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0" yWindow="-15" windowWidth="24240" windowHeight="13440" tabRatio="686"/>
  </bookViews>
  <sheets>
    <sheet name="Contents" sheetId="1" r:id="rId1"/>
    <sheet name="Assumptions" sheetId="2" r:id="rId2"/>
    <sheet name="Lookups -&gt;" sheetId="27" r:id="rId3"/>
    <sheet name="Escalators" sheetId="28" r:id="rId4"/>
    <sheet name="Lab_Mat" sheetId="29" r:id="rId5"/>
    <sheet name="Rpt_Cat" sheetId="30" r:id="rId6"/>
    <sheet name="Spare" sheetId="31" r:id="rId7"/>
    <sheet name="Inputs -&gt;" sheetId="3" r:id="rId8"/>
    <sheet name="Augmentation" sheetId="4" r:id="rId9"/>
    <sheet name="Connections" sheetId="12" r:id="rId10"/>
    <sheet name="Major_Rebuilds" sheetId="5" r:id="rId11"/>
    <sheet name="Stations" sheetId="6" r:id="rId12"/>
    <sheet name="Lines" sheetId="7" r:id="rId13"/>
    <sheet name="PC&amp;A" sheetId="8" r:id="rId14"/>
    <sheet name="SCADA&amp;Comms" sheetId="9" r:id="rId15"/>
    <sheet name="Other_Comms" sheetId="47" r:id="rId16"/>
    <sheet name="ESL_1" sheetId="11" r:id="rId17"/>
    <sheet name="ESL_2" sheetId="40" r:id="rId18"/>
    <sheet name="ICT" sheetId="13" r:id="rId19"/>
    <sheet name="Other_General" sheetId="15" r:id="rId20"/>
    <sheet name="Aggregations &amp; Alloc -&gt;" sheetId="16" r:id="rId21"/>
    <sheet name="Base_Forecast" sheetId="17" r:id="rId22"/>
    <sheet name="Reg_Forecasts" sheetId="38" r:id="rId23"/>
    <sheet name="Tenix_Overhead" sheetId="44" r:id="rId24"/>
    <sheet name="RIN_Direct_Forecast" sheetId="45" r:id="rId25"/>
    <sheet name="AusNet_Overheads" sheetId="19" r:id="rId26"/>
    <sheet name="Reg_Fcast_Total" sheetId="18" r:id="rId27"/>
    <sheet name="Outputs -&gt;" sheetId="21" r:id="rId28"/>
    <sheet name="RFM_PTRM" sheetId="23" r:id="rId29"/>
    <sheet name="TAB" sheetId="24" r:id="rId30"/>
    <sheet name="ESC_Cat" sheetId="25" r:id="rId31"/>
    <sheet name="Charts" sheetId="39" r:id="rId32"/>
    <sheet name="RIN Template -&gt;" sheetId="32" r:id="rId33"/>
    <sheet name="2.1 Exp Summary" sheetId="20" r:id="rId34"/>
    <sheet name="2.6 Non-Network" sheetId="26" r:id="rId35"/>
    <sheet name="2.10 Overheads" sheetId="36" r:id="rId36"/>
    <sheet name="2.12 Input Tables" sheetId="37" r:id="rId37"/>
    <sheet name="2.17 Step Changes" sheetId="41" r:id="rId38"/>
    <sheet name="Other -&gt;" sheetId="46" r:id="rId39"/>
    <sheet name="Repex_Analysis" sheetId="42" r:id="rId40"/>
  </sheets>
  <externalReferences>
    <externalReference r:id="rId41"/>
    <externalReference r:id="rId42"/>
  </externalReferences>
  <definedNames>
    <definedName name="_xlnm._FilterDatabase" localSheetId="33" hidden="1">'2.1 Exp Summary'!$C$18:$J$19</definedName>
    <definedName name="_xlnm._FilterDatabase" localSheetId="25" hidden="1">AusNet_Overheads!$B$22:$O$26</definedName>
    <definedName name="Act_Type_Augex">Lab_Mat!$C$32:$C$47</definedName>
    <definedName name="Act_Type_Augex_Splits">Lab_Mat!$D$32:$H$47</definedName>
    <definedName name="Act_Type_Connections">Lab_Mat!$C$48:$C$58</definedName>
    <definedName name="Act_Type_Connections_Splits">Lab_Mat!$D$48:$H$58</definedName>
    <definedName name="Act_Type_Repex">Lab_Mat!$C$59:$C$94</definedName>
    <definedName name="Act_Type_Repex_Splits">Lab_Mat!$D$59:$H$94</definedName>
    <definedName name="CRCP_y5">'[1]1.0 Business &amp; other details'!$G$38</definedName>
    <definedName name="Direct_Cost_Splits_Network">Lab_Mat!$D$6:$G$23</definedName>
    <definedName name="Direct_Cost_Splits_Non_Ntwk">Lab_Mat!$D$24:$G$27</definedName>
    <definedName name="Direct_Cost_Type">Lab_Mat!$D$5:$G$5</definedName>
    <definedName name="dms_DollarReal">'[1]1.0 Business &amp; other details'!$C$55</definedName>
    <definedName name="FRCP">'[1]1.0 Business &amp; other details'!$C$35:$G$35</definedName>
    <definedName name="Mat_Type">Lab_Mat!$D$31:$H$31</definedName>
    <definedName name="Millions">Spare!$C$4</definedName>
    <definedName name="_xlnm.Print_Area" localSheetId="37">'2.17 Step Changes'!$A$1:$M$30</definedName>
    <definedName name="_xlnm.Print_Area" localSheetId="0">Contents!$A$1:$H$40</definedName>
    <definedName name="RIN_Asset_Cat_Network">Lab_Mat!$C$6:$C$23</definedName>
    <definedName name="RIN_Asset_Cat_Non_Ntwk">Lab_Mat!$C$24:$C$27</definedName>
    <definedName name="Thousands" localSheetId="23">[2]Spare!$C$5</definedName>
    <definedName name="Thousands">Spare!$C$5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6" i="23" l="1"/>
  <c r="L36" i="23"/>
  <c r="K36" i="23"/>
  <c r="J36" i="23"/>
  <c r="I36" i="23"/>
  <c r="H36" i="23"/>
  <c r="G36" i="23"/>
  <c r="F36" i="23"/>
  <c r="E36" i="23"/>
  <c r="D36" i="23"/>
  <c r="M35" i="23"/>
  <c r="L35" i="23"/>
  <c r="K35" i="23"/>
  <c r="J35" i="23"/>
  <c r="I35" i="23"/>
  <c r="H35" i="23"/>
  <c r="G35" i="23"/>
  <c r="F35" i="23"/>
  <c r="E35" i="23"/>
  <c r="D35" i="23"/>
  <c r="M34" i="23"/>
  <c r="L34" i="23"/>
  <c r="K34" i="23"/>
  <c r="J34" i="23"/>
  <c r="I34" i="23"/>
  <c r="H34" i="23"/>
  <c r="G34" i="23"/>
  <c r="F34" i="23"/>
  <c r="E34" i="23"/>
  <c r="D34" i="23"/>
  <c r="M33" i="23"/>
  <c r="L33" i="23"/>
  <c r="K33" i="23"/>
  <c r="J33" i="23"/>
  <c r="I33" i="23"/>
  <c r="H33" i="23"/>
  <c r="G33" i="23"/>
  <c r="F33" i="23"/>
  <c r="E33" i="23"/>
  <c r="D33" i="23"/>
  <c r="M32" i="23"/>
  <c r="L32" i="23"/>
  <c r="K32" i="23"/>
  <c r="J32" i="23"/>
  <c r="I32" i="23"/>
  <c r="H32" i="23"/>
  <c r="G32" i="23"/>
  <c r="F32" i="23"/>
  <c r="E32" i="23"/>
  <c r="D32" i="23"/>
  <c r="M31" i="23"/>
  <c r="L31" i="23"/>
  <c r="K31" i="23"/>
  <c r="J31" i="23"/>
  <c r="I31" i="23"/>
  <c r="H31" i="23"/>
  <c r="G31" i="23"/>
  <c r="F31" i="23"/>
  <c r="E31" i="23"/>
  <c r="D31" i="23"/>
  <c r="M30" i="23"/>
  <c r="L30" i="23"/>
  <c r="K30" i="23"/>
  <c r="J30" i="23"/>
  <c r="I30" i="23"/>
  <c r="H30" i="23"/>
  <c r="G30" i="23"/>
  <c r="F30" i="23"/>
  <c r="E30" i="23"/>
  <c r="D30" i="23"/>
  <c r="J11" i="20"/>
  <c r="X26" i="45"/>
  <c r="W26" i="45"/>
  <c r="V26" i="45"/>
  <c r="U26" i="45"/>
  <c r="T26" i="45"/>
  <c r="S26" i="45"/>
  <c r="D33" i="19"/>
  <c r="D34" i="19"/>
  <c r="D35" i="19"/>
  <c r="E33" i="19"/>
  <c r="E34" i="19"/>
  <c r="E35" i="19"/>
  <c r="F33" i="19"/>
  <c r="F34" i="19"/>
  <c r="F35" i="19"/>
  <c r="G33" i="19"/>
  <c r="G34" i="19"/>
  <c r="G35" i="19"/>
  <c r="I35" i="19"/>
  <c r="N35" i="19"/>
  <c r="M35" i="19"/>
  <c r="L35" i="19"/>
  <c r="K35" i="19"/>
  <c r="J35" i="19"/>
  <c r="H10" i="19"/>
  <c r="AP29" i="37"/>
  <c r="AP6" i="37"/>
  <c r="AP5" i="37"/>
  <c r="J14" i="28"/>
  <c r="Z19" i="17"/>
  <c r="Y19" i="17"/>
  <c r="X19" i="17"/>
  <c r="W19" i="17"/>
  <c r="V19" i="17"/>
  <c r="H33" i="19"/>
  <c r="H34" i="19"/>
  <c r="BC45" i="40"/>
  <c r="AI19" i="6"/>
  <c r="BO19" i="6"/>
  <c r="BP19" i="6"/>
  <c r="BQ19" i="6"/>
  <c r="BR19" i="6"/>
  <c r="BS19" i="6"/>
  <c r="CA19" i="6"/>
  <c r="CH19" i="6"/>
  <c r="AI20" i="6"/>
  <c r="BO20" i="6"/>
  <c r="BP20" i="6"/>
  <c r="BQ20" i="6"/>
  <c r="BR20" i="6"/>
  <c r="BS20" i="6"/>
  <c r="CA20" i="6"/>
  <c r="CH20" i="6"/>
  <c r="AI21" i="6"/>
  <c r="BO21" i="6"/>
  <c r="BP21" i="6"/>
  <c r="BQ21" i="6"/>
  <c r="BR21" i="6"/>
  <c r="BS21" i="6"/>
  <c r="CA21" i="6"/>
  <c r="CH21" i="6"/>
  <c r="AI22" i="6"/>
  <c r="BO22" i="6"/>
  <c r="BP22" i="6"/>
  <c r="BQ22" i="6"/>
  <c r="BR22" i="6"/>
  <c r="BS22" i="6"/>
  <c r="CA22" i="6"/>
  <c r="CH22" i="6"/>
  <c r="AI23" i="6"/>
  <c r="BO23" i="6"/>
  <c r="BP23" i="6"/>
  <c r="BQ23" i="6"/>
  <c r="BR23" i="6"/>
  <c r="BS23" i="6"/>
  <c r="CA23" i="6"/>
  <c r="CH23" i="6"/>
  <c r="AI24" i="6"/>
  <c r="BO24" i="6"/>
  <c r="BP24" i="6"/>
  <c r="BQ24" i="6"/>
  <c r="BR24" i="6"/>
  <c r="BS24" i="6"/>
  <c r="CA24" i="6"/>
  <c r="CH24" i="6"/>
  <c r="AI25" i="6"/>
  <c r="BO25" i="6"/>
  <c r="BP25" i="6"/>
  <c r="BQ25" i="6"/>
  <c r="BR25" i="6"/>
  <c r="BS25" i="6"/>
  <c r="CA25" i="6"/>
  <c r="CH25" i="6"/>
  <c r="AI26" i="6"/>
  <c r="BO26" i="6"/>
  <c r="BP26" i="6"/>
  <c r="BQ26" i="6"/>
  <c r="BR26" i="6"/>
  <c r="BS26" i="6"/>
  <c r="CA26" i="6"/>
  <c r="CH26" i="6"/>
  <c r="AI27" i="6"/>
  <c r="BO27" i="6"/>
  <c r="BP27" i="6"/>
  <c r="BQ27" i="6"/>
  <c r="BR27" i="6"/>
  <c r="BS27" i="6"/>
  <c r="CA27" i="6"/>
  <c r="CH27" i="6"/>
  <c r="AI28" i="6"/>
  <c r="BO28" i="6"/>
  <c r="BP28" i="6"/>
  <c r="BQ28" i="6"/>
  <c r="BR28" i="6"/>
  <c r="BS28" i="6"/>
  <c r="CA28" i="6"/>
  <c r="CH28" i="6"/>
  <c r="AI29" i="6"/>
  <c r="BO29" i="6"/>
  <c r="BP29" i="6"/>
  <c r="BQ29" i="6"/>
  <c r="BR29" i="6"/>
  <c r="BS29" i="6"/>
  <c r="CA29" i="6"/>
  <c r="CH29" i="6"/>
  <c r="AI30" i="6"/>
  <c r="BO30" i="6"/>
  <c r="BP30" i="6"/>
  <c r="BQ30" i="6"/>
  <c r="BR30" i="6"/>
  <c r="BS30" i="6"/>
  <c r="CA30" i="6"/>
  <c r="CH30" i="6"/>
  <c r="AI31" i="6"/>
  <c r="BO31" i="6"/>
  <c r="BP31" i="6"/>
  <c r="BQ31" i="6"/>
  <c r="BR31" i="6"/>
  <c r="BS31" i="6"/>
  <c r="CA31" i="6"/>
  <c r="CH31" i="6"/>
  <c r="AI32" i="6"/>
  <c r="BO32" i="6"/>
  <c r="BP32" i="6"/>
  <c r="BQ32" i="6"/>
  <c r="BR32" i="6"/>
  <c r="BS32" i="6"/>
  <c r="CA32" i="6"/>
  <c r="CH32" i="6"/>
  <c r="AI33" i="6"/>
  <c r="BO33" i="6"/>
  <c r="BP33" i="6"/>
  <c r="BQ33" i="6"/>
  <c r="BR33" i="6"/>
  <c r="BS33" i="6"/>
  <c r="CA33" i="6"/>
  <c r="CH33" i="6"/>
  <c r="AI34" i="6"/>
  <c r="BO34" i="6"/>
  <c r="BP34" i="6"/>
  <c r="BQ34" i="6"/>
  <c r="BR34" i="6"/>
  <c r="BS34" i="6"/>
  <c r="CA34" i="6"/>
  <c r="CH34" i="6"/>
  <c r="AI35" i="6"/>
  <c r="BO35" i="6"/>
  <c r="BP35" i="6"/>
  <c r="BQ35" i="6"/>
  <c r="BR35" i="6"/>
  <c r="BS35" i="6"/>
  <c r="CA35" i="6"/>
  <c r="CH35" i="6"/>
  <c r="AI36" i="6"/>
  <c r="BO36" i="6"/>
  <c r="BP36" i="6"/>
  <c r="BQ36" i="6"/>
  <c r="BR36" i="6"/>
  <c r="BS36" i="6"/>
  <c r="CA36" i="6"/>
  <c r="CH36" i="6"/>
  <c r="AI37" i="6"/>
  <c r="BO37" i="6"/>
  <c r="BP37" i="6"/>
  <c r="BQ37" i="6"/>
  <c r="BR37" i="6"/>
  <c r="BS37" i="6"/>
  <c r="CA37" i="6"/>
  <c r="CH37" i="6"/>
  <c r="AI35" i="7"/>
  <c r="BO35" i="7"/>
  <c r="BP35" i="7"/>
  <c r="BQ35" i="7"/>
  <c r="BR35" i="7"/>
  <c r="BS35" i="7"/>
  <c r="CA35" i="7"/>
  <c r="CH35" i="7"/>
  <c r="AI36" i="7"/>
  <c r="BO36" i="7"/>
  <c r="BP36" i="7"/>
  <c r="BQ36" i="7"/>
  <c r="BR36" i="7"/>
  <c r="BS36" i="7"/>
  <c r="CA36" i="7"/>
  <c r="CH36" i="7"/>
  <c r="AI37" i="7"/>
  <c r="BO37" i="7"/>
  <c r="BP37" i="7"/>
  <c r="BQ37" i="7"/>
  <c r="BR37" i="7"/>
  <c r="BS37" i="7"/>
  <c r="CA37" i="7"/>
  <c r="CH37" i="7"/>
  <c r="AI25" i="11"/>
  <c r="BO25" i="11"/>
  <c r="BP25" i="11"/>
  <c r="BQ25" i="11"/>
  <c r="BR25" i="11"/>
  <c r="BS25" i="11"/>
  <c r="CA25" i="11"/>
  <c r="CH25" i="11"/>
  <c r="AI26" i="11"/>
  <c r="BO26" i="11"/>
  <c r="BP26" i="11"/>
  <c r="BQ26" i="11"/>
  <c r="BR26" i="11"/>
  <c r="BS26" i="11"/>
  <c r="CA26" i="11"/>
  <c r="CH26" i="11"/>
  <c r="AI27" i="11"/>
  <c r="BO27" i="11"/>
  <c r="BP27" i="11"/>
  <c r="BQ27" i="11"/>
  <c r="BR27" i="11"/>
  <c r="BS27" i="11"/>
  <c r="CA27" i="11"/>
  <c r="CH27" i="11"/>
  <c r="AI28" i="11"/>
  <c r="BO28" i="11"/>
  <c r="BP28" i="11"/>
  <c r="BQ28" i="11"/>
  <c r="BR28" i="11"/>
  <c r="BS28" i="11"/>
  <c r="CA28" i="11"/>
  <c r="CH28" i="11"/>
  <c r="AI29" i="11"/>
  <c r="BO29" i="11"/>
  <c r="BP29" i="11"/>
  <c r="BQ29" i="11"/>
  <c r="BR29" i="11"/>
  <c r="BS29" i="11"/>
  <c r="CA29" i="11"/>
  <c r="CH29" i="11"/>
  <c r="AI30" i="11"/>
  <c r="BO30" i="11"/>
  <c r="BP30" i="11"/>
  <c r="BQ30" i="11"/>
  <c r="BR30" i="11"/>
  <c r="BS30" i="11"/>
  <c r="CA30" i="11"/>
  <c r="CH30" i="11"/>
  <c r="AI31" i="11"/>
  <c r="BO31" i="11"/>
  <c r="BP31" i="11"/>
  <c r="BQ31" i="11"/>
  <c r="BR31" i="11"/>
  <c r="BS31" i="11"/>
  <c r="CA31" i="11"/>
  <c r="CH31" i="11"/>
  <c r="AI32" i="11"/>
  <c r="BO32" i="11"/>
  <c r="BP32" i="11"/>
  <c r="BQ32" i="11"/>
  <c r="BR32" i="11"/>
  <c r="BS32" i="11"/>
  <c r="CA32" i="11"/>
  <c r="CH32" i="11"/>
  <c r="AI33" i="11"/>
  <c r="BO33" i="11"/>
  <c r="BP33" i="11"/>
  <c r="BQ33" i="11"/>
  <c r="BR33" i="11"/>
  <c r="BS33" i="11"/>
  <c r="CA33" i="11"/>
  <c r="CH33" i="11"/>
  <c r="AI34" i="11"/>
  <c r="BO34" i="11"/>
  <c r="BP34" i="11"/>
  <c r="BQ34" i="11"/>
  <c r="BR34" i="11"/>
  <c r="BS34" i="11"/>
  <c r="CA34" i="11"/>
  <c r="CH34" i="11"/>
  <c r="AI35" i="11"/>
  <c r="BO35" i="11"/>
  <c r="BP35" i="11"/>
  <c r="BQ35" i="11"/>
  <c r="BR35" i="11"/>
  <c r="BS35" i="11"/>
  <c r="CA35" i="11"/>
  <c r="CH35" i="11"/>
  <c r="AI36" i="11"/>
  <c r="BO36" i="11"/>
  <c r="BP36" i="11"/>
  <c r="BQ36" i="11"/>
  <c r="BR36" i="11"/>
  <c r="BS36" i="11"/>
  <c r="CA36" i="11"/>
  <c r="CH36" i="11"/>
  <c r="AI37" i="11"/>
  <c r="BO37" i="11"/>
  <c r="BP37" i="11"/>
  <c r="BQ37" i="11"/>
  <c r="BR37" i="11"/>
  <c r="BS37" i="11"/>
  <c r="CA37" i="11"/>
  <c r="CH37" i="11"/>
  <c r="AH19" i="6"/>
  <c r="BI19" i="6"/>
  <c r="BJ19" i="6"/>
  <c r="BK19" i="6"/>
  <c r="BL19" i="6"/>
  <c r="BM19" i="6"/>
  <c r="BZ19" i="6"/>
  <c r="CG19" i="6"/>
  <c r="AH20" i="6"/>
  <c r="BI20" i="6"/>
  <c r="BJ20" i="6"/>
  <c r="BK20" i="6"/>
  <c r="BL20" i="6"/>
  <c r="BM20" i="6"/>
  <c r="BZ20" i="6"/>
  <c r="CG20" i="6"/>
  <c r="AH21" i="6"/>
  <c r="BI21" i="6"/>
  <c r="BJ21" i="6"/>
  <c r="BK21" i="6"/>
  <c r="BL21" i="6"/>
  <c r="BM21" i="6"/>
  <c r="BZ21" i="6"/>
  <c r="CG21" i="6"/>
  <c r="AH22" i="6"/>
  <c r="BI22" i="6"/>
  <c r="BJ22" i="6"/>
  <c r="BK22" i="6"/>
  <c r="BL22" i="6"/>
  <c r="BM22" i="6"/>
  <c r="BZ22" i="6"/>
  <c r="CG22" i="6"/>
  <c r="AH23" i="6"/>
  <c r="BI23" i="6"/>
  <c r="BJ23" i="6"/>
  <c r="BK23" i="6"/>
  <c r="BL23" i="6"/>
  <c r="BM23" i="6"/>
  <c r="BZ23" i="6"/>
  <c r="CG23" i="6"/>
  <c r="AH24" i="6"/>
  <c r="BI24" i="6"/>
  <c r="BJ24" i="6"/>
  <c r="BK24" i="6"/>
  <c r="BL24" i="6"/>
  <c r="BM24" i="6"/>
  <c r="BZ24" i="6"/>
  <c r="CG24" i="6"/>
  <c r="AH25" i="6"/>
  <c r="BI25" i="6"/>
  <c r="BJ25" i="6"/>
  <c r="BK25" i="6"/>
  <c r="BL25" i="6"/>
  <c r="BM25" i="6"/>
  <c r="BZ25" i="6"/>
  <c r="CG25" i="6"/>
  <c r="AH26" i="6"/>
  <c r="BI26" i="6"/>
  <c r="BJ26" i="6"/>
  <c r="BK26" i="6"/>
  <c r="BL26" i="6"/>
  <c r="BM26" i="6"/>
  <c r="BZ26" i="6"/>
  <c r="CG26" i="6"/>
  <c r="AH27" i="6"/>
  <c r="BI27" i="6"/>
  <c r="BJ27" i="6"/>
  <c r="BK27" i="6"/>
  <c r="BL27" i="6"/>
  <c r="BM27" i="6"/>
  <c r="BZ27" i="6"/>
  <c r="CG27" i="6"/>
  <c r="AH28" i="6"/>
  <c r="BI28" i="6"/>
  <c r="BJ28" i="6"/>
  <c r="BK28" i="6"/>
  <c r="BL28" i="6"/>
  <c r="BM28" i="6"/>
  <c r="BZ28" i="6"/>
  <c r="CG28" i="6"/>
  <c r="AH29" i="6"/>
  <c r="BI29" i="6"/>
  <c r="BJ29" i="6"/>
  <c r="BK29" i="6"/>
  <c r="BL29" i="6"/>
  <c r="BM29" i="6"/>
  <c r="BZ29" i="6"/>
  <c r="CG29" i="6"/>
  <c r="AH30" i="6"/>
  <c r="BI30" i="6"/>
  <c r="BJ30" i="6"/>
  <c r="BK30" i="6"/>
  <c r="BL30" i="6"/>
  <c r="BM30" i="6"/>
  <c r="BZ30" i="6"/>
  <c r="CG30" i="6"/>
  <c r="AH31" i="6"/>
  <c r="BI31" i="6"/>
  <c r="BJ31" i="6"/>
  <c r="BK31" i="6"/>
  <c r="BL31" i="6"/>
  <c r="BM31" i="6"/>
  <c r="BZ31" i="6"/>
  <c r="CG31" i="6"/>
  <c r="AH32" i="6"/>
  <c r="BI32" i="6"/>
  <c r="BJ32" i="6"/>
  <c r="BK32" i="6"/>
  <c r="BL32" i="6"/>
  <c r="BM32" i="6"/>
  <c r="BZ32" i="6"/>
  <c r="CG32" i="6"/>
  <c r="AH33" i="6"/>
  <c r="BI33" i="6"/>
  <c r="BJ33" i="6"/>
  <c r="BK33" i="6"/>
  <c r="BL33" i="6"/>
  <c r="BM33" i="6"/>
  <c r="BZ33" i="6"/>
  <c r="CG33" i="6"/>
  <c r="AH34" i="6"/>
  <c r="BI34" i="6"/>
  <c r="BJ34" i="6"/>
  <c r="BK34" i="6"/>
  <c r="BL34" i="6"/>
  <c r="BM34" i="6"/>
  <c r="BZ34" i="6"/>
  <c r="CG34" i="6"/>
  <c r="AH35" i="6"/>
  <c r="BI35" i="6"/>
  <c r="BJ35" i="6"/>
  <c r="BK35" i="6"/>
  <c r="BL35" i="6"/>
  <c r="BM35" i="6"/>
  <c r="BZ35" i="6"/>
  <c r="CG35" i="6"/>
  <c r="AH36" i="6"/>
  <c r="BI36" i="6"/>
  <c r="BJ36" i="6"/>
  <c r="BK36" i="6"/>
  <c r="BL36" i="6"/>
  <c r="BM36" i="6"/>
  <c r="BZ36" i="6"/>
  <c r="CG36" i="6"/>
  <c r="AH37" i="6"/>
  <c r="BI37" i="6"/>
  <c r="BJ37" i="6"/>
  <c r="BK37" i="6"/>
  <c r="BL37" i="6"/>
  <c r="BM37" i="6"/>
  <c r="BZ37" i="6"/>
  <c r="CG37" i="6"/>
  <c r="AH35" i="7"/>
  <c r="BI35" i="7"/>
  <c r="BJ35" i="7"/>
  <c r="BK35" i="7"/>
  <c r="BL35" i="7"/>
  <c r="BM35" i="7"/>
  <c r="BZ35" i="7"/>
  <c r="CG35" i="7"/>
  <c r="AH36" i="7"/>
  <c r="BI36" i="7"/>
  <c r="BJ36" i="7"/>
  <c r="BK36" i="7"/>
  <c r="BL36" i="7"/>
  <c r="BM36" i="7"/>
  <c r="BZ36" i="7"/>
  <c r="CG36" i="7"/>
  <c r="AH37" i="7"/>
  <c r="BI37" i="7"/>
  <c r="BJ37" i="7"/>
  <c r="BK37" i="7"/>
  <c r="BL37" i="7"/>
  <c r="BM37" i="7"/>
  <c r="BZ37" i="7"/>
  <c r="CG37" i="7"/>
  <c r="AH25" i="11"/>
  <c r="BI25" i="11"/>
  <c r="BJ25" i="11"/>
  <c r="BK25" i="11"/>
  <c r="BL25" i="11"/>
  <c r="BM25" i="11"/>
  <c r="BZ25" i="11"/>
  <c r="CG25" i="11"/>
  <c r="AH26" i="11"/>
  <c r="BI26" i="11"/>
  <c r="BJ26" i="11"/>
  <c r="BK26" i="11"/>
  <c r="BL26" i="11"/>
  <c r="BM26" i="11"/>
  <c r="BZ26" i="11"/>
  <c r="CG26" i="11"/>
  <c r="AH27" i="11"/>
  <c r="BI27" i="11"/>
  <c r="BJ27" i="11"/>
  <c r="BK27" i="11"/>
  <c r="BL27" i="11"/>
  <c r="BM27" i="11"/>
  <c r="BZ27" i="11"/>
  <c r="CG27" i="11"/>
  <c r="AH28" i="11"/>
  <c r="BI28" i="11"/>
  <c r="BJ28" i="11"/>
  <c r="BK28" i="11"/>
  <c r="BL28" i="11"/>
  <c r="BM28" i="11"/>
  <c r="BZ28" i="11"/>
  <c r="CG28" i="11"/>
  <c r="AH29" i="11"/>
  <c r="BI29" i="11"/>
  <c r="BJ29" i="11"/>
  <c r="BK29" i="11"/>
  <c r="BL29" i="11"/>
  <c r="BM29" i="11"/>
  <c r="BZ29" i="11"/>
  <c r="CG29" i="11"/>
  <c r="AH30" i="11"/>
  <c r="BI30" i="11"/>
  <c r="BJ30" i="11"/>
  <c r="BK30" i="11"/>
  <c r="BL30" i="11"/>
  <c r="BM30" i="11"/>
  <c r="BZ30" i="11"/>
  <c r="CG30" i="11"/>
  <c r="AH31" i="11"/>
  <c r="BI31" i="11"/>
  <c r="BJ31" i="11"/>
  <c r="BK31" i="11"/>
  <c r="BL31" i="11"/>
  <c r="BM31" i="11"/>
  <c r="BZ31" i="11"/>
  <c r="CG31" i="11"/>
  <c r="AH32" i="11"/>
  <c r="BI32" i="11"/>
  <c r="BJ32" i="11"/>
  <c r="BK32" i="11"/>
  <c r="BL32" i="11"/>
  <c r="BM32" i="11"/>
  <c r="BZ32" i="11"/>
  <c r="CG32" i="11"/>
  <c r="AH33" i="11"/>
  <c r="BI33" i="11"/>
  <c r="BJ33" i="11"/>
  <c r="BK33" i="11"/>
  <c r="BL33" i="11"/>
  <c r="BM33" i="11"/>
  <c r="BZ33" i="11"/>
  <c r="CG33" i="11"/>
  <c r="AH34" i="11"/>
  <c r="BI34" i="11"/>
  <c r="BJ34" i="11"/>
  <c r="BK34" i="11"/>
  <c r="BL34" i="11"/>
  <c r="BM34" i="11"/>
  <c r="BZ34" i="11"/>
  <c r="CG34" i="11"/>
  <c r="AH35" i="11"/>
  <c r="BI35" i="11"/>
  <c r="BJ35" i="11"/>
  <c r="BK35" i="11"/>
  <c r="BL35" i="11"/>
  <c r="BM35" i="11"/>
  <c r="BZ35" i="11"/>
  <c r="CG35" i="11"/>
  <c r="AH36" i="11"/>
  <c r="BI36" i="11"/>
  <c r="BJ36" i="11"/>
  <c r="BK36" i="11"/>
  <c r="BL36" i="11"/>
  <c r="BM36" i="11"/>
  <c r="BZ36" i="11"/>
  <c r="CG36" i="11"/>
  <c r="AH37" i="11"/>
  <c r="BI37" i="11"/>
  <c r="BJ37" i="11"/>
  <c r="BK37" i="11"/>
  <c r="BL37" i="11"/>
  <c r="BM37" i="11"/>
  <c r="BZ37" i="11"/>
  <c r="CG37" i="11"/>
  <c r="AG19" i="6"/>
  <c r="BC19" i="6"/>
  <c r="BD19" i="6"/>
  <c r="BE19" i="6"/>
  <c r="BF19" i="6"/>
  <c r="BG19" i="6"/>
  <c r="BY19" i="6"/>
  <c r="CF19" i="6"/>
  <c r="AG20" i="6"/>
  <c r="BC20" i="6"/>
  <c r="BD20" i="6"/>
  <c r="BE20" i="6"/>
  <c r="BF20" i="6"/>
  <c r="BG20" i="6"/>
  <c r="BY20" i="6"/>
  <c r="CF20" i="6"/>
  <c r="AG21" i="6"/>
  <c r="BC21" i="6"/>
  <c r="BD21" i="6"/>
  <c r="BE21" i="6"/>
  <c r="BF21" i="6"/>
  <c r="BG21" i="6"/>
  <c r="BY21" i="6"/>
  <c r="CF21" i="6"/>
  <c r="AG22" i="6"/>
  <c r="BC22" i="6"/>
  <c r="BD22" i="6"/>
  <c r="BE22" i="6"/>
  <c r="BF22" i="6"/>
  <c r="BG22" i="6"/>
  <c r="BY22" i="6"/>
  <c r="CF22" i="6"/>
  <c r="AG23" i="6"/>
  <c r="BC23" i="6"/>
  <c r="BD23" i="6"/>
  <c r="BE23" i="6"/>
  <c r="BF23" i="6"/>
  <c r="BG23" i="6"/>
  <c r="BY23" i="6"/>
  <c r="CF23" i="6"/>
  <c r="AG24" i="6"/>
  <c r="BC24" i="6"/>
  <c r="BD24" i="6"/>
  <c r="BE24" i="6"/>
  <c r="BF24" i="6"/>
  <c r="BG24" i="6"/>
  <c r="BY24" i="6"/>
  <c r="CF24" i="6"/>
  <c r="AG25" i="6"/>
  <c r="BC25" i="6"/>
  <c r="BD25" i="6"/>
  <c r="BE25" i="6"/>
  <c r="BF25" i="6"/>
  <c r="BG25" i="6"/>
  <c r="BY25" i="6"/>
  <c r="CF25" i="6"/>
  <c r="AG26" i="6"/>
  <c r="BC26" i="6"/>
  <c r="BD26" i="6"/>
  <c r="BE26" i="6"/>
  <c r="BF26" i="6"/>
  <c r="BG26" i="6"/>
  <c r="BY26" i="6"/>
  <c r="CF26" i="6"/>
  <c r="AG27" i="6"/>
  <c r="BC27" i="6"/>
  <c r="BD27" i="6"/>
  <c r="BE27" i="6"/>
  <c r="BF27" i="6"/>
  <c r="BG27" i="6"/>
  <c r="BY27" i="6"/>
  <c r="CF27" i="6"/>
  <c r="AG28" i="6"/>
  <c r="BC28" i="6"/>
  <c r="BD28" i="6"/>
  <c r="BE28" i="6"/>
  <c r="BF28" i="6"/>
  <c r="BG28" i="6"/>
  <c r="BY28" i="6"/>
  <c r="CF28" i="6"/>
  <c r="AG29" i="6"/>
  <c r="BC29" i="6"/>
  <c r="BD29" i="6"/>
  <c r="BE29" i="6"/>
  <c r="BF29" i="6"/>
  <c r="BG29" i="6"/>
  <c r="BY29" i="6"/>
  <c r="CF29" i="6"/>
  <c r="AG30" i="6"/>
  <c r="BC30" i="6"/>
  <c r="BD30" i="6"/>
  <c r="BE30" i="6"/>
  <c r="BF30" i="6"/>
  <c r="BG30" i="6"/>
  <c r="BY30" i="6"/>
  <c r="CF30" i="6"/>
  <c r="AG31" i="6"/>
  <c r="BC31" i="6"/>
  <c r="BD31" i="6"/>
  <c r="BE31" i="6"/>
  <c r="BF31" i="6"/>
  <c r="BG31" i="6"/>
  <c r="BY31" i="6"/>
  <c r="CF31" i="6"/>
  <c r="AG32" i="6"/>
  <c r="BC32" i="6"/>
  <c r="BD32" i="6"/>
  <c r="BE32" i="6"/>
  <c r="BF32" i="6"/>
  <c r="BG32" i="6"/>
  <c r="BY32" i="6"/>
  <c r="CF32" i="6"/>
  <c r="AG33" i="6"/>
  <c r="BC33" i="6"/>
  <c r="BD33" i="6"/>
  <c r="BE33" i="6"/>
  <c r="BF33" i="6"/>
  <c r="BG33" i="6"/>
  <c r="BY33" i="6"/>
  <c r="CF33" i="6"/>
  <c r="AG34" i="6"/>
  <c r="BC34" i="6"/>
  <c r="BD34" i="6"/>
  <c r="BE34" i="6"/>
  <c r="BF34" i="6"/>
  <c r="BG34" i="6"/>
  <c r="BY34" i="6"/>
  <c r="CF34" i="6"/>
  <c r="AG35" i="6"/>
  <c r="BC35" i="6"/>
  <c r="BD35" i="6"/>
  <c r="BE35" i="6"/>
  <c r="BF35" i="6"/>
  <c r="BG35" i="6"/>
  <c r="BY35" i="6"/>
  <c r="CF35" i="6"/>
  <c r="AG36" i="6"/>
  <c r="BC36" i="6"/>
  <c r="BD36" i="6"/>
  <c r="BE36" i="6"/>
  <c r="BF36" i="6"/>
  <c r="BG36" i="6"/>
  <c r="BY36" i="6"/>
  <c r="CF36" i="6"/>
  <c r="AG37" i="6"/>
  <c r="BC37" i="6"/>
  <c r="BD37" i="6"/>
  <c r="BE37" i="6"/>
  <c r="BF37" i="6"/>
  <c r="BG37" i="6"/>
  <c r="BY37" i="6"/>
  <c r="CF37" i="6"/>
  <c r="AG35" i="7"/>
  <c r="BC35" i="7"/>
  <c r="BD35" i="7"/>
  <c r="BE35" i="7"/>
  <c r="BF35" i="7"/>
  <c r="BG35" i="7"/>
  <c r="BY35" i="7"/>
  <c r="CF35" i="7"/>
  <c r="AG36" i="7"/>
  <c r="BC36" i="7"/>
  <c r="BD36" i="7"/>
  <c r="BE36" i="7"/>
  <c r="BF36" i="7"/>
  <c r="BG36" i="7"/>
  <c r="BY36" i="7"/>
  <c r="CF36" i="7"/>
  <c r="AG37" i="7"/>
  <c r="BC37" i="7"/>
  <c r="BD37" i="7"/>
  <c r="BE37" i="7"/>
  <c r="BF37" i="7"/>
  <c r="BG37" i="7"/>
  <c r="BY37" i="7"/>
  <c r="CF37" i="7"/>
  <c r="AG25" i="11"/>
  <c r="BC25" i="11"/>
  <c r="BD25" i="11"/>
  <c r="BE25" i="11"/>
  <c r="BF25" i="11"/>
  <c r="BG25" i="11"/>
  <c r="BY25" i="11"/>
  <c r="CF25" i="11"/>
  <c r="AG26" i="11"/>
  <c r="BC26" i="11"/>
  <c r="BD26" i="11"/>
  <c r="BE26" i="11"/>
  <c r="BF26" i="11"/>
  <c r="BG26" i="11"/>
  <c r="BY26" i="11"/>
  <c r="CF26" i="11"/>
  <c r="AG27" i="11"/>
  <c r="BC27" i="11"/>
  <c r="BD27" i="11"/>
  <c r="BE27" i="11"/>
  <c r="BF27" i="11"/>
  <c r="BG27" i="11"/>
  <c r="BY27" i="11"/>
  <c r="CF27" i="11"/>
  <c r="AG28" i="11"/>
  <c r="BC28" i="11"/>
  <c r="BD28" i="11"/>
  <c r="BE28" i="11"/>
  <c r="BF28" i="11"/>
  <c r="BG28" i="11"/>
  <c r="BY28" i="11"/>
  <c r="CF28" i="11"/>
  <c r="AG29" i="11"/>
  <c r="BC29" i="11"/>
  <c r="BD29" i="11"/>
  <c r="BE29" i="11"/>
  <c r="BF29" i="11"/>
  <c r="BG29" i="11"/>
  <c r="BY29" i="11"/>
  <c r="CF29" i="11"/>
  <c r="AG30" i="11"/>
  <c r="BC30" i="11"/>
  <c r="BD30" i="11"/>
  <c r="BE30" i="11"/>
  <c r="BF30" i="11"/>
  <c r="BG30" i="11"/>
  <c r="BY30" i="11"/>
  <c r="CF30" i="11"/>
  <c r="AG31" i="11"/>
  <c r="BC31" i="11"/>
  <c r="BD31" i="11"/>
  <c r="BE31" i="11"/>
  <c r="BF31" i="11"/>
  <c r="BG31" i="11"/>
  <c r="BY31" i="11"/>
  <c r="CF31" i="11"/>
  <c r="AG32" i="11"/>
  <c r="BC32" i="11"/>
  <c r="BD32" i="11"/>
  <c r="BE32" i="11"/>
  <c r="BF32" i="11"/>
  <c r="BG32" i="11"/>
  <c r="BY32" i="11"/>
  <c r="CF32" i="11"/>
  <c r="AG33" i="11"/>
  <c r="BC33" i="11"/>
  <c r="BD33" i="11"/>
  <c r="BE33" i="11"/>
  <c r="BF33" i="11"/>
  <c r="BG33" i="11"/>
  <c r="BY33" i="11"/>
  <c r="CF33" i="11"/>
  <c r="AG34" i="11"/>
  <c r="BC34" i="11"/>
  <c r="BD34" i="11"/>
  <c r="BE34" i="11"/>
  <c r="BF34" i="11"/>
  <c r="BG34" i="11"/>
  <c r="BY34" i="11"/>
  <c r="CF34" i="11"/>
  <c r="AG35" i="11"/>
  <c r="BC35" i="11"/>
  <c r="BD35" i="11"/>
  <c r="BE35" i="11"/>
  <c r="BF35" i="11"/>
  <c r="BG35" i="11"/>
  <c r="BY35" i="11"/>
  <c r="CF35" i="11"/>
  <c r="AG36" i="11"/>
  <c r="BC36" i="11"/>
  <c r="BD36" i="11"/>
  <c r="BE36" i="11"/>
  <c r="BF36" i="11"/>
  <c r="BG36" i="11"/>
  <c r="BY36" i="11"/>
  <c r="CF36" i="11"/>
  <c r="AG37" i="11"/>
  <c r="BC37" i="11"/>
  <c r="BD37" i="11"/>
  <c r="BE37" i="11"/>
  <c r="BF37" i="11"/>
  <c r="BG37" i="11"/>
  <c r="BY37" i="11"/>
  <c r="CF37" i="11"/>
  <c r="AF19" i="6"/>
  <c r="AW19" i="6"/>
  <c r="AX19" i="6"/>
  <c r="AY19" i="6"/>
  <c r="AZ19" i="6"/>
  <c r="BA19" i="6"/>
  <c r="BX19" i="6"/>
  <c r="CE19" i="6"/>
  <c r="AF20" i="6"/>
  <c r="AW20" i="6"/>
  <c r="AX20" i="6"/>
  <c r="AY20" i="6"/>
  <c r="AZ20" i="6"/>
  <c r="BA20" i="6"/>
  <c r="BX20" i="6"/>
  <c r="CE20" i="6"/>
  <c r="AF21" i="6"/>
  <c r="AW21" i="6"/>
  <c r="AX21" i="6"/>
  <c r="AY21" i="6"/>
  <c r="AZ21" i="6"/>
  <c r="BA21" i="6"/>
  <c r="BX21" i="6"/>
  <c r="CE21" i="6"/>
  <c r="AF22" i="6"/>
  <c r="AW22" i="6"/>
  <c r="AX22" i="6"/>
  <c r="AY22" i="6"/>
  <c r="AZ22" i="6"/>
  <c r="BA22" i="6"/>
  <c r="BX22" i="6"/>
  <c r="CE22" i="6"/>
  <c r="AF23" i="6"/>
  <c r="AW23" i="6"/>
  <c r="AX23" i="6"/>
  <c r="AY23" i="6"/>
  <c r="AZ23" i="6"/>
  <c r="BA23" i="6"/>
  <c r="BX23" i="6"/>
  <c r="CE23" i="6"/>
  <c r="AF24" i="6"/>
  <c r="AW24" i="6"/>
  <c r="AX24" i="6"/>
  <c r="AY24" i="6"/>
  <c r="AZ24" i="6"/>
  <c r="BA24" i="6"/>
  <c r="BX24" i="6"/>
  <c r="CE24" i="6"/>
  <c r="AF25" i="6"/>
  <c r="AW25" i="6"/>
  <c r="AX25" i="6"/>
  <c r="AY25" i="6"/>
  <c r="AZ25" i="6"/>
  <c r="BA25" i="6"/>
  <c r="BX25" i="6"/>
  <c r="CE25" i="6"/>
  <c r="AF26" i="6"/>
  <c r="AW26" i="6"/>
  <c r="AX26" i="6"/>
  <c r="AY26" i="6"/>
  <c r="AZ26" i="6"/>
  <c r="BA26" i="6"/>
  <c r="BX26" i="6"/>
  <c r="CE26" i="6"/>
  <c r="AF27" i="6"/>
  <c r="AW27" i="6"/>
  <c r="AX27" i="6"/>
  <c r="AY27" i="6"/>
  <c r="AZ27" i="6"/>
  <c r="BA27" i="6"/>
  <c r="BX27" i="6"/>
  <c r="CE27" i="6"/>
  <c r="AF28" i="6"/>
  <c r="AW28" i="6"/>
  <c r="AX28" i="6"/>
  <c r="AY28" i="6"/>
  <c r="AZ28" i="6"/>
  <c r="BA28" i="6"/>
  <c r="BX28" i="6"/>
  <c r="CE28" i="6"/>
  <c r="AF29" i="6"/>
  <c r="AW29" i="6"/>
  <c r="AX29" i="6"/>
  <c r="AY29" i="6"/>
  <c r="AZ29" i="6"/>
  <c r="BA29" i="6"/>
  <c r="BX29" i="6"/>
  <c r="CE29" i="6"/>
  <c r="AF30" i="6"/>
  <c r="AW30" i="6"/>
  <c r="AX30" i="6"/>
  <c r="AY30" i="6"/>
  <c r="AZ30" i="6"/>
  <c r="BA30" i="6"/>
  <c r="BX30" i="6"/>
  <c r="CE30" i="6"/>
  <c r="AF31" i="6"/>
  <c r="AW31" i="6"/>
  <c r="AX31" i="6"/>
  <c r="AY31" i="6"/>
  <c r="AZ31" i="6"/>
  <c r="BA31" i="6"/>
  <c r="BX31" i="6"/>
  <c r="CE31" i="6"/>
  <c r="AF32" i="6"/>
  <c r="AW32" i="6"/>
  <c r="AX32" i="6"/>
  <c r="AY32" i="6"/>
  <c r="AZ32" i="6"/>
  <c r="BA32" i="6"/>
  <c r="BX32" i="6"/>
  <c r="CE32" i="6"/>
  <c r="AF33" i="6"/>
  <c r="AW33" i="6"/>
  <c r="AX33" i="6"/>
  <c r="AY33" i="6"/>
  <c r="AZ33" i="6"/>
  <c r="BA33" i="6"/>
  <c r="BX33" i="6"/>
  <c r="CE33" i="6"/>
  <c r="AF34" i="6"/>
  <c r="AW34" i="6"/>
  <c r="AX34" i="6"/>
  <c r="AY34" i="6"/>
  <c r="AZ34" i="6"/>
  <c r="BA34" i="6"/>
  <c r="BX34" i="6"/>
  <c r="CE34" i="6"/>
  <c r="AF35" i="6"/>
  <c r="AW35" i="6"/>
  <c r="AX35" i="6"/>
  <c r="AY35" i="6"/>
  <c r="AZ35" i="6"/>
  <c r="BA35" i="6"/>
  <c r="BX35" i="6"/>
  <c r="CE35" i="6"/>
  <c r="AF36" i="6"/>
  <c r="AW36" i="6"/>
  <c r="AX36" i="6"/>
  <c r="AY36" i="6"/>
  <c r="AZ36" i="6"/>
  <c r="BA36" i="6"/>
  <c r="BX36" i="6"/>
  <c r="CE36" i="6"/>
  <c r="AF37" i="6"/>
  <c r="AW37" i="6"/>
  <c r="AX37" i="6"/>
  <c r="AY37" i="6"/>
  <c r="AZ37" i="6"/>
  <c r="BA37" i="6"/>
  <c r="BX37" i="6"/>
  <c r="CE37" i="6"/>
  <c r="AF35" i="7"/>
  <c r="AW35" i="7"/>
  <c r="AX35" i="7"/>
  <c r="AY35" i="7"/>
  <c r="AZ35" i="7"/>
  <c r="BA35" i="7"/>
  <c r="BX35" i="7"/>
  <c r="CE35" i="7"/>
  <c r="AF36" i="7"/>
  <c r="AW36" i="7"/>
  <c r="AX36" i="7"/>
  <c r="AY36" i="7"/>
  <c r="AZ36" i="7"/>
  <c r="BA36" i="7"/>
  <c r="BX36" i="7"/>
  <c r="CE36" i="7"/>
  <c r="AF37" i="7"/>
  <c r="AW37" i="7"/>
  <c r="AX37" i="7"/>
  <c r="AY37" i="7"/>
  <c r="AZ37" i="7"/>
  <c r="BA37" i="7"/>
  <c r="BX37" i="7"/>
  <c r="CE37" i="7"/>
  <c r="AF25" i="11"/>
  <c r="AW25" i="11"/>
  <c r="AX25" i="11"/>
  <c r="AY25" i="11"/>
  <c r="AZ25" i="11"/>
  <c r="BA25" i="11"/>
  <c r="BX25" i="11"/>
  <c r="CE25" i="11"/>
  <c r="AF26" i="11"/>
  <c r="AW26" i="11"/>
  <c r="AX26" i="11"/>
  <c r="AY26" i="11"/>
  <c r="AZ26" i="11"/>
  <c r="BA26" i="11"/>
  <c r="BX26" i="11"/>
  <c r="CE26" i="11"/>
  <c r="AF27" i="11"/>
  <c r="AW27" i="11"/>
  <c r="AX27" i="11"/>
  <c r="AY27" i="11"/>
  <c r="AZ27" i="11"/>
  <c r="BA27" i="11"/>
  <c r="BX27" i="11"/>
  <c r="CE27" i="11"/>
  <c r="AF28" i="11"/>
  <c r="AW28" i="11"/>
  <c r="AX28" i="11"/>
  <c r="AY28" i="11"/>
  <c r="AZ28" i="11"/>
  <c r="BA28" i="11"/>
  <c r="BX28" i="11"/>
  <c r="CE28" i="11"/>
  <c r="AF29" i="11"/>
  <c r="AW29" i="11"/>
  <c r="AX29" i="11"/>
  <c r="AY29" i="11"/>
  <c r="AZ29" i="11"/>
  <c r="BA29" i="11"/>
  <c r="BX29" i="11"/>
  <c r="CE29" i="11"/>
  <c r="AF30" i="11"/>
  <c r="AW30" i="11"/>
  <c r="AX30" i="11"/>
  <c r="AY30" i="11"/>
  <c r="AZ30" i="11"/>
  <c r="BA30" i="11"/>
  <c r="BX30" i="11"/>
  <c r="CE30" i="11"/>
  <c r="AF31" i="11"/>
  <c r="AW31" i="11"/>
  <c r="AX31" i="11"/>
  <c r="AY31" i="11"/>
  <c r="AZ31" i="11"/>
  <c r="BA31" i="11"/>
  <c r="BX31" i="11"/>
  <c r="CE31" i="11"/>
  <c r="AF32" i="11"/>
  <c r="AW32" i="11"/>
  <c r="AX32" i="11"/>
  <c r="AY32" i="11"/>
  <c r="AZ32" i="11"/>
  <c r="BA32" i="11"/>
  <c r="BX32" i="11"/>
  <c r="CE32" i="11"/>
  <c r="AF33" i="11"/>
  <c r="AW33" i="11"/>
  <c r="AX33" i="11"/>
  <c r="AY33" i="11"/>
  <c r="AZ33" i="11"/>
  <c r="BA33" i="11"/>
  <c r="BX33" i="11"/>
  <c r="CE33" i="11"/>
  <c r="AF34" i="11"/>
  <c r="AW34" i="11"/>
  <c r="AX34" i="11"/>
  <c r="AY34" i="11"/>
  <c r="AZ34" i="11"/>
  <c r="BA34" i="11"/>
  <c r="BX34" i="11"/>
  <c r="CE34" i="11"/>
  <c r="AF35" i="11"/>
  <c r="AW35" i="11"/>
  <c r="AX35" i="11"/>
  <c r="AY35" i="11"/>
  <c r="AZ35" i="11"/>
  <c r="BA35" i="11"/>
  <c r="BX35" i="11"/>
  <c r="CE35" i="11"/>
  <c r="AF36" i="11"/>
  <c r="AW36" i="11"/>
  <c r="AX36" i="11"/>
  <c r="AY36" i="11"/>
  <c r="AZ36" i="11"/>
  <c r="BA36" i="11"/>
  <c r="BX36" i="11"/>
  <c r="CE36" i="11"/>
  <c r="AF37" i="11"/>
  <c r="AW37" i="11"/>
  <c r="AX37" i="11"/>
  <c r="AY37" i="11"/>
  <c r="AZ37" i="11"/>
  <c r="BA37" i="11"/>
  <c r="BX37" i="11"/>
  <c r="CE37" i="11"/>
  <c r="AE19" i="6"/>
  <c r="AQ19" i="6"/>
  <c r="AR19" i="6"/>
  <c r="AS19" i="6"/>
  <c r="AT19" i="6"/>
  <c r="AU19" i="6"/>
  <c r="BW19" i="6"/>
  <c r="CD19" i="6"/>
  <c r="AE20" i="6"/>
  <c r="AQ20" i="6"/>
  <c r="AR20" i="6"/>
  <c r="AS20" i="6"/>
  <c r="AT20" i="6"/>
  <c r="AU20" i="6"/>
  <c r="BW20" i="6"/>
  <c r="CD20" i="6"/>
  <c r="AE21" i="6"/>
  <c r="AQ21" i="6"/>
  <c r="AR21" i="6"/>
  <c r="AS21" i="6"/>
  <c r="AT21" i="6"/>
  <c r="AU21" i="6"/>
  <c r="BW21" i="6"/>
  <c r="CD21" i="6"/>
  <c r="AE22" i="6"/>
  <c r="AQ22" i="6"/>
  <c r="AR22" i="6"/>
  <c r="AS22" i="6"/>
  <c r="AT22" i="6"/>
  <c r="AU22" i="6"/>
  <c r="BW22" i="6"/>
  <c r="CD22" i="6"/>
  <c r="AE23" i="6"/>
  <c r="AQ23" i="6"/>
  <c r="AR23" i="6"/>
  <c r="AS23" i="6"/>
  <c r="AT23" i="6"/>
  <c r="AU23" i="6"/>
  <c r="BW23" i="6"/>
  <c r="CD23" i="6"/>
  <c r="AE24" i="6"/>
  <c r="AQ24" i="6"/>
  <c r="AR24" i="6"/>
  <c r="AS24" i="6"/>
  <c r="AT24" i="6"/>
  <c r="AU24" i="6"/>
  <c r="BW24" i="6"/>
  <c r="CD24" i="6"/>
  <c r="AE25" i="6"/>
  <c r="AQ25" i="6"/>
  <c r="AR25" i="6"/>
  <c r="AS25" i="6"/>
  <c r="AT25" i="6"/>
  <c r="AU25" i="6"/>
  <c r="BW25" i="6"/>
  <c r="CD25" i="6"/>
  <c r="AE26" i="6"/>
  <c r="AQ26" i="6"/>
  <c r="AR26" i="6"/>
  <c r="AS26" i="6"/>
  <c r="AT26" i="6"/>
  <c r="AU26" i="6"/>
  <c r="BW26" i="6"/>
  <c r="CD26" i="6"/>
  <c r="AE27" i="6"/>
  <c r="AQ27" i="6"/>
  <c r="AR27" i="6"/>
  <c r="AS27" i="6"/>
  <c r="AT27" i="6"/>
  <c r="AU27" i="6"/>
  <c r="BW27" i="6"/>
  <c r="CD27" i="6"/>
  <c r="AE28" i="6"/>
  <c r="AQ28" i="6"/>
  <c r="AR28" i="6"/>
  <c r="AS28" i="6"/>
  <c r="AT28" i="6"/>
  <c r="AU28" i="6"/>
  <c r="BW28" i="6"/>
  <c r="CD28" i="6"/>
  <c r="AE29" i="6"/>
  <c r="AQ29" i="6"/>
  <c r="AR29" i="6"/>
  <c r="AS29" i="6"/>
  <c r="AT29" i="6"/>
  <c r="AU29" i="6"/>
  <c r="BW29" i="6"/>
  <c r="CD29" i="6"/>
  <c r="AE30" i="6"/>
  <c r="AQ30" i="6"/>
  <c r="AR30" i="6"/>
  <c r="AS30" i="6"/>
  <c r="AT30" i="6"/>
  <c r="AU30" i="6"/>
  <c r="BW30" i="6"/>
  <c r="CD30" i="6"/>
  <c r="AE31" i="6"/>
  <c r="AQ31" i="6"/>
  <c r="AR31" i="6"/>
  <c r="AS31" i="6"/>
  <c r="AT31" i="6"/>
  <c r="AU31" i="6"/>
  <c r="BW31" i="6"/>
  <c r="CD31" i="6"/>
  <c r="AE32" i="6"/>
  <c r="AQ32" i="6"/>
  <c r="AR32" i="6"/>
  <c r="AS32" i="6"/>
  <c r="AT32" i="6"/>
  <c r="AU32" i="6"/>
  <c r="BW32" i="6"/>
  <c r="CD32" i="6"/>
  <c r="AE33" i="6"/>
  <c r="AQ33" i="6"/>
  <c r="AR33" i="6"/>
  <c r="AS33" i="6"/>
  <c r="AT33" i="6"/>
  <c r="AU33" i="6"/>
  <c r="BW33" i="6"/>
  <c r="CD33" i="6"/>
  <c r="AE34" i="6"/>
  <c r="AQ34" i="6"/>
  <c r="AR34" i="6"/>
  <c r="AS34" i="6"/>
  <c r="AT34" i="6"/>
  <c r="AU34" i="6"/>
  <c r="BW34" i="6"/>
  <c r="CD34" i="6"/>
  <c r="AE35" i="6"/>
  <c r="AQ35" i="6"/>
  <c r="AR35" i="6"/>
  <c r="AS35" i="6"/>
  <c r="AT35" i="6"/>
  <c r="AU35" i="6"/>
  <c r="BW35" i="6"/>
  <c r="CD35" i="6"/>
  <c r="AE36" i="6"/>
  <c r="AQ36" i="6"/>
  <c r="AR36" i="6"/>
  <c r="AS36" i="6"/>
  <c r="AT36" i="6"/>
  <c r="AU36" i="6"/>
  <c r="BW36" i="6"/>
  <c r="CD36" i="6"/>
  <c r="AE37" i="6"/>
  <c r="AQ37" i="6"/>
  <c r="AR37" i="6"/>
  <c r="AS37" i="6"/>
  <c r="AT37" i="6"/>
  <c r="AU37" i="6"/>
  <c r="BW37" i="6"/>
  <c r="CD37" i="6"/>
  <c r="AE35" i="7"/>
  <c r="AQ35" i="7"/>
  <c r="AR35" i="7"/>
  <c r="AS35" i="7"/>
  <c r="AT35" i="7"/>
  <c r="AU35" i="7"/>
  <c r="BW35" i="7"/>
  <c r="CD35" i="7"/>
  <c r="AE36" i="7"/>
  <c r="AQ36" i="7"/>
  <c r="AR36" i="7"/>
  <c r="AS36" i="7"/>
  <c r="AT36" i="7"/>
  <c r="AU36" i="7"/>
  <c r="BW36" i="7"/>
  <c r="CD36" i="7"/>
  <c r="AE37" i="7"/>
  <c r="AQ37" i="7"/>
  <c r="AR37" i="7"/>
  <c r="AS37" i="7"/>
  <c r="AT37" i="7"/>
  <c r="AU37" i="7"/>
  <c r="BW37" i="7"/>
  <c r="CD37" i="7"/>
  <c r="AE25" i="11"/>
  <c r="AQ25" i="11"/>
  <c r="AR25" i="11"/>
  <c r="AS25" i="11"/>
  <c r="AT25" i="11"/>
  <c r="AU25" i="11"/>
  <c r="BW25" i="11"/>
  <c r="CD25" i="11"/>
  <c r="AE26" i="11"/>
  <c r="AQ26" i="11"/>
  <c r="AR26" i="11"/>
  <c r="AS26" i="11"/>
  <c r="AT26" i="11"/>
  <c r="AU26" i="11"/>
  <c r="BW26" i="11"/>
  <c r="CD26" i="11"/>
  <c r="AE27" i="11"/>
  <c r="AQ27" i="11"/>
  <c r="AR27" i="11"/>
  <c r="AS27" i="11"/>
  <c r="AT27" i="11"/>
  <c r="AU27" i="11"/>
  <c r="BW27" i="11"/>
  <c r="CD27" i="11"/>
  <c r="AE28" i="11"/>
  <c r="AQ28" i="11"/>
  <c r="AR28" i="11"/>
  <c r="AS28" i="11"/>
  <c r="AT28" i="11"/>
  <c r="AU28" i="11"/>
  <c r="BW28" i="11"/>
  <c r="CD28" i="11"/>
  <c r="AE29" i="11"/>
  <c r="AQ29" i="11"/>
  <c r="AR29" i="11"/>
  <c r="AS29" i="11"/>
  <c r="AT29" i="11"/>
  <c r="AU29" i="11"/>
  <c r="BW29" i="11"/>
  <c r="CD29" i="11"/>
  <c r="AE30" i="11"/>
  <c r="AQ30" i="11"/>
  <c r="AR30" i="11"/>
  <c r="AS30" i="11"/>
  <c r="AT30" i="11"/>
  <c r="AU30" i="11"/>
  <c r="BW30" i="11"/>
  <c r="CD30" i="11"/>
  <c r="AE31" i="11"/>
  <c r="AQ31" i="11"/>
  <c r="AR31" i="11"/>
  <c r="AS31" i="11"/>
  <c r="AT31" i="11"/>
  <c r="AU31" i="11"/>
  <c r="BW31" i="11"/>
  <c r="CD31" i="11"/>
  <c r="AE32" i="11"/>
  <c r="AQ32" i="11"/>
  <c r="AR32" i="11"/>
  <c r="AS32" i="11"/>
  <c r="AT32" i="11"/>
  <c r="AU32" i="11"/>
  <c r="BW32" i="11"/>
  <c r="CD32" i="11"/>
  <c r="AE33" i="11"/>
  <c r="AQ33" i="11"/>
  <c r="AR33" i="11"/>
  <c r="AS33" i="11"/>
  <c r="AT33" i="11"/>
  <c r="AU33" i="11"/>
  <c r="BW33" i="11"/>
  <c r="CD33" i="11"/>
  <c r="AE34" i="11"/>
  <c r="AQ34" i="11"/>
  <c r="AR34" i="11"/>
  <c r="AS34" i="11"/>
  <c r="AT34" i="11"/>
  <c r="AU34" i="11"/>
  <c r="BW34" i="11"/>
  <c r="CD34" i="11"/>
  <c r="AE35" i="11"/>
  <c r="AQ35" i="11"/>
  <c r="AR35" i="11"/>
  <c r="AS35" i="11"/>
  <c r="AT35" i="11"/>
  <c r="AU35" i="11"/>
  <c r="BW35" i="11"/>
  <c r="CD35" i="11"/>
  <c r="AE36" i="11"/>
  <c r="AQ36" i="11"/>
  <c r="AR36" i="11"/>
  <c r="AS36" i="11"/>
  <c r="AT36" i="11"/>
  <c r="AU36" i="11"/>
  <c r="BW36" i="11"/>
  <c r="CD36" i="11"/>
  <c r="AE37" i="11"/>
  <c r="AQ37" i="11"/>
  <c r="AR37" i="11"/>
  <c r="AS37" i="11"/>
  <c r="AT37" i="11"/>
  <c r="AU37" i="11"/>
  <c r="BW37" i="11"/>
  <c r="CD37" i="11"/>
  <c r="AD19" i="6"/>
  <c r="AK19" i="6"/>
  <c r="AL19" i="6"/>
  <c r="AM19" i="6"/>
  <c r="AN19" i="6"/>
  <c r="AO19" i="6"/>
  <c r="BV19" i="6"/>
  <c r="CC19" i="6"/>
  <c r="AD20" i="6"/>
  <c r="AK20" i="6"/>
  <c r="AL20" i="6"/>
  <c r="AM20" i="6"/>
  <c r="AN20" i="6"/>
  <c r="AO20" i="6"/>
  <c r="BV20" i="6"/>
  <c r="CC20" i="6"/>
  <c r="AD21" i="6"/>
  <c r="AK21" i="6"/>
  <c r="AL21" i="6"/>
  <c r="AM21" i="6"/>
  <c r="AN21" i="6"/>
  <c r="AO21" i="6"/>
  <c r="BV21" i="6"/>
  <c r="CC21" i="6"/>
  <c r="AD22" i="6"/>
  <c r="AK22" i="6"/>
  <c r="AL22" i="6"/>
  <c r="AM22" i="6"/>
  <c r="AN22" i="6"/>
  <c r="AO22" i="6"/>
  <c r="BV22" i="6"/>
  <c r="CC22" i="6"/>
  <c r="AD23" i="6"/>
  <c r="AK23" i="6"/>
  <c r="AL23" i="6"/>
  <c r="AM23" i="6"/>
  <c r="AN23" i="6"/>
  <c r="AO23" i="6"/>
  <c r="BV23" i="6"/>
  <c r="CC23" i="6"/>
  <c r="AD24" i="6"/>
  <c r="AK24" i="6"/>
  <c r="AL24" i="6"/>
  <c r="AM24" i="6"/>
  <c r="AN24" i="6"/>
  <c r="AO24" i="6"/>
  <c r="BV24" i="6"/>
  <c r="CC24" i="6"/>
  <c r="AD25" i="6"/>
  <c r="AK25" i="6"/>
  <c r="AL25" i="6"/>
  <c r="AM25" i="6"/>
  <c r="AN25" i="6"/>
  <c r="AO25" i="6"/>
  <c r="BV25" i="6"/>
  <c r="CC25" i="6"/>
  <c r="AD26" i="6"/>
  <c r="AK26" i="6"/>
  <c r="AL26" i="6"/>
  <c r="AM26" i="6"/>
  <c r="AN26" i="6"/>
  <c r="AO26" i="6"/>
  <c r="BV26" i="6"/>
  <c r="CC26" i="6"/>
  <c r="AD27" i="6"/>
  <c r="AK27" i="6"/>
  <c r="AL27" i="6"/>
  <c r="AM27" i="6"/>
  <c r="AN27" i="6"/>
  <c r="AO27" i="6"/>
  <c r="BV27" i="6"/>
  <c r="CC27" i="6"/>
  <c r="AD28" i="6"/>
  <c r="AK28" i="6"/>
  <c r="AL28" i="6"/>
  <c r="AM28" i="6"/>
  <c r="AN28" i="6"/>
  <c r="AO28" i="6"/>
  <c r="BV28" i="6"/>
  <c r="CC28" i="6"/>
  <c r="AD29" i="6"/>
  <c r="AK29" i="6"/>
  <c r="AL29" i="6"/>
  <c r="AM29" i="6"/>
  <c r="AN29" i="6"/>
  <c r="AO29" i="6"/>
  <c r="BV29" i="6"/>
  <c r="CC29" i="6"/>
  <c r="AD30" i="6"/>
  <c r="AK30" i="6"/>
  <c r="AL30" i="6"/>
  <c r="AM30" i="6"/>
  <c r="AN30" i="6"/>
  <c r="AO30" i="6"/>
  <c r="BV30" i="6"/>
  <c r="CC30" i="6"/>
  <c r="AD31" i="6"/>
  <c r="AK31" i="6"/>
  <c r="AL31" i="6"/>
  <c r="AM31" i="6"/>
  <c r="AN31" i="6"/>
  <c r="AO31" i="6"/>
  <c r="BV31" i="6"/>
  <c r="CC31" i="6"/>
  <c r="AD32" i="6"/>
  <c r="AK32" i="6"/>
  <c r="AL32" i="6"/>
  <c r="AM32" i="6"/>
  <c r="AN32" i="6"/>
  <c r="AO32" i="6"/>
  <c r="BV32" i="6"/>
  <c r="CC32" i="6"/>
  <c r="AD33" i="6"/>
  <c r="AK33" i="6"/>
  <c r="AL33" i="6"/>
  <c r="AM33" i="6"/>
  <c r="AN33" i="6"/>
  <c r="AO33" i="6"/>
  <c r="BV33" i="6"/>
  <c r="CC33" i="6"/>
  <c r="AD34" i="6"/>
  <c r="AK34" i="6"/>
  <c r="AL34" i="6"/>
  <c r="AM34" i="6"/>
  <c r="AN34" i="6"/>
  <c r="AO34" i="6"/>
  <c r="BV34" i="6"/>
  <c r="CC34" i="6"/>
  <c r="AD35" i="6"/>
  <c r="AK35" i="6"/>
  <c r="AL35" i="6"/>
  <c r="AM35" i="6"/>
  <c r="AN35" i="6"/>
  <c r="AO35" i="6"/>
  <c r="BV35" i="6"/>
  <c r="CC35" i="6"/>
  <c r="AD36" i="6"/>
  <c r="AK36" i="6"/>
  <c r="AL36" i="6"/>
  <c r="AM36" i="6"/>
  <c r="AN36" i="6"/>
  <c r="AO36" i="6"/>
  <c r="BV36" i="6"/>
  <c r="CC36" i="6"/>
  <c r="AD37" i="6"/>
  <c r="AK37" i="6"/>
  <c r="AL37" i="6"/>
  <c r="AM37" i="6"/>
  <c r="AN37" i="6"/>
  <c r="AO37" i="6"/>
  <c r="BV37" i="6"/>
  <c r="CC37" i="6"/>
  <c r="AD35" i="7"/>
  <c r="AK35" i="7"/>
  <c r="AL35" i="7"/>
  <c r="AM35" i="7"/>
  <c r="AN35" i="7"/>
  <c r="AO35" i="7"/>
  <c r="BV35" i="7"/>
  <c r="CC35" i="7"/>
  <c r="AD36" i="7"/>
  <c r="AK36" i="7"/>
  <c r="AL36" i="7"/>
  <c r="AM36" i="7"/>
  <c r="AN36" i="7"/>
  <c r="AO36" i="7"/>
  <c r="BV36" i="7"/>
  <c r="CC36" i="7"/>
  <c r="AD37" i="7"/>
  <c r="AK37" i="7"/>
  <c r="AL37" i="7"/>
  <c r="AM37" i="7"/>
  <c r="AN37" i="7"/>
  <c r="AO37" i="7"/>
  <c r="BV37" i="7"/>
  <c r="CC37" i="7"/>
  <c r="AD25" i="11"/>
  <c r="AK25" i="11"/>
  <c r="AL25" i="11"/>
  <c r="AM25" i="11"/>
  <c r="AN25" i="11"/>
  <c r="AO25" i="11"/>
  <c r="BV25" i="11"/>
  <c r="CC25" i="11"/>
  <c r="AD26" i="11"/>
  <c r="AK26" i="11"/>
  <c r="AL26" i="11"/>
  <c r="AM26" i="11"/>
  <c r="AN26" i="11"/>
  <c r="AO26" i="11"/>
  <c r="BV26" i="11"/>
  <c r="CC26" i="11"/>
  <c r="AD27" i="11"/>
  <c r="AK27" i="11"/>
  <c r="AL27" i="11"/>
  <c r="AM27" i="11"/>
  <c r="AN27" i="11"/>
  <c r="AO27" i="11"/>
  <c r="BV27" i="11"/>
  <c r="CC27" i="11"/>
  <c r="AD28" i="11"/>
  <c r="AK28" i="11"/>
  <c r="AL28" i="11"/>
  <c r="AM28" i="11"/>
  <c r="AN28" i="11"/>
  <c r="AO28" i="11"/>
  <c r="BV28" i="11"/>
  <c r="CC28" i="11"/>
  <c r="AD29" i="11"/>
  <c r="AK29" i="11"/>
  <c r="AL29" i="11"/>
  <c r="AM29" i="11"/>
  <c r="AN29" i="11"/>
  <c r="AO29" i="11"/>
  <c r="BV29" i="11"/>
  <c r="CC29" i="11"/>
  <c r="AD30" i="11"/>
  <c r="AK30" i="11"/>
  <c r="AL30" i="11"/>
  <c r="AM30" i="11"/>
  <c r="AN30" i="11"/>
  <c r="AO30" i="11"/>
  <c r="BV30" i="11"/>
  <c r="CC30" i="11"/>
  <c r="AD31" i="11"/>
  <c r="AK31" i="11"/>
  <c r="AL31" i="11"/>
  <c r="AM31" i="11"/>
  <c r="AN31" i="11"/>
  <c r="AO31" i="11"/>
  <c r="BV31" i="11"/>
  <c r="CC31" i="11"/>
  <c r="AD32" i="11"/>
  <c r="AK32" i="11"/>
  <c r="AL32" i="11"/>
  <c r="AM32" i="11"/>
  <c r="AN32" i="11"/>
  <c r="AO32" i="11"/>
  <c r="BV32" i="11"/>
  <c r="CC32" i="11"/>
  <c r="AD33" i="11"/>
  <c r="AK33" i="11"/>
  <c r="AL33" i="11"/>
  <c r="AM33" i="11"/>
  <c r="AN33" i="11"/>
  <c r="AO33" i="11"/>
  <c r="BV33" i="11"/>
  <c r="CC33" i="11"/>
  <c r="AD34" i="11"/>
  <c r="AK34" i="11"/>
  <c r="AL34" i="11"/>
  <c r="AM34" i="11"/>
  <c r="AN34" i="11"/>
  <c r="AO34" i="11"/>
  <c r="BV34" i="11"/>
  <c r="CC34" i="11"/>
  <c r="AD35" i="11"/>
  <c r="AK35" i="11"/>
  <c r="AL35" i="11"/>
  <c r="AM35" i="11"/>
  <c r="AN35" i="11"/>
  <c r="AO35" i="11"/>
  <c r="BV35" i="11"/>
  <c r="CC35" i="11"/>
  <c r="AD36" i="11"/>
  <c r="AK36" i="11"/>
  <c r="AL36" i="11"/>
  <c r="AM36" i="11"/>
  <c r="AN36" i="11"/>
  <c r="AO36" i="11"/>
  <c r="BV36" i="11"/>
  <c r="CC36" i="11"/>
  <c r="AD37" i="11"/>
  <c r="AK37" i="11"/>
  <c r="AL37" i="11"/>
  <c r="AM37" i="11"/>
  <c r="AN37" i="11"/>
  <c r="AO37" i="11"/>
  <c r="BV37" i="11"/>
  <c r="CC37" i="11"/>
  <c r="O37" i="47"/>
  <c r="N37" i="47"/>
  <c r="M37" i="47"/>
  <c r="L37" i="47"/>
  <c r="K37" i="47"/>
  <c r="BE37" i="47"/>
  <c r="BN37" i="47"/>
  <c r="BM37" i="47"/>
  <c r="BL37" i="47"/>
  <c r="AJ37" i="47"/>
  <c r="BK37" i="47"/>
  <c r="BJ37" i="47"/>
  <c r="BI37" i="47"/>
  <c r="J37" i="47"/>
  <c r="I14" i="28"/>
  <c r="BR38" i="12"/>
  <c r="BQ38" i="12"/>
  <c r="BP38" i="12"/>
  <c r="BO38" i="12"/>
  <c r="BN38" i="12"/>
  <c r="BM38" i="12"/>
  <c r="BL38" i="12"/>
  <c r="BK38" i="12"/>
  <c r="BJ38" i="12"/>
  <c r="BI38" i="12"/>
  <c r="BH38" i="12"/>
  <c r="BG38" i="12"/>
  <c r="BF38" i="12"/>
  <c r="BE38" i="12"/>
  <c r="BD38" i="12"/>
  <c r="BC38" i="12"/>
  <c r="BB38" i="12"/>
  <c r="BA38" i="12"/>
  <c r="AZ38" i="12"/>
  <c r="AY38" i="12"/>
  <c r="AX38" i="12"/>
  <c r="AW38" i="12"/>
  <c r="AV38" i="12"/>
  <c r="AU38" i="12"/>
  <c r="AS38" i="12"/>
  <c r="AR38" i="12"/>
  <c r="AQ38" i="12"/>
  <c r="AP38" i="12"/>
  <c r="AO38" i="12"/>
  <c r="AM38" i="12"/>
  <c r="AL38" i="12"/>
  <c r="AK38" i="12"/>
  <c r="AJ38" i="12"/>
  <c r="AI38" i="12"/>
  <c r="I64" i="29"/>
  <c r="I63" i="29"/>
  <c r="I65" i="29"/>
  <c r="I66" i="29"/>
  <c r="I67" i="29"/>
  <c r="I68" i="29"/>
  <c r="I69" i="29"/>
  <c r="I70" i="29"/>
  <c r="I71" i="29"/>
  <c r="I72" i="29"/>
  <c r="I73" i="29"/>
  <c r="I74" i="29"/>
  <c r="I75" i="29"/>
  <c r="I76" i="29"/>
  <c r="I77" i="29"/>
  <c r="I78" i="29"/>
  <c r="I79" i="29"/>
  <c r="I80" i="29"/>
  <c r="I81" i="29"/>
  <c r="I82" i="29"/>
  <c r="I83" i="29"/>
  <c r="I84" i="29"/>
  <c r="I85" i="29"/>
  <c r="I86" i="29"/>
  <c r="I87" i="29"/>
  <c r="I88" i="29"/>
  <c r="I89" i="29"/>
  <c r="I46" i="29"/>
  <c r="AB37" i="11"/>
  <c r="AA37" i="11"/>
  <c r="Z37" i="11"/>
  <c r="Y37" i="11"/>
  <c r="AB36" i="11"/>
  <c r="AA36" i="11"/>
  <c r="Z36" i="11"/>
  <c r="Y36" i="11"/>
  <c r="AB35" i="11"/>
  <c r="AA35" i="11"/>
  <c r="Z35" i="11"/>
  <c r="Y35" i="11"/>
  <c r="AB34" i="11"/>
  <c r="AA34" i="11"/>
  <c r="Z34" i="11"/>
  <c r="Y34" i="11"/>
  <c r="AB33" i="11"/>
  <c r="AA33" i="11"/>
  <c r="Z33" i="11"/>
  <c r="Y33" i="11"/>
  <c r="AB32" i="11"/>
  <c r="AA32" i="11"/>
  <c r="Z32" i="11"/>
  <c r="Y32" i="11"/>
  <c r="AB31" i="11"/>
  <c r="AA31" i="11"/>
  <c r="Z31" i="11"/>
  <c r="Y31" i="11"/>
  <c r="AB30" i="11"/>
  <c r="AA30" i="11"/>
  <c r="Z30" i="11"/>
  <c r="Y30" i="11"/>
  <c r="AB29" i="11"/>
  <c r="AA29" i="11"/>
  <c r="Z29" i="11"/>
  <c r="Y29" i="11"/>
  <c r="AB28" i="11"/>
  <c r="AA28" i="11"/>
  <c r="Z28" i="11"/>
  <c r="Y28" i="11"/>
  <c r="AB27" i="11"/>
  <c r="AA27" i="11"/>
  <c r="Z27" i="11"/>
  <c r="Y27" i="11"/>
  <c r="AB26" i="11"/>
  <c r="AA26" i="11"/>
  <c r="Z26" i="11"/>
  <c r="Y26" i="11"/>
  <c r="AB25" i="11"/>
  <c r="AA25" i="11"/>
  <c r="Z25" i="11"/>
  <c r="Y25" i="11"/>
  <c r="AB37" i="7"/>
  <c r="AA37" i="7"/>
  <c r="Z37" i="7"/>
  <c r="Y37" i="7"/>
  <c r="AB36" i="7"/>
  <c r="AA36" i="7"/>
  <c r="Z36" i="7"/>
  <c r="Y36" i="7"/>
  <c r="AB35" i="7"/>
  <c r="AA35" i="7"/>
  <c r="Z35" i="7"/>
  <c r="Y35" i="7"/>
  <c r="AB37" i="6"/>
  <c r="AA37" i="6"/>
  <c r="Z37" i="6"/>
  <c r="Y37" i="6"/>
  <c r="AB36" i="6"/>
  <c r="AA36" i="6"/>
  <c r="Z36" i="6"/>
  <c r="Y36" i="6"/>
  <c r="AB35" i="6"/>
  <c r="AA35" i="6"/>
  <c r="Z35" i="6"/>
  <c r="Y35" i="6"/>
  <c r="AB34" i="6"/>
  <c r="AA34" i="6"/>
  <c r="Z34" i="6"/>
  <c r="Y34" i="6"/>
  <c r="AB33" i="6"/>
  <c r="AA33" i="6"/>
  <c r="Z33" i="6"/>
  <c r="Y33" i="6"/>
  <c r="AB32" i="6"/>
  <c r="AA32" i="6"/>
  <c r="Z32" i="6"/>
  <c r="Y32" i="6"/>
  <c r="AB31" i="6"/>
  <c r="AA31" i="6"/>
  <c r="Z31" i="6"/>
  <c r="Y31" i="6"/>
  <c r="AB30" i="6"/>
  <c r="AA30" i="6"/>
  <c r="Z30" i="6"/>
  <c r="Y30" i="6"/>
  <c r="AB29" i="6"/>
  <c r="AA29" i="6"/>
  <c r="Z29" i="6"/>
  <c r="Y29" i="6"/>
  <c r="AB28" i="6"/>
  <c r="AA28" i="6"/>
  <c r="Z28" i="6"/>
  <c r="Y28" i="6"/>
  <c r="AB27" i="6"/>
  <c r="AA27" i="6"/>
  <c r="Z27" i="6"/>
  <c r="Y27" i="6"/>
  <c r="AB26" i="6"/>
  <c r="AA26" i="6"/>
  <c r="Z26" i="6"/>
  <c r="Y26" i="6"/>
  <c r="AB25" i="6"/>
  <c r="AA25" i="6"/>
  <c r="Z25" i="6"/>
  <c r="Y25" i="6"/>
  <c r="AB24" i="6"/>
  <c r="AA24" i="6"/>
  <c r="Z24" i="6"/>
  <c r="Y24" i="6"/>
  <c r="AB23" i="6"/>
  <c r="AA23" i="6"/>
  <c r="Z23" i="6"/>
  <c r="Y23" i="6"/>
  <c r="AB22" i="6"/>
  <c r="AA22" i="6"/>
  <c r="Z22" i="6"/>
  <c r="Y22" i="6"/>
  <c r="AB21" i="6"/>
  <c r="AA21" i="6"/>
  <c r="Z21" i="6"/>
  <c r="Y21" i="6"/>
  <c r="AB20" i="6"/>
  <c r="AA20" i="6"/>
  <c r="Z20" i="6"/>
  <c r="Y20" i="6"/>
  <c r="AB19" i="6"/>
  <c r="AA19" i="6"/>
  <c r="Z19" i="6"/>
  <c r="Y19" i="6"/>
  <c r="CB22" i="5"/>
  <c r="CB23" i="5"/>
  <c r="CB24" i="5"/>
  <c r="CB25" i="5"/>
  <c r="CB26" i="5"/>
  <c r="CB27" i="5"/>
  <c r="CB28" i="5"/>
  <c r="CB29" i="5"/>
  <c r="CB30" i="5"/>
  <c r="CB31" i="5"/>
  <c r="CB32" i="5"/>
  <c r="CB33" i="5"/>
  <c r="CB34" i="5"/>
  <c r="CB35" i="5"/>
  <c r="CB36" i="5"/>
  <c r="CB20" i="8"/>
  <c r="CB21" i="8"/>
  <c r="CB22" i="8"/>
  <c r="CB23" i="8"/>
  <c r="CB24" i="8"/>
  <c r="CB25" i="8"/>
  <c r="CB26" i="8"/>
  <c r="CB27" i="8"/>
  <c r="CB28" i="8"/>
  <c r="CB29" i="8"/>
  <c r="CB30" i="8"/>
  <c r="CB31" i="8"/>
  <c r="CB32" i="8"/>
  <c r="CB33" i="8"/>
  <c r="CB34" i="8"/>
  <c r="CB35" i="8"/>
  <c r="CB36" i="8"/>
  <c r="CB18" i="9"/>
  <c r="CB19" i="9"/>
  <c r="CB20" i="9"/>
  <c r="CB21" i="9"/>
  <c r="CB22" i="9"/>
  <c r="CB23" i="9"/>
  <c r="CB24" i="9"/>
  <c r="CB25" i="9"/>
  <c r="CB26" i="9"/>
  <c r="CB27" i="9"/>
  <c r="CB28" i="9"/>
  <c r="CB29" i="9"/>
  <c r="CB30" i="9"/>
  <c r="CB31" i="9"/>
  <c r="CB32" i="9"/>
  <c r="CB33" i="9"/>
  <c r="CB34" i="9"/>
  <c r="CB35" i="9"/>
  <c r="CB36" i="9"/>
  <c r="AW9" i="13"/>
  <c r="AW10" i="13"/>
  <c r="AW11" i="13"/>
  <c r="AW12" i="13"/>
  <c r="AW13" i="13"/>
  <c r="AW14" i="13"/>
  <c r="CA22" i="5"/>
  <c r="CA23" i="5"/>
  <c r="CA24" i="5"/>
  <c r="CA25" i="5"/>
  <c r="CA26" i="5"/>
  <c r="CA27" i="5"/>
  <c r="CA28" i="5"/>
  <c r="CA29" i="5"/>
  <c r="CA30" i="5"/>
  <c r="CA31" i="5"/>
  <c r="CA32" i="5"/>
  <c r="CA33" i="5"/>
  <c r="CA34" i="5"/>
  <c r="CA35" i="5"/>
  <c r="CA36" i="5"/>
  <c r="CA20" i="8"/>
  <c r="CA21" i="8"/>
  <c r="CA22" i="8"/>
  <c r="CA23" i="8"/>
  <c r="CA24" i="8"/>
  <c r="CA25" i="8"/>
  <c r="CA26" i="8"/>
  <c r="CA27" i="8"/>
  <c r="CA28" i="8"/>
  <c r="CA29" i="8"/>
  <c r="CA30" i="8"/>
  <c r="CA31" i="8"/>
  <c r="CA32" i="8"/>
  <c r="CA33" i="8"/>
  <c r="CA34" i="8"/>
  <c r="CA35" i="8"/>
  <c r="CA36" i="8"/>
  <c r="CA18" i="9"/>
  <c r="CA19" i="9"/>
  <c r="CA20" i="9"/>
  <c r="CA21" i="9"/>
  <c r="CA22" i="9"/>
  <c r="CA23" i="9"/>
  <c r="CA24" i="9"/>
  <c r="CA25" i="9"/>
  <c r="CA26" i="9"/>
  <c r="CA27" i="9"/>
  <c r="CA28" i="9"/>
  <c r="CA29" i="9"/>
  <c r="CA30" i="9"/>
  <c r="CA31" i="9"/>
  <c r="CA32" i="9"/>
  <c r="CA33" i="9"/>
  <c r="CA34" i="9"/>
  <c r="CA35" i="9"/>
  <c r="CA36" i="9"/>
  <c r="AV9" i="13"/>
  <c r="AV10" i="13"/>
  <c r="AV11" i="13"/>
  <c r="AV12" i="13"/>
  <c r="AV13" i="13"/>
  <c r="AV14" i="13"/>
  <c r="BZ22" i="5"/>
  <c r="BZ23" i="5"/>
  <c r="BZ24" i="5"/>
  <c r="BZ25" i="5"/>
  <c r="BZ26" i="5"/>
  <c r="BZ27" i="5"/>
  <c r="BZ28" i="5"/>
  <c r="BZ29" i="5"/>
  <c r="BZ30" i="5"/>
  <c r="BZ31" i="5"/>
  <c r="BZ32" i="5"/>
  <c r="BZ33" i="5"/>
  <c r="BZ34" i="5"/>
  <c r="BZ35" i="5"/>
  <c r="BZ36" i="5"/>
  <c r="BZ20" i="8"/>
  <c r="BZ21" i="8"/>
  <c r="BZ22" i="8"/>
  <c r="BZ23" i="8"/>
  <c r="BZ24" i="8"/>
  <c r="BZ25" i="8"/>
  <c r="BZ26" i="8"/>
  <c r="BZ27" i="8"/>
  <c r="BZ28" i="8"/>
  <c r="BZ29" i="8"/>
  <c r="BZ30" i="8"/>
  <c r="BZ31" i="8"/>
  <c r="BZ32" i="8"/>
  <c r="BZ33" i="8"/>
  <c r="BZ34" i="8"/>
  <c r="BZ35" i="8"/>
  <c r="BZ36" i="8"/>
  <c r="BZ18" i="9"/>
  <c r="BZ19" i="9"/>
  <c r="BZ20" i="9"/>
  <c r="BZ21" i="9"/>
  <c r="BZ22" i="9"/>
  <c r="BZ23" i="9"/>
  <c r="BZ24" i="9"/>
  <c r="BZ25" i="9"/>
  <c r="BZ26" i="9"/>
  <c r="BZ27" i="9"/>
  <c r="BZ28" i="9"/>
  <c r="BZ29" i="9"/>
  <c r="BZ30" i="9"/>
  <c r="BZ31" i="9"/>
  <c r="BZ32" i="9"/>
  <c r="BZ33" i="9"/>
  <c r="BZ34" i="9"/>
  <c r="BZ35" i="9"/>
  <c r="BZ36" i="9"/>
  <c r="AU9" i="13"/>
  <c r="AU10" i="13"/>
  <c r="AU11" i="13"/>
  <c r="AU12" i="13"/>
  <c r="AU13" i="13"/>
  <c r="AU14" i="13"/>
  <c r="BY22" i="5"/>
  <c r="BY23" i="5"/>
  <c r="BY24" i="5"/>
  <c r="BY25" i="5"/>
  <c r="BY26" i="5"/>
  <c r="BY27" i="5"/>
  <c r="BY28" i="5"/>
  <c r="BY29" i="5"/>
  <c r="BY30" i="5"/>
  <c r="BY31" i="5"/>
  <c r="BY32" i="5"/>
  <c r="BY33" i="5"/>
  <c r="BY34" i="5"/>
  <c r="BY35" i="5"/>
  <c r="BY36" i="5"/>
  <c r="BY20" i="8"/>
  <c r="BY21" i="8"/>
  <c r="BY22" i="8"/>
  <c r="BY23" i="8"/>
  <c r="BY24" i="8"/>
  <c r="BY25" i="8"/>
  <c r="BY26" i="8"/>
  <c r="BY27" i="8"/>
  <c r="BY28" i="8"/>
  <c r="BY29" i="8"/>
  <c r="BY30" i="8"/>
  <c r="BY31" i="8"/>
  <c r="BY32" i="8"/>
  <c r="BY33" i="8"/>
  <c r="BY34" i="8"/>
  <c r="BY35" i="8"/>
  <c r="BY36" i="8"/>
  <c r="BY18" i="9"/>
  <c r="BY19" i="9"/>
  <c r="BY20" i="9"/>
  <c r="BY21" i="9"/>
  <c r="BY22" i="9"/>
  <c r="BY23" i="9"/>
  <c r="BY24" i="9"/>
  <c r="BY25" i="9"/>
  <c r="BY26" i="9"/>
  <c r="BY27" i="9"/>
  <c r="BY28" i="9"/>
  <c r="BY29" i="9"/>
  <c r="BY30" i="9"/>
  <c r="BY31" i="9"/>
  <c r="BY32" i="9"/>
  <c r="BY33" i="9"/>
  <c r="BY34" i="9"/>
  <c r="BY35" i="9"/>
  <c r="BY36" i="9"/>
  <c r="AT9" i="13"/>
  <c r="AT10" i="13"/>
  <c r="AT11" i="13"/>
  <c r="AT12" i="13"/>
  <c r="AT13" i="13"/>
  <c r="AT14" i="13"/>
  <c r="BX22" i="5"/>
  <c r="BX23" i="5"/>
  <c r="BX24" i="5"/>
  <c r="BX25" i="5"/>
  <c r="BX26" i="5"/>
  <c r="BX27" i="5"/>
  <c r="BX28" i="5"/>
  <c r="BX29" i="5"/>
  <c r="BX30" i="5"/>
  <c r="BX31" i="5"/>
  <c r="BX32" i="5"/>
  <c r="BX33" i="5"/>
  <c r="BX34" i="5"/>
  <c r="BX35" i="5"/>
  <c r="BX36" i="5"/>
  <c r="BX20" i="8"/>
  <c r="BX21" i="8"/>
  <c r="BX22" i="8"/>
  <c r="BX23" i="8"/>
  <c r="BX24" i="8"/>
  <c r="BX25" i="8"/>
  <c r="BX26" i="8"/>
  <c r="BX27" i="8"/>
  <c r="BX28" i="8"/>
  <c r="BX29" i="8"/>
  <c r="BX30" i="8"/>
  <c r="BX31" i="8"/>
  <c r="BX32" i="8"/>
  <c r="BX33" i="8"/>
  <c r="BX34" i="8"/>
  <c r="BX35" i="8"/>
  <c r="BX36" i="8"/>
  <c r="BX18" i="9"/>
  <c r="BX19" i="9"/>
  <c r="BX20" i="9"/>
  <c r="BX21" i="9"/>
  <c r="BX22" i="9"/>
  <c r="BX23" i="9"/>
  <c r="BX24" i="9"/>
  <c r="BX25" i="9"/>
  <c r="BX26" i="9"/>
  <c r="BX27" i="9"/>
  <c r="BX28" i="9"/>
  <c r="BX29" i="9"/>
  <c r="BX30" i="9"/>
  <c r="BX31" i="9"/>
  <c r="BX32" i="9"/>
  <c r="BX33" i="9"/>
  <c r="BX34" i="9"/>
  <c r="BX35" i="9"/>
  <c r="BX36" i="9"/>
  <c r="AS9" i="13"/>
  <c r="AS10" i="13"/>
  <c r="AS11" i="13"/>
  <c r="AS12" i="13"/>
  <c r="AS13" i="13"/>
  <c r="AS14" i="13"/>
  <c r="CM39" i="12"/>
  <c r="CL39" i="12"/>
  <c r="CK39" i="12"/>
  <c r="CJ39" i="12"/>
  <c r="CI39" i="12"/>
  <c r="CH39" i="12"/>
  <c r="BW22" i="5"/>
  <c r="BW23" i="5"/>
  <c r="BW24" i="5"/>
  <c r="BW25" i="5"/>
  <c r="BW26" i="5"/>
  <c r="BW27" i="5"/>
  <c r="BW28" i="5"/>
  <c r="BW29" i="5"/>
  <c r="BW30" i="5"/>
  <c r="BW31" i="5"/>
  <c r="BW32" i="5"/>
  <c r="BW33" i="5"/>
  <c r="BW34" i="5"/>
  <c r="BW35" i="5"/>
  <c r="BW36" i="5"/>
  <c r="BW18" i="9"/>
  <c r="BW19" i="9"/>
  <c r="BW20" i="9"/>
  <c r="BW21" i="9"/>
  <c r="BW22" i="9"/>
  <c r="BW23" i="9"/>
  <c r="BW24" i="9"/>
  <c r="BW25" i="9"/>
  <c r="BW26" i="9"/>
  <c r="BW27" i="9"/>
  <c r="BW28" i="9"/>
  <c r="BW29" i="9"/>
  <c r="BW30" i="9"/>
  <c r="BW31" i="9"/>
  <c r="BW32" i="9"/>
  <c r="BW33" i="9"/>
  <c r="BW34" i="9"/>
  <c r="BW35" i="9"/>
  <c r="BW36" i="9"/>
  <c r="BW20" i="8"/>
  <c r="BW21" i="8"/>
  <c r="BW22" i="8"/>
  <c r="BW23" i="8"/>
  <c r="BW24" i="8"/>
  <c r="BW25" i="8"/>
  <c r="BW26" i="8"/>
  <c r="BW27" i="8"/>
  <c r="BW28" i="8"/>
  <c r="BW29" i="8"/>
  <c r="BW30" i="8"/>
  <c r="BW31" i="8"/>
  <c r="BW32" i="8"/>
  <c r="BW33" i="8"/>
  <c r="BW34" i="8"/>
  <c r="BW35" i="8"/>
  <c r="BW36" i="8"/>
  <c r="G25" i="41"/>
  <c r="F25" i="41"/>
  <c r="D25" i="41"/>
  <c r="Q13" i="28"/>
  <c r="P13" i="28"/>
  <c r="O13" i="28"/>
  <c r="N13" i="28"/>
  <c r="M13" i="28"/>
  <c r="L13" i="28"/>
  <c r="H14" i="28"/>
  <c r="G14" i="28"/>
  <c r="F14" i="28"/>
  <c r="F15" i="28"/>
  <c r="E15" i="28"/>
  <c r="D15" i="28"/>
  <c r="G15" i="28"/>
  <c r="H15" i="28"/>
  <c r="J11" i="28"/>
  <c r="I11" i="28"/>
  <c r="H11" i="28"/>
  <c r="G11" i="28"/>
  <c r="F11" i="28"/>
  <c r="E11" i="28"/>
  <c r="D11" i="28"/>
  <c r="K11" i="28"/>
  <c r="K10" i="28"/>
  <c r="E23" i="28"/>
  <c r="J12" i="28"/>
  <c r="F26" i="23"/>
  <c r="E25" i="41"/>
  <c r="J37" i="13"/>
  <c r="K37" i="13"/>
  <c r="L37" i="13"/>
  <c r="M37" i="13"/>
  <c r="N37" i="13"/>
  <c r="I12" i="28"/>
  <c r="H35" i="19"/>
  <c r="C33" i="19"/>
  <c r="N25" i="23"/>
  <c r="N24" i="23"/>
  <c r="N23" i="23"/>
  <c r="N22" i="23"/>
  <c r="N21" i="23"/>
  <c r="N19" i="23"/>
  <c r="O14" i="42"/>
  <c r="N14" i="42"/>
  <c r="M14" i="42"/>
  <c r="L14" i="42"/>
  <c r="K14" i="42"/>
  <c r="J14" i="42"/>
  <c r="H39" i="42"/>
  <c r="G39" i="42"/>
  <c r="F39" i="42"/>
  <c r="E39" i="42"/>
  <c r="D39" i="42"/>
  <c r="C39" i="42"/>
  <c r="H38" i="42"/>
  <c r="G38" i="42"/>
  <c r="F38" i="42"/>
  <c r="E38" i="42"/>
  <c r="D38" i="42"/>
  <c r="C38" i="42"/>
  <c r="H37" i="42"/>
  <c r="G37" i="42"/>
  <c r="F37" i="42"/>
  <c r="E37" i="42"/>
  <c r="D37" i="42"/>
  <c r="C37" i="42"/>
  <c r="H36" i="42"/>
  <c r="G36" i="42"/>
  <c r="F36" i="42"/>
  <c r="E36" i="42"/>
  <c r="D36" i="42"/>
  <c r="C36" i="42"/>
  <c r="H35" i="42"/>
  <c r="G35" i="42"/>
  <c r="F35" i="42"/>
  <c r="E35" i="42"/>
  <c r="D35" i="42"/>
  <c r="C35" i="42"/>
  <c r="H34" i="42"/>
  <c r="G34" i="42"/>
  <c r="F34" i="42"/>
  <c r="E34" i="42"/>
  <c r="D34" i="42"/>
  <c r="C34" i="42"/>
  <c r="H33" i="42"/>
  <c r="G33" i="42"/>
  <c r="F33" i="42"/>
  <c r="E33" i="42"/>
  <c r="D33" i="42"/>
  <c r="C33" i="42"/>
  <c r="H32" i="42"/>
  <c r="G32" i="42"/>
  <c r="F32" i="42"/>
  <c r="E32" i="42"/>
  <c r="D32" i="42"/>
  <c r="C32" i="42"/>
  <c r="H31" i="42"/>
  <c r="G31" i="42"/>
  <c r="F31" i="42"/>
  <c r="E31" i="42"/>
  <c r="D31" i="42"/>
  <c r="C31" i="42"/>
  <c r="H30" i="42"/>
  <c r="G30" i="42"/>
  <c r="F30" i="42"/>
  <c r="E30" i="42"/>
  <c r="D30" i="42"/>
  <c r="C30" i="42"/>
  <c r="H29" i="42"/>
  <c r="G29" i="42"/>
  <c r="F29" i="42"/>
  <c r="E29" i="42"/>
  <c r="D29" i="42"/>
  <c r="C29" i="42"/>
  <c r="H28" i="42"/>
  <c r="G28" i="42"/>
  <c r="F28" i="42"/>
  <c r="E28" i="42"/>
  <c r="D28" i="42"/>
  <c r="C28" i="42"/>
  <c r="H27" i="42"/>
  <c r="G27" i="42"/>
  <c r="F27" i="42"/>
  <c r="E27" i="42"/>
  <c r="D27" i="42"/>
  <c r="C27" i="42"/>
  <c r="H26" i="42"/>
  <c r="G26" i="42"/>
  <c r="F26" i="42"/>
  <c r="E26" i="42"/>
  <c r="D26" i="42"/>
  <c r="C26" i="42"/>
  <c r="H25" i="42"/>
  <c r="G25" i="42"/>
  <c r="F25" i="42"/>
  <c r="E25" i="42"/>
  <c r="D25" i="42"/>
  <c r="C25" i="42"/>
  <c r="H24" i="42"/>
  <c r="G24" i="42"/>
  <c r="F24" i="42"/>
  <c r="E24" i="42"/>
  <c r="D24" i="42"/>
  <c r="C24" i="42"/>
  <c r="H23" i="42"/>
  <c r="G23" i="42"/>
  <c r="F23" i="42"/>
  <c r="E23" i="42"/>
  <c r="D23" i="42"/>
  <c r="C23" i="42"/>
  <c r="H22" i="42"/>
  <c r="G22" i="42"/>
  <c r="F22" i="42"/>
  <c r="E22" i="42"/>
  <c r="D22" i="42"/>
  <c r="C22" i="42"/>
  <c r="H21" i="42"/>
  <c r="G21" i="42"/>
  <c r="F21" i="42"/>
  <c r="E21" i="42"/>
  <c r="D21" i="42"/>
  <c r="C21" i="42"/>
  <c r="H20" i="42"/>
  <c r="G20" i="42"/>
  <c r="F20" i="42"/>
  <c r="E20" i="42"/>
  <c r="D20" i="42"/>
  <c r="C20" i="42"/>
  <c r="H19" i="42"/>
  <c r="G19" i="42"/>
  <c r="F19" i="42"/>
  <c r="E19" i="42"/>
  <c r="D19" i="42"/>
  <c r="C19" i="42"/>
  <c r="H18" i="42"/>
  <c r="G18" i="42"/>
  <c r="F18" i="42"/>
  <c r="E18" i="42"/>
  <c r="D18" i="42"/>
  <c r="C18" i="42"/>
  <c r="H17" i="42"/>
  <c r="G17" i="42"/>
  <c r="F17" i="42"/>
  <c r="E17" i="42"/>
  <c r="D17" i="42"/>
  <c r="C17" i="42"/>
  <c r="H16" i="42"/>
  <c r="G16" i="42"/>
  <c r="F16" i="42"/>
  <c r="E16" i="42"/>
  <c r="D16" i="42"/>
  <c r="C16" i="42"/>
  <c r="H15" i="42"/>
  <c r="G15" i="42"/>
  <c r="F15" i="42"/>
  <c r="E15" i="42"/>
  <c r="D15" i="42"/>
  <c r="C15" i="42"/>
  <c r="H14" i="42"/>
  <c r="G14" i="42"/>
  <c r="F14" i="42"/>
  <c r="E14" i="42"/>
  <c r="D14" i="42"/>
  <c r="C14" i="42"/>
  <c r="H13" i="42"/>
  <c r="G13" i="42"/>
  <c r="F13" i="42"/>
  <c r="E13" i="42"/>
  <c r="D13" i="42"/>
  <c r="C13" i="42"/>
  <c r="H12" i="42"/>
  <c r="G12" i="42"/>
  <c r="F12" i="42"/>
  <c r="E12" i="42"/>
  <c r="D12" i="42"/>
  <c r="C12" i="42"/>
  <c r="H11" i="42"/>
  <c r="G11" i="42"/>
  <c r="F11" i="42"/>
  <c r="E11" i="42"/>
  <c r="D11" i="42"/>
  <c r="C11" i="42"/>
  <c r="H10" i="42"/>
  <c r="G10" i="42"/>
  <c r="F10" i="42"/>
  <c r="E10" i="42"/>
  <c r="D10" i="42"/>
  <c r="C10" i="42"/>
  <c r="H9" i="42"/>
  <c r="G9" i="42"/>
  <c r="F9" i="42"/>
  <c r="E9" i="42"/>
  <c r="D9" i="42"/>
  <c r="C9" i="42"/>
  <c r="H8" i="42"/>
  <c r="G8" i="42"/>
  <c r="F8" i="42"/>
  <c r="E8" i="42"/>
  <c r="D8" i="42"/>
  <c r="C8" i="42"/>
  <c r="H7" i="42"/>
  <c r="G7" i="42"/>
  <c r="F7" i="42"/>
  <c r="E7" i="42"/>
  <c r="D7" i="42"/>
  <c r="C7" i="42"/>
  <c r="H6" i="42"/>
  <c r="G6" i="42"/>
  <c r="F6" i="42"/>
  <c r="E6" i="42"/>
  <c r="D6" i="42"/>
  <c r="C6" i="42"/>
  <c r="H5" i="42"/>
  <c r="G5" i="42"/>
  <c r="F5" i="42"/>
  <c r="E5" i="42"/>
  <c r="D5" i="42"/>
  <c r="C5" i="42"/>
  <c r="H4" i="42"/>
  <c r="G4" i="42"/>
  <c r="F4" i="42"/>
  <c r="E4" i="42"/>
  <c r="D4" i="42"/>
  <c r="C4" i="42"/>
  <c r="O45" i="40"/>
  <c r="N45" i="40"/>
  <c r="M45" i="40"/>
  <c r="L45" i="40"/>
  <c r="J45" i="40"/>
  <c r="BW43" i="40"/>
  <c r="CB44" i="40"/>
  <c r="BZ43" i="40"/>
  <c r="BW44" i="40"/>
  <c r="CA43" i="40"/>
  <c r="BZ44" i="40"/>
  <c r="CA44" i="40"/>
  <c r="BX43" i="40"/>
  <c r="BY43" i="40"/>
  <c r="BY44" i="40"/>
  <c r="CB43" i="40"/>
  <c r="BX44" i="40"/>
  <c r="K12" i="28"/>
  <c r="T50" i="12"/>
  <c r="S50" i="12"/>
  <c r="R50" i="12"/>
  <c r="Q50" i="12"/>
  <c r="P50" i="12"/>
  <c r="T49" i="12"/>
  <c r="S49" i="12"/>
  <c r="R49" i="12"/>
  <c r="Q49" i="12"/>
  <c r="P49" i="12"/>
  <c r="T48" i="12"/>
  <c r="S48" i="12"/>
  <c r="R48" i="12"/>
  <c r="R51" i="12"/>
  <c r="Q48" i="12"/>
  <c r="P48" i="12"/>
  <c r="L10" i="28"/>
  <c r="M10" i="28"/>
  <c r="N10" i="28"/>
  <c r="E6" i="28"/>
  <c r="F6" i="28"/>
  <c r="G6" i="28"/>
  <c r="H6" i="28"/>
  <c r="I6" i="28"/>
  <c r="AU6" i="37"/>
  <c r="AT6" i="37"/>
  <c r="AS6" i="37"/>
  <c r="AR6" i="37"/>
  <c r="AQ6" i="37"/>
  <c r="AU5" i="37"/>
  <c r="AT5" i="37"/>
  <c r="AS5" i="37"/>
  <c r="AR5" i="37"/>
  <c r="AQ5" i="37"/>
  <c r="E26" i="28"/>
  <c r="E24" i="28"/>
  <c r="E43" i="28"/>
  <c r="E42" i="28"/>
  <c r="E41" i="28"/>
  <c r="E40" i="28"/>
  <c r="F40" i="28"/>
  <c r="E39" i="28"/>
  <c r="F41" i="28"/>
  <c r="CB36" i="40"/>
  <c r="CA36" i="40"/>
  <c r="BZ36" i="40"/>
  <c r="BY36" i="40"/>
  <c r="BX36" i="40"/>
  <c r="BW36" i="40"/>
  <c r="CB35" i="40"/>
  <c r="CA35" i="40"/>
  <c r="BZ35" i="40"/>
  <c r="BY35" i="40"/>
  <c r="BX35" i="40"/>
  <c r="BW35" i="40"/>
  <c r="CB34" i="40"/>
  <c r="CA34" i="40"/>
  <c r="BZ34" i="40"/>
  <c r="BY34" i="40"/>
  <c r="BX34" i="40"/>
  <c r="BW34" i="40"/>
  <c r="CB33" i="40"/>
  <c r="CA33" i="40"/>
  <c r="BZ33" i="40"/>
  <c r="BY33" i="40"/>
  <c r="BX33" i="40"/>
  <c r="BW33" i="40"/>
  <c r="CB32" i="40"/>
  <c r="CA32" i="40"/>
  <c r="BZ32" i="40"/>
  <c r="BY32" i="40"/>
  <c r="BX32" i="40"/>
  <c r="BW32" i="40"/>
  <c r="CB31" i="40"/>
  <c r="CA31" i="40"/>
  <c r="BZ31" i="40"/>
  <c r="BY31" i="40"/>
  <c r="BX31" i="40"/>
  <c r="BW31" i="40"/>
  <c r="CB30" i="40"/>
  <c r="CA30" i="40"/>
  <c r="BZ30" i="40"/>
  <c r="BY30" i="40"/>
  <c r="BX30" i="40"/>
  <c r="BW30" i="40"/>
  <c r="CB29" i="40"/>
  <c r="CA29" i="40"/>
  <c r="BZ29" i="40"/>
  <c r="BY29" i="40"/>
  <c r="BX29" i="40"/>
  <c r="BW29" i="40"/>
  <c r="CB28" i="40"/>
  <c r="CA28" i="40"/>
  <c r="BZ28" i="40"/>
  <c r="BY28" i="40"/>
  <c r="BX28" i="40"/>
  <c r="BW28" i="40"/>
  <c r="CB26" i="40"/>
  <c r="CA26" i="40"/>
  <c r="BZ26" i="40"/>
  <c r="BY26" i="40"/>
  <c r="BX26" i="40"/>
  <c r="BW26" i="40"/>
  <c r="CB25" i="40"/>
  <c r="CA25" i="40"/>
  <c r="BZ25" i="40"/>
  <c r="BY25" i="40"/>
  <c r="BX25" i="40"/>
  <c r="BW25" i="40"/>
  <c r="W35" i="7"/>
  <c r="W36" i="7"/>
  <c r="W37" i="7"/>
  <c r="V35" i="7"/>
  <c r="V36" i="7"/>
  <c r="V37" i="7"/>
  <c r="U35" i="7"/>
  <c r="U36" i="7"/>
  <c r="U37" i="7"/>
  <c r="T35" i="7"/>
  <c r="T36" i="7"/>
  <c r="T37" i="7"/>
  <c r="R35" i="7"/>
  <c r="R36" i="7"/>
  <c r="R37" i="7"/>
  <c r="S35" i="7"/>
  <c r="S36" i="7"/>
  <c r="S37" i="7"/>
  <c r="CM37" i="12"/>
  <c r="CL37" i="12"/>
  <c r="CK37" i="12"/>
  <c r="CJ37" i="12"/>
  <c r="CI37" i="12"/>
  <c r="CH37" i="12"/>
  <c r="CM36" i="12"/>
  <c r="CL36" i="12"/>
  <c r="CK36" i="12"/>
  <c r="CJ36" i="12"/>
  <c r="CI36" i="12"/>
  <c r="CH36" i="12"/>
  <c r="CM35" i="12"/>
  <c r="CL35" i="12"/>
  <c r="CK35" i="12"/>
  <c r="CJ35" i="12"/>
  <c r="CI35" i="12"/>
  <c r="CH35" i="12"/>
  <c r="CM34" i="12"/>
  <c r="CL34" i="12"/>
  <c r="CK34" i="12"/>
  <c r="CJ34" i="12"/>
  <c r="CI34" i="12"/>
  <c r="CH34" i="12"/>
  <c r="CM33" i="12"/>
  <c r="CL33" i="12"/>
  <c r="CK33" i="12"/>
  <c r="CJ33" i="12"/>
  <c r="CI33" i="12"/>
  <c r="CH33" i="12"/>
  <c r="CM32" i="12"/>
  <c r="CL32" i="12"/>
  <c r="CK32" i="12"/>
  <c r="CJ32" i="12"/>
  <c r="CI32" i="12"/>
  <c r="CH32" i="12"/>
  <c r="CM31" i="12"/>
  <c r="CL31" i="12"/>
  <c r="CK31" i="12"/>
  <c r="CJ31" i="12"/>
  <c r="CI31" i="12"/>
  <c r="CH31" i="12"/>
  <c r="CM30" i="12"/>
  <c r="CL30" i="12"/>
  <c r="CK30" i="12"/>
  <c r="CJ30" i="12"/>
  <c r="CI30" i="12"/>
  <c r="CH30" i="12"/>
  <c r="CM29" i="12"/>
  <c r="CL29" i="12"/>
  <c r="CK29" i="12"/>
  <c r="CJ29" i="12"/>
  <c r="CI29" i="12"/>
  <c r="CH29" i="12"/>
  <c r="CM28" i="12"/>
  <c r="CL28" i="12"/>
  <c r="CK28" i="12"/>
  <c r="CJ28" i="12"/>
  <c r="CI28" i="12"/>
  <c r="CH28" i="12"/>
  <c r="CM27" i="12"/>
  <c r="CL27" i="12"/>
  <c r="CK27" i="12"/>
  <c r="CJ27" i="12"/>
  <c r="CI27" i="12"/>
  <c r="CH27" i="12"/>
  <c r="CM26" i="12"/>
  <c r="CL26" i="12"/>
  <c r="CK26" i="12"/>
  <c r="CJ26" i="12"/>
  <c r="CI26" i="12"/>
  <c r="CH26" i="12"/>
  <c r="CM25" i="12"/>
  <c r="CL25" i="12"/>
  <c r="CK25" i="12"/>
  <c r="CJ25" i="12"/>
  <c r="CI25" i="12"/>
  <c r="CH25" i="12"/>
  <c r="CM24" i="12"/>
  <c r="CL24" i="12"/>
  <c r="CK24" i="12"/>
  <c r="CJ24" i="12"/>
  <c r="CI24" i="12"/>
  <c r="CH24" i="12"/>
  <c r="CM23" i="12"/>
  <c r="CL23" i="12"/>
  <c r="CK23" i="12"/>
  <c r="CJ23" i="12"/>
  <c r="CI23" i="12"/>
  <c r="CH23" i="12"/>
  <c r="CM22" i="12"/>
  <c r="CL22" i="12"/>
  <c r="CK22" i="12"/>
  <c r="CJ22" i="12"/>
  <c r="CI22" i="12"/>
  <c r="CH22" i="12"/>
  <c r="CM21" i="12"/>
  <c r="CL21" i="12"/>
  <c r="CK21" i="12"/>
  <c r="CJ21" i="12"/>
  <c r="CI21" i="12"/>
  <c r="CH21" i="12"/>
  <c r="CM20" i="12"/>
  <c r="CL20" i="12"/>
  <c r="CK20" i="12"/>
  <c r="CJ20" i="12"/>
  <c r="CI20" i="12"/>
  <c r="CH20" i="12"/>
  <c r="CM19" i="12"/>
  <c r="CL19" i="12"/>
  <c r="CK19" i="12"/>
  <c r="CJ19" i="12"/>
  <c r="CI19" i="12"/>
  <c r="CH19" i="12"/>
  <c r="CM18" i="12"/>
  <c r="CL18" i="12"/>
  <c r="CK18" i="12"/>
  <c r="CJ18" i="12"/>
  <c r="CI18" i="12"/>
  <c r="CH18" i="12"/>
  <c r="CM17" i="12"/>
  <c r="CL17" i="12"/>
  <c r="CK17" i="12"/>
  <c r="CJ17" i="12"/>
  <c r="CI17" i="12"/>
  <c r="CH17" i="12"/>
  <c r="CM16" i="12"/>
  <c r="CL16" i="12"/>
  <c r="CK16" i="12"/>
  <c r="CJ16" i="12"/>
  <c r="CI16" i="12"/>
  <c r="CH16" i="12"/>
  <c r="CM15" i="12"/>
  <c r="CL15" i="12"/>
  <c r="CK15" i="12"/>
  <c r="CJ15" i="12"/>
  <c r="CI15" i="12"/>
  <c r="CH15" i="12"/>
  <c r="CM14" i="12"/>
  <c r="CL14" i="12"/>
  <c r="CK14" i="12"/>
  <c r="CJ14" i="12"/>
  <c r="CI14" i="12"/>
  <c r="CH14" i="12"/>
  <c r="CM13" i="12"/>
  <c r="CL13" i="12"/>
  <c r="CK13" i="12"/>
  <c r="CJ13" i="12"/>
  <c r="CI13" i="12"/>
  <c r="CH13" i="12"/>
  <c r="CM12" i="12"/>
  <c r="CL12" i="12"/>
  <c r="CK12" i="12"/>
  <c r="CJ12" i="12"/>
  <c r="CI12" i="12"/>
  <c r="CH12" i="12"/>
  <c r="CB36" i="4"/>
  <c r="CA36" i="4"/>
  <c r="BZ36" i="4"/>
  <c r="BY36" i="4"/>
  <c r="BX36" i="4"/>
  <c r="BW36" i="4"/>
  <c r="CB35" i="4"/>
  <c r="CA35" i="4"/>
  <c r="BZ35" i="4"/>
  <c r="BY35" i="4"/>
  <c r="BX35" i="4"/>
  <c r="BW35" i="4"/>
  <c r="CB34" i="4"/>
  <c r="CA34" i="4"/>
  <c r="BZ34" i="4"/>
  <c r="BY34" i="4"/>
  <c r="BX34" i="4"/>
  <c r="BW34" i="4"/>
  <c r="CB33" i="4"/>
  <c r="CA33" i="4"/>
  <c r="BZ33" i="4"/>
  <c r="BY33" i="4"/>
  <c r="BX33" i="4"/>
  <c r="BW33" i="4"/>
  <c r="CB32" i="4"/>
  <c r="CA32" i="4"/>
  <c r="BZ32" i="4"/>
  <c r="BY32" i="4"/>
  <c r="BX32" i="4"/>
  <c r="BW32" i="4"/>
  <c r="CB31" i="4"/>
  <c r="CA31" i="4"/>
  <c r="BZ31" i="4"/>
  <c r="BY31" i="4"/>
  <c r="BX31" i="4"/>
  <c r="BW31" i="4"/>
  <c r="CB30" i="4"/>
  <c r="CA30" i="4"/>
  <c r="BZ30" i="4"/>
  <c r="BY30" i="4"/>
  <c r="BX30" i="4"/>
  <c r="BW30" i="4"/>
  <c r="CB29" i="4"/>
  <c r="CA29" i="4"/>
  <c r="BZ29" i="4"/>
  <c r="BY29" i="4"/>
  <c r="BX29" i="4"/>
  <c r="BW29" i="4"/>
  <c r="CB28" i="4"/>
  <c r="CA28" i="4"/>
  <c r="BZ28" i="4"/>
  <c r="BY28" i="4"/>
  <c r="BX28" i="4"/>
  <c r="BW28" i="4"/>
  <c r="CB27" i="4"/>
  <c r="CA27" i="4"/>
  <c r="BZ27" i="4"/>
  <c r="BY27" i="4"/>
  <c r="BX27" i="4"/>
  <c r="BW27" i="4"/>
  <c r="CB26" i="4"/>
  <c r="CA26" i="4"/>
  <c r="BZ26" i="4"/>
  <c r="BY26" i="4"/>
  <c r="BX26" i="4"/>
  <c r="BW26" i="4"/>
  <c r="CB25" i="4"/>
  <c r="CA25" i="4"/>
  <c r="BZ25" i="4"/>
  <c r="BY25" i="4"/>
  <c r="BX25" i="4"/>
  <c r="BW25" i="4"/>
  <c r="CB24" i="4"/>
  <c r="CA24" i="4"/>
  <c r="BZ24" i="4"/>
  <c r="BY24" i="4"/>
  <c r="BX24" i="4"/>
  <c r="BW24" i="4"/>
  <c r="CB23" i="4"/>
  <c r="CA23" i="4"/>
  <c r="BZ23" i="4"/>
  <c r="BY23" i="4"/>
  <c r="BX23" i="4"/>
  <c r="BW23" i="4"/>
  <c r="CB22" i="4"/>
  <c r="CA22" i="4"/>
  <c r="BZ22" i="4"/>
  <c r="BY22" i="4"/>
  <c r="BX22" i="4"/>
  <c r="BW22" i="4"/>
  <c r="CB21" i="4"/>
  <c r="CA21" i="4"/>
  <c r="BZ21" i="4"/>
  <c r="BY21" i="4"/>
  <c r="BX21" i="4"/>
  <c r="BW21" i="4"/>
  <c r="CB20" i="4"/>
  <c r="CA20" i="4"/>
  <c r="BZ20" i="4"/>
  <c r="BY20" i="4"/>
  <c r="BX20" i="4"/>
  <c r="BW20" i="4"/>
  <c r="CB19" i="4"/>
  <c r="CA19" i="4"/>
  <c r="BZ19" i="4"/>
  <c r="BY19" i="4"/>
  <c r="BX19" i="4"/>
  <c r="BW19" i="4"/>
  <c r="CB18" i="4"/>
  <c r="CA18" i="4"/>
  <c r="BZ18" i="4"/>
  <c r="BY18" i="4"/>
  <c r="BX18" i="4"/>
  <c r="BW18" i="4"/>
  <c r="CB17" i="4"/>
  <c r="CA17" i="4"/>
  <c r="BZ17" i="4"/>
  <c r="BY17" i="4"/>
  <c r="BX17" i="4"/>
  <c r="BW17" i="4"/>
  <c r="CB16" i="4"/>
  <c r="CA16" i="4"/>
  <c r="BZ16" i="4"/>
  <c r="BY16" i="4"/>
  <c r="BX16" i="4"/>
  <c r="BW16" i="4"/>
  <c r="CB15" i="4"/>
  <c r="CA15" i="4"/>
  <c r="BZ15" i="4"/>
  <c r="BY15" i="4"/>
  <c r="BX15" i="4"/>
  <c r="BW15" i="4"/>
  <c r="CB14" i="4"/>
  <c r="CA14" i="4"/>
  <c r="BZ14" i="4"/>
  <c r="BY14" i="4"/>
  <c r="BX14" i="4"/>
  <c r="BW14" i="4"/>
  <c r="D39" i="29"/>
  <c r="E39" i="29"/>
  <c r="F39" i="29"/>
  <c r="G39" i="29"/>
  <c r="H39" i="29"/>
  <c r="I58" i="29"/>
  <c r="I57" i="29"/>
  <c r="I56" i="29"/>
  <c r="I55" i="29"/>
  <c r="I54" i="29"/>
  <c r="I53" i="29"/>
  <c r="I52" i="29"/>
  <c r="I51" i="29"/>
  <c r="I50" i="29"/>
  <c r="I49" i="29"/>
  <c r="I48" i="29"/>
  <c r="N37" i="15"/>
  <c r="M37" i="15"/>
  <c r="L37" i="15"/>
  <c r="K37" i="15"/>
  <c r="J37" i="15"/>
  <c r="I37" i="13"/>
  <c r="I37" i="15"/>
  <c r="D15" i="1"/>
  <c r="O37" i="5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O37" i="8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O37" i="40"/>
  <c r="O37" i="9"/>
  <c r="O37" i="4"/>
  <c r="N37" i="5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N37" i="8"/>
  <c r="V38" i="11"/>
  <c r="N47" i="40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N37" i="40"/>
  <c r="N37" i="9"/>
  <c r="N37" i="4"/>
  <c r="M37" i="5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M37" i="8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M37" i="40"/>
  <c r="M37" i="9"/>
  <c r="M37" i="4"/>
  <c r="L37" i="5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L37" i="8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L37" i="40"/>
  <c r="L37" i="9"/>
  <c r="L37" i="4"/>
  <c r="K37" i="5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K37" i="8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K37" i="40"/>
  <c r="K37" i="9"/>
  <c r="K37" i="4"/>
  <c r="J37" i="5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J37" i="8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J37" i="40"/>
  <c r="J48" i="40"/>
  <c r="J37" i="9"/>
  <c r="J37" i="4"/>
  <c r="D31" i="1"/>
  <c r="I59" i="29"/>
  <c r="I60" i="29"/>
  <c r="I61" i="29"/>
  <c r="I62" i="29"/>
  <c r="C44" i="28"/>
  <c r="I37" i="29"/>
  <c r="I38" i="29"/>
  <c r="I40" i="29"/>
  <c r="I41" i="29"/>
  <c r="I47" i="29"/>
  <c r="I36" i="29"/>
  <c r="I35" i="29"/>
  <c r="I34" i="29"/>
  <c r="I33" i="29"/>
  <c r="I32" i="29"/>
  <c r="D9" i="1"/>
  <c r="D8" i="1"/>
  <c r="H8" i="1"/>
  <c r="D35" i="1"/>
  <c r="D39" i="1"/>
  <c r="D38" i="1"/>
  <c r="D30" i="1"/>
  <c r="D25" i="1"/>
  <c r="D24" i="1"/>
  <c r="D23" i="1"/>
  <c r="D22" i="1"/>
  <c r="D26" i="1"/>
  <c r="H7" i="1"/>
  <c r="H17" i="1"/>
  <c r="H16" i="1"/>
  <c r="J6" i="28"/>
  <c r="L6" i="28"/>
  <c r="M6" i="28"/>
  <c r="N6" i="28"/>
  <c r="O6" i="28"/>
  <c r="P6" i="28"/>
  <c r="Q6" i="28"/>
  <c r="G41" i="28"/>
  <c r="R38" i="12"/>
  <c r="P46" i="12"/>
  <c r="P51" i="12"/>
  <c r="S46" i="12"/>
  <c r="S51" i="12"/>
  <c r="T46" i="12"/>
  <c r="T51" i="12"/>
  <c r="P38" i="12"/>
  <c r="U38" i="7"/>
  <c r="T38" i="7"/>
  <c r="Q46" i="12"/>
  <c r="Q51" i="12"/>
  <c r="U46" i="12"/>
  <c r="U48" i="12"/>
  <c r="U50" i="12"/>
  <c r="R46" i="12"/>
  <c r="T38" i="12"/>
  <c r="U49" i="12"/>
  <c r="U51" i="12"/>
  <c r="Q38" i="12"/>
  <c r="U38" i="12"/>
  <c r="S38" i="12"/>
  <c r="F43" i="28"/>
  <c r="F42" i="28"/>
  <c r="G40" i="28"/>
  <c r="H41" i="28"/>
  <c r="F24" i="28"/>
  <c r="I41" i="28"/>
  <c r="F39" i="28"/>
  <c r="G43" i="28"/>
  <c r="G42" i="28"/>
  <c r="H40" i="28"/>
  <c r="J41" i="28"/>
  <c r="BX27" i="40"/>
  <c r="G39" i="28"/>
  <c r="H43" i="28"/>
  <c r="BW27" i="40"/>
  <c r="I40" i="28"/>
  <c r="H42" i="28"/>
  <c r="K41" i="28"/>
  <c r="H39" i="28"/>
  <c r="BY27" i="40"/>
  <c r="I43" i="28"/>
  <c r="I42" i="28"/>
  <c r="J40" i="28"/>
  <c r="I39" i="28"/>
  <c r="BZ27" i="40"/>
  <c r="J43" i="28"/>
  <c r="K40" i="28"/>
  <c r="J42" i="28"/>
  <c r="J39" i="28"/>
  <c r="CA27" i="40"/>
  <c r="K43" i="28"/>
  <c r="K42" i="28"/>
  <c r="K39" i="28"/>
  <c r="CB27" i="40"/>
  <c r="F26" i="28"/>
  <c r="I39" i="29"/>
  <c r="G26" i="28"/>
  <c r="R38" i="11"/>
  <c r="J47" i="40"/>
  <c r="J49" i="40"/>
  <c r="U38" i="11"/>
  <c r="M47" i="40"/>
  <c r="W38" i="11"/>
  <c r="O47" i="40"/>
  <c r="T38" i="11"/>
  <c r="L47" i="40"/>
  <c r="N12" i="28"/>
  <c r="L12" i="28"/>
  <c r="M12" i="28"/>
  <c r="O10" i="28"/>
  <c r="H26" i="28"/>
  <c r="G24" i="28"/>
  <c r="I26" i="28"/>
  <c r="S38" i="11"/>
  <c r="K47" i="40"/>
  <c r="BY38" i="12"/>
  <c r="CA38" i="12"/>
  <c r="CJ9" i="12"/>
  <c r="CJ48" i="12"/>
  <c r="CC38" i="12"/>
  <c r="BV38" i="12"/>
  <c r="BX38" i="12"/>
  <c r="CD38" i="12"/>
  <c r="CE38" i="12"/>
  <c r="O48" i="40"/>
  <c r="O49" i="40"/>
  <c r="M48" i="40"/>
  <c r="M49" i="40"/>
  <c r="L48" i="40"/>
  <c r="AB38" i="12"/>
  <c r="BW38" i="12"/>
  <c r="CB38" i="12"/>
  <c r="CK11" i="12"/>
  <c r="CK50" i="12"/>
  <c r="CF38" i="12"/>
  <c r="CJ10" i="12"/>
  <c r="CJ49" i="12"/>
  <c r="AE38" i="12"/>
  <c r="CL9" i="12"/>
  <c r="CL48" i="12"/>
  <c r="CI9" i="12"/>
  <c r="CI48" i="12"/>
  <c r="CI11" i="12"/>
  <c r="CI50" i="12"/>
  <c r="CJ11" i="12"/>
  <c r="CJ50" i="12"/>
  <c r="AI57" i="18"/>
  <c r="BW23" i="40"/>
  <c r="CA23" i="40"/>
  <c r="BW22" i="40"/>
  <c r="V38" i="7"/>
  <c r="W38" i="7"/>
  <c r="R38" i="7"/>
  <c r="S38" i="7"/>
  <c r="CH9" i="12"/>
  <c r="CH48" i="12"/>
  <c r="AF38" i="12"/>
  <c r="CK10" i="12"/>
  <c r="CK49" i="12"/>
  <c r="BX21" i="40"/>
  <c r="C34" i="19"/>
  <c r="BX24" i="40"/>
  <c r="BY22" i="40"/>
  <c r="BZ23" i="40"/>
  <c r="BZ20" i="40"/>
  <c r="CM8" i="12"/>
  <c r="CM10" i="12"/>
  <c r="CM49" i="12"/>
  <c r="CM11" i="12"/>
  <c r="CM50" i="12"/>
  <c r="L49" i="40"/>
  <c r="K45" i="40"/>
  <c r="O12" i="28"/>
  <c r="P10" i="28"/>
  <c r="AT20" i="13"/>
  <c r="H24" i="28"/>
  <c r="AT18" i="13"/>
  <c r="AT15" i="13"/>
  <c r="AT22" i="13"/>
  <c r="J26" i="28"/>
  <c r="CL10" i="12"/>
  <c r="CL49" i="12"/>
  <c r="CM9" i="12"/>
  <c r="CM48" i="12"/>
  <c r="CL11" i="12"/>
  <c r="CL50" i="12"/>
  <c r="BT38" i="12"/>
  <c r="CH7" i="12"/>
  <c r="CH46" i="12"/>
  <c r="BU38" i="12"/>
  <c r="CI8" i="12"/>
  <c r="AR10" i="13"/>
  <c r="AS22" i="13"/>
  <c r="AS21" i="13"/>
  <c r="AT23" i="13"/>
  <c r="AS18" i="13"/>
  <c r="AS16" i="13"/>
  <c r="AT16" i="13"/>
  <c r="AT21" i="13"/>
  <c r="AR9" i="13"/>
  <c r="AS20" i="13"/>
  <c r="AS17" i="13"/>
  <c r="AT19" i="13"/>
  <c r="AR16" i="13"/>
  <c r="AR18" i="13"/>
  <c r="AR20" i="13"/>
  <c r="AR22" i="13"/>
  <c r="AR11" i="13"/>
  <c r="AS19" i="13"/>
  <c r="AS15" i="13"/>
  <c r="AS23" i="13"/>
  <c r="AT17" i="13"/>
  <c r="AR15" i="13"/>
  <c r="AR17" i="13"/>
  <c r="AR19" i="13"/>
  <c r="AR21" i="13"/>
  <c r="AR23" i="13"/>
  <c r="AR13" i="13"/>
  <c r="AR14" i="13"/>
  <c r="AR12" i="13"/>
  <c r="CI10" i="12"/>
  <c r="CI49" i="12"/>
  <c r="CL7" i="12"/>
  <c r="CJ8" i="12"/>
  <c r="CK9" i="12"/>
  <c r="CK48" i="12"/>
  <c r="AC38" i="12"/>
  <c r="CL8" i="12"/>
  <c r="AD38" i="12"/>
  <c r="CH10" i="12"/>
  <c r="CH49" i="12"/>
  <c r="AG38" i="12"/>
  <c r="CI7" i="12"/>
  <c r="CH11" i="12"/>
  <c r="CH50" i="12"/>
  <c r="CH8" i="12"/>
  <c r="CK8" i="12"/>
  <c r="CJ7" i="12"/>
  <c r="CJ46" i="12"/>
  <c r="CJ51" i="12"/>
  <c r="CB21" i="40"/>
  <c r="CB22" i="40"/>
  <c r="BY21" i="40"/>
  <c r="BY20" i="40"/>
  <c r="BX22" i="40"/>
  <c r="BX23" i="40"/>
  <c r="BY23" i="40"/>
  <c r="BZ21" i="40"/>
  <c r="BX20" i="40"/>
  <c r="BZ22" i="40"/>
  <c r="BY24" i="40"/>
  <c r="CB23" i="40"/>
  <c r="CB20" i="40"/>
  <c r="CA21" i="40"/>
  <c r="BZ24" i="40"/>
  <c r="CA20" i="40"/>
  <c r="BW24" i="40"/>
  <c r="CB24" i="40"/>
  <c r="CA22" i="40"/>
  <c r="BW21" i="40"/>
  <c r="BW20" i="40"/>
  <c r="CA24" i="40"/>
  <c r="CI46" i="12"/>
  <c r="CI51" i="12"/>
  <c r="CL46" i="12"/>
  <c r="CL51" i="12"/>
  <c r="CL38" i="12"/>
  <c r="AN38" i="12"/>
  <c r="CM7" i="12"/>
  <c r="P12" i="28"/>
  <c r="Q10" i="28"/>
  <c r="I24" i="28"/>
  <c r="AU20" i="13"/>
  <c r="AU16" i="13"/>
  <c r="AU23" i="13"/>
  <c r="AU19" i="13"/>
  <c r="AU15" i="13"/>
  <c r="AU17" i="13"/>
  <c r="AU22" i="13"/>
  <c r="AU21" i="13"/>
  <c r="AU18" i="13"/>
  <c r="K26" i="28"/>
  <c r="CH51" i="12"/>
  <c r="CI38" i="12"/>
  <c r="CJ38" i="12"/>
  <c r="CK7" i="12"/>
  <c r="CH38" i="12"/>
  <c r="AT38" i="12"/>
  <c r="CM38" i="12"/>
  <c r="CM46" i="12"/>
  <c r="CM51" i="12"/>
  <c r="Q12" i="28"/>
  <c r="J24" i="28"/>
  <c r="AV23" i="13"/>
  <c r="AV21" i="13"/>
  <c r="AV19" i="13"/>
  <c r="AV17" i="13"/>
  <c r="AV15" i="13"/>
  <c r="AV16" i="13"/>
  <c r="AV22" i="13"/>
  <c r="AV18" i="13"/>
  <c r="AV20" i="13"/>
  <c r="CK38" i="12"/>
  <c r="CK46" i="12"/>
  <c r="CK51" i="12"/>
  <c r="K24" i="28"/>
  <c r="AW18" i="13"/>
  <c r="AW15" i="13"/>
  <c r="AW16" i="13"/>
  <c r="AW20" i="13"/>
  <c r="AW19" i="13"/>
  <c r="AW22" i="13"/>
  <c r="AW21" i="13"/>
  <c r="AW17" i="13"/>
  <c r="AW23" i="13"/>
  <c r="N32" i="25"/>
  <c r="N17" i="25"/>
  <c r="F10" i="19"/>
  <c r="G10" i="19"/>
  <c r="E10" i="19"/>
  <c r="G26" i="23"/>
  <c r="D26" i="23"/>
  <c r="AD45" i="40"/>
  <c r="C35" i="19"/>
  <c r="BI45" i="40"/>
  <c r="AR45" i="40"/>
  <c r="AB45" i="40"/>
  <c r="AN45" i="40"/>
  <c r="AQ45" i="40"/>
  <c r="Y45" i="40"/>
  <c r="X45" i="40"/>
  <c r="AG45" i="40"/>
  <c r="AJ45" i="40"/>
  <c r="AX45" i="40"/>
  <c r="BB45" i="40"/>
  <c r="AH45" i="40"/>
  <c r="AK45" i="40"/>
  <c r="AY45" i="40"/>
  <c r="BF45" i="40"/>
  <c r="AA45" i="40"/>
  <c r="AF45" i="40"/>
  <c r="AM45" i="40"/>
  <c r="AT45" i="40"/>
  <c r="AP45" i="40"/>
  <c r="AW45" i="40"/>
  <c r="BE45" i="40"/>
  <c r="Z45" i="40"/>
  <c r="AE45" i="40"/>
  <c r="AL45" i="40"/>
  <c r="AS45" i="40"/>
  <c r="AZ45" i="40"/>
  <c r="BD45" i="40"/>
  <c r="I34" i="19"/>
  <c r="E26" i="23"/>
  <c r="F33" i="25"/>
  <c r="N48" i="40"/>
  <c r="N49" i="40"/>
  <c r="K48" i="40"/>
  <c r="K49" i="40"/>
  <c r="AV25" i="11"/>
  <c r="CK25" i="11"/>
  <c r="AH37" i="47"/>
  <c r="BJ37" i="9"/>
  <c r="BH33" i="11"/>
  <c r="CM33" i="11"/>
  <c r="BM37" i="9"/>
  <c r="AA37" i="47"/>
  <c r="AG37" i="47"/>
  <c r="BC37" i="47"/>
  <c r="Y37" i="47"/>
  <c r="AW37" i="47"/>
  <c r="AN37" i="47"/>
  <c r="AP37" i="47"/>
  <c r="AY37" i="47"/>
  <c r="BM37" i="8"/>
  <c r="AQ37" i="47"/>
  <c r="BH19" i="6"/>
  <c r="CM19" i="6"/>
  <c r="BT29" i="11"/>
  <c r="CO29" i="11"/>
  <c r="BT25" i="11"/>
  <c r="CO25" i="11"/>
  <c r="AV33" i="11"/>
  <c r="CK33" i="11"/>
  <c r="AV37" i="11"/>
  <c r="CK37" i="11"/>
  <c r="AP30" i="11"/>
  <c r="CJ30" i="11"/>
  <c r="AV37" i="7"/>
  <c r="CK37" i="7"/>
  <c r="AP32" i="6"/>
  <c r="CJ32" i="6"/>
  <c r="BT25" i="6"/>
  <c r="CO25" i="6"/>
  <c r="AV35" i="6"/>
  <c r="CK35" i="6"/>
  <c r="AV27" i="6"/>
  <c r="CK27" i="6"/>
  <c r="BH37" i="7"/>
  <c r="CM37" i="7"/>
  <c r="BH32" i="6"/>
  <c r="CM32" i="6"/>
  <c r="AV33" i="6"/>
  <c r="CK33" i="6"/>
  <c r="AV32" i="6"/>
  <c r="CK32" i="6"/>
  <c r="AV29" i="6"/>
  <c r="CK29" i="6"/>
  <c r="AV25" i="6"/>
  <c r="CK25" i="6"/>
  <c r="AV24" i="6"/>
  <c r="CK24" i="6"/>
  <c r="AV21" i="6"/>
  <c r="CK21" i="6"/>
  <c r="BI37" i="9"/>
  <c r="BN37" i="8"/>
  <c r="X37" i="47"/>
  <c r="AE37" i="47"/>
  <c r="AM37" i="47"/>
  <c r="AT37" i="47"/>
  <c r="AV37" i="47"/>
  <c r="AK37" i="15"/>
  <c r="Q45" i="40"/>
  <c r="BH29" i="11"/>
  <c r="CM29" i="11"/>
  <c r="BT29" i="6"/>
  <c r="CO29" i="6"/>
  <c r="AD37" i="47"/>
  <c r="AK37" i="47"/>
  <c r="AS37" i="47"/>
  <c r="BP45" i="40"/>
  <c r="BH25" i="11"/>
  <c r="CM25" i="11"/>
  <c r="BT33" i="11"/>
  <c r="CO33" i="11"/>
  <c r="BT37" i="6"/>
  <c r="CO37" i="6"/>
  <c r="BT33" i="6"/>
  <c r="CO33" i="6"/>
  <c r="BH37" i="11"/>
  <c r="CM37" i="11"/>
  <c r="BL37" i="8"/>
  <c r="BH27" i="6"/>
  <c r="CM27" i="6"/>
  <c r="BH26" i="6"/>
  <c r="CM26" i="6"/>
  <c r="BH24" i="6"/>
  <c r="CM24" i="6"/>
  <c r="BH23" i="6"/>
  <c r="CM23" i="6"/>
  <c r="BT36" i="7"/>
  <c r="CO36" i="7"/>
  <c r="BT37" i="11"/>
  <c r="CO37" i="11"/>
  <c r="BH29" i="6"/>
  <c r="CM29" i="6"/>
  <c r="BT21" i="6"/>
  <c r="CO21" i="6"/>
  <c r="E14" i="28"/>
  <c r="D14" i="28"/>
  <c r="AP36" i="6"/>
  <c r="CJ36" i="6"/>
  <c r="AP34" i="6"/>
  <c r="CJ34" i="6"/>
  <c r="AV35" i="11"/>
  <c r="CK35" i="11"/>
  <c r="AV32" i="11"/>
  <c r="CK32" i="11"/>
  <c r="AV29" i="11"/>
  <c r="CK29" i="11"/>
  <c r="BJ37" i="8"/>
  <c r="AV36" i="6"/>
  <c r="CK36" i="6"/>
  <c r="BB36" i="11"/>
  <c r="CL36" i="11"/>
  <c r="BB34" i="11"/>
  <c r="CL34" i="11"/>
  <c r="BB32" i="11"/>
  <c r="CL32" i="11"/>
  <c r="BB26" i="11"/>
  <c r="CL26" i="11"/>
  <c r="BK37" i="8"/>
  <c r="BB36" i="6"/>
  <c r="CL36" i="6"/>
  <c r="BB34" i="6"/>
  <c r="CL34" i="6"/>
  <c r="BB32" i="6"/>
  <c r="CL32" i="6"/>
  <c r="BB30" i="6"/>
  <c r="CL30" i="6"/>
  <c r="BB28" i="6"/>
  <c r="CL28" i="6"/>
  <c r="BB26" i="6"/>
  <c r="CL26" i="6"/>
  <c r="BB24" i="6"/>
  <c r="CL24" i="6"/>
  <c r="BB22" i="6"/>
  <c r="CL22" i="6"/>
  <c r="BB20" i="6"/>
  <c r="CL20" i="6"/>
  <c r="BH27" i="11"/>
  <c r="CM27" i="11"/>
  <c r="BH30" i="6"/>
  <c r="CM30" i="6"/>
  <c r="BH21" i="6"/>
  <c r="CM21" i="6"/>
  <c r="BN33" i="6"/>
  <c r="CN33" i="6"/>
  <c r="BN31" i="6"/>
  <c r="CN31" i="6"/>
  <c r="BN25" i="6"/>
  <c r="CN25" i="6"/>
  <c r="BN23" i="6"/>
  <c r="CN23" i="6"/>
  <c r="BT31" i="11"/>
  <c r="CO31" i="11"/>
  <c r="BT23" i="6"/>
  <c r="CO23" i="6"/>
  <c r="BT22" i="6"/>
  <c r="CO22" i="6"/>
  <c r="D10" i="19"/>
  <c r="R37" i="47"/>
  <c r="T37" i="47"/>
  <c r="AP37" i="7"/>
  <c r="CJ37" i="7"/>
  <c r="AV27" i="11"/>
  <c r="CK27" i="11"/>
  <c r="AV37" i="6"/>
  <c r="CK37" i="6"/>
  <c r="AV28" i="6"/>
  <c r="CK28" i="6"/>
  <c r="BH30" i="11"/>
  <c r="CM30" i="11"/>
  <c r="BH33" i="6"/>
  <c r="CM33" i="6"/>
  <c r="BH31" i="6"/>
  <c r="CM31" i="6"/>
  <c r="BT27" i="11"/>
  <c r="CO27" i="11"/>
  <c r="BT35" i="7"/>
  <c r="CO35" i="7"/>
  <c r="BT35" i="6"/>
  <c r="CO35" i="6"/>
  <c r="BT19" i="6"/>
  <c r="CO19" i="6"/>
  <c r="BD37" i="47"/>
  <c r="AX37" i="47"/>
  <c r="AR37" i="47"/>
  <c r="AL37" i="47"/>
  <c r="AF37" i="47"/>
  <c r="Z37" i="47"/>
  <c r="BB37" i="47"/>
  <c r="BF37" i="47"/>
  <c r="AP34" i="11"/>
  <c r="CJ34" i="11"/>
  <c r="AP32" i="11"/>
  <c r="CJ32" i="11"/>
  <c r="AV36" i="11"/>
  <c r="CK36" i="11"/>
  <c r="AV20" i="6"/>
  <c r="CK20" i="6"/>
  <c r="BH35" i="11"/>
  <c r="CM35" i="11"/>
  <c r="BH22" i="6"/>
  <c r="CM22" i="6"/>
  <c r="BT31" i="6"/>
  <c r="CO31" i="6"/>
  <c r="BT30" i="6"/>
  <c r="CO30" i="6"/>
  <c r="E33" i="25"/>
  <c r="Q37" i="47"/>
  <c r="U37" i="47"/>
  <c r="V37" i="47"/>
  <c r="AV28" i="11"/>
  <c r="CK28" i="11"/>
  <c r="BH31" i="11"/>
  <c r="CM31" i="11"/>
  <c r="BH35" i="6"/>
  <c r="CM35" i="6"/>
  <c r="BT35" i="11"/>
  <c r="CO35" i="11"/>
  <c r="BT27" i="6"/>
  <c r="CO27" i="6"/>
  <c r="BU37" i="47"/>
  <c r="BT37" i="47"/>
  <c r="BS37" i="47"/>
  <c r="BR37" i="47"/>
  <c r="BQ37" i="47"/>
  <c r="BP37" i="47"/>
  <c r="AV30" i="11"/>
  <c r="CK30" i="11"/>
  <c r="AV31" i="6"/>
  <c r="CK31" i="6"/>
  <c r="AV22" i="6"/>
  <c r="CK22" i="6"/>
  <c r="BT37" i="7"/>
  <c r="CO37" i="7"/>
  <c r="AP26" i="11"/>
  <c r="CJ26" i="11"/>
  <c r="AV31" i="11"/>
  <c r="CK31" i="11"/>
  <c r="AV36" i="7"/>
  <c r="CK36" i="7"/>
  <c r="AV30" i="6"/>
  <c r="CK30" i="6"/>
  <c r="AV23" i="6"/>
  <c r="CK23" i="6"/>
  <c r="BB35" i="7"/>
  <c r="CL35" i="7"/>
  <c r="BH36" i="11"/>
  <c r="CM36" i="11"/>
  <c r="BH28" i="11"/>
  <c r="CM28" i="11"/>
  <c r="BH36" i="7"/>
  <c r="CM36" i="7"/>
  <c r="BH37" i="6"/>
  <c r="CM37" i="6"/>
  <c r="BH34" i="6"/>
  <c r="CM34" i="6"/>
  <c r="BH25" i="6"/>
  <c r="CM25" i="6"/>
  <c r="D33" i="25"/>
  <c r="G33" i="25"/>
  <c r="G15" i="23"/>
  <c r="G18" i="24"/>
  <c r="AP36" i="11"/>
  <c r="CJ36" i="11"/>
  <c r="AP33" i="11"/>
  <c r="CJ33" i="11"/>
  <c r="F18" i="24"/>
  <c r="AP21" i="6"/>
  <c r="CJ21" i="6"/>
  <c r="AV34" i="11"/>
  <c r="CK34" i="11"/>
  <c r="AV26" i="6"/>
  <c r="CK26" i="6"/>
  <c r="C10" i="19"/>
  <c r="F15" i="23"/>
  <c r="BI37" i="8"/>
  <c r="AP35" i="7"/>
  <c r="CJ35" i="7"/>
  <c r="AP29" i="6"/>
  <c r="CJ29" i="6"/>
  <c r="AP28" i="11"/>
  <c r="CJ28" i="11"/>
  <c r="AP25" i="11"/>
  <c r="CJ25" i="11"/>
  <c r="AP35" i="6"/>
  <c r="CJ35" i="6"/>
  <c r="AP25" i="6"/>
  <c r="CJ25" i="6"/>
  <c r="AP35" i="11"/>
  <c r="CJ35" i="11"/>
  <c r="AP27" i="11"/>
  <c r="CJ27" i="11"/>
  <c r="AP37" i="6"/>
  <c r="CJ37" i="6"/>
  <c r="AP28" i="6"/>
  <c r="CJ28" i="6"/>
  <c r="AP24" i="6"/>
  <c r="CJ24" i="6"/>
  <c r="AP20" i="6"/>
  <c r="CJ20" i="6"/>
  <c r="AV35" i="7"/>
  <c r="CK35" i="7"/>
  <c r="AV34" i="6"/>
  <c r="CK34" i="6"/>
  <c r="BB19" i="6"/>
  <c r="CL19" i="6"/>
  <c r="AP37" i="11"/>
  <c r="CJ37" i="11"/>
  <c r="AP29" i="11"/>
  <c r="CJ29" i="11"/>
  <c r="AP36" i="7"/>
  <c r="CJ36" i="7"/>
  <c r="AP31" i="6"/>
  <c r="CJ31" i="6"/>
  <c r="AP27" i="6"/>
  <c r="CJ27" i="6"/>
  <c r="AP23" i="6"/>
  <c r="CJ23" i="6"/>
  <c r="AP19" i="6"/>
  <c r="CJ19" i="6"/>
  <c r="BB35" i="11"/>
  <c r="CL35" i="11"/>
  <c r="BB33" i="11"/>
  <c r="CL33" i="11"/>
  <c r="AP31" i="11"/>
  <c r="CJ31" i="11"/>
  <c r="AP33" i="6"/>
  <c r="CJ33" i="6"/>
  <c r="AP30" i="6"/>
  <c r="CJ30" i="6"/>
  <c r="AP26" i="6"/>
  <c r="CJ26" i="6"/>
  <c r="AP22" i="6"/>
  <c r="CJ22" i="6"/>
  <c r="AV26" i="11"/>
  <c r="CK26" i="11"/>
  <c r="BB29" i="11"/>
  <c r="CL29" i="11"/>
  <c r="BB28" i="11"/>
  <c r="CL28" i="11"/>
  <c r="BB35" i="6"/>
  <c r="CL35" i="6"/>
  <c r="AV19" i="6"/>
  <c r="CK19" i="6"/>
  <c r="BB37" i="11"/>
  <c r="CL37" i="11"/>
  <c r="BB27" i="11"/>
  <c r="CL27" i="11"/>
  <c r="BB25" i="11"/>
  <c r="CL25" i="11"/>
  <c r="BB27" i="6"/>
  <c r="CL27" i="6"/>
  <c r="BB33" i="6"/>
  <c r="CL33" i="6"/>
  <c r="BB25" i="6"/>
  <c r="CL25" i="6"/>
  <c r="BH34" i="11"/>
  <c r="CM34" i="11"/>
  <c r="BH26" i="11"/>
  <c r="CM26" i="11"/>
  <c r="BN31" i="11"/>
  <c r="CN31" i="11"/>
  <c r="BB31" i="11"/>
  <c r="CL31" i="11"/>
  <c r="BB30" i="11"/>
  <c r="CL30" i="11"/>
  <c r="BB37" i="7"/>
  <c r="CL37" i="7"/>
  <c r="BB31" i="6"/>
  <c r="CL31" i="6"/>
  <c r="BB23" i="6"/>
  <c r="CL23" i="6"/>
  <c r="BH32" i="11"/>
  <c r="CM32" i="11"/>
  <c r="BB36" i="7"/>
  <c r="CL36" i="7"/>
  <c r="BB37" i="6"/>
  <c r="CL37" i="6"/>
  <c r="BB29" i="6"/>
  <c r="CL29" i="6"/>
  <c r="BB21" i="6"/>
  <c r="CL21" i="6"/>
  <c r="BN27" i="11"/>
  <c r="CN27" i="11"/>
  <c r="BN34" i="6"/>
  <c r="CN34" i="6"/>
  <c r="BH36" i="6"/>
  <c r="CM36" i="6"/>
  <c r="BH28" i="6"/>
  <c r="CM28" i="6"/>
  <c r="BN26" i="6"/>
  <c r="CN26" i="6"/>
  <c r="BH35" i="7"/>
  <c r="CM35" i="7"/>
  <c r="BH20" i="6"/>
  <c r="CM20" i="6"/>
  <c r="BN35" i="11"/>
  <c r="CN35" i="11"/>
  <c r="BN34" i="11"/>
  <c r="CN34" i="11"/>
  <c r="BN30" i="11"/>
  <c r="CN30" i="11"/>
  <c r="BN26" i="11"/>
  <c r="CN26" i="11"/>
  <c r="BN32" i="6"/>
  <c r="CN32" i="6"/>
  <c r="BN24" i="6"/>
  <c r="CN24" i="6"/>
  <c r="BT32" i="11"/>
  <c r="CO32" i="11"/>
  <c r="BN37" i="11"/>
  <c r="CN37" i="11"/>
  <c r="BN33" i="11"/>
  <c r="CN33" i="11"/>
  <c r="BN29" i="11"/>
  <c r="CN29" i="11"/>
  <c r="BN25" i="11"/>
  <c r="CN25" i="11"/>
  <c r="BN37" i="7"/>
  <c r="CN37" i="7"/>
  <c r="BN36" i="7"/>
  <c r="CN36" i="7"/>
  <c r="BN37" i="6"/>
  <c r="CN37" i="6"/>
  <c r="BN30" i="6"/>
  <c r="CN30" i="6"/>
  <c r="BN29" i="6"/>
  <c r="CN29" i="6"/>
  <c r="BN22" i="6"/>
  <c r="CN22" i="6"/>
  <c r="BN21" i="6"/>
  <c r="CN21" i="6"/>
  <c r="BN36" i="11"/>
  <c r="CN36" i="11"/>
  <c r="BN32" i="11"/>
  <c r="CN32" i="11"/>
  <c r="BN28" i="11"/>
  <c r="CN28" i="11"/>
  <c r="BN35" i="7"/>
  <c r="CN35" i="7"/>
  <c r="BN36" i="6"/>
  <c r="CN36" i="6"/>
  <c r="BN35" i="6"/>
  <c r="CN35" i="6"/>
  <c r="BN28" i="6"/>
  <c r="CN28" i="6"/>
  <c r="BN27" i="6"/>
  <c r="CN27" i="6"/>
  <c r="BN20" i="6"/>
  <c r="CN20" i="6"/>
  <c r="BN19" i="6"/>
  <c r="CN19" i="6"/>
  <c r="BT36" i="11"/>
  <c r="CO36" i="11"/>
  <c r="BT28" i="11"/>
  <c r="CO28" i="11"/>
  <c r="BT34" i="11"/>
  <c r="CO34" i="11"/>
  <c r="BT30" i="11"/>
  <c r="CO30" i="11"/>
  <c r="BT26" i="11"/>
  <c r="CO26" i="11"/>
  <c r="BT36" i="6"/>
  <c r="CO36" i="6"/>
  <c r="BT28" i="6"/>
  <c r="CO28" i="6"/>
  <c r="BT20" i="6"/>
  <c r="CO20" i="6"/>
  <c r="BT34" i="6"/>
  <c r="CO34" i="6"/>
  <c r="BT26" i="6"/>
  <c r="CO26" i="6"/>
  <c r="BT32" i="6"/>
  <c r="CO32" i="6"/>
  <c r="BT24" i="6"/>
  <c r="CO24" i="6"/>
  <c r="M34" i="19"/>
  <c r="J34" i="19"/>
  <c r="W37" i="13"/>
  <c r="BI37" i="4"/>
  <c r="K34" i="19"/>
  <c r="R37" i="15"/>
  <c r="R37" i="13"/>
  <c r="AH37" i="13"/>
  <c r="D18" i="25"/>
  <c r="N34" i="19"/>
  <c r="L34" i="19"/>
  <c r="AI45" i="40"/>
  <c r="AO45" i="40"/>
  <c r="AN37" i="13"/>
  <c r="X37" i="15"/>
  <c r="U37" i="13"/>
  <c r="Q37" i="13"/>
  <c r="Q37" i="4"/>
  <c r="AM37" i="13"/>
  <c r="AD37" i="13"/>
  <c r="BG45" i="40"/>
  <c r="BW45" i="40"/>
  <c r="AL37" i="13"/>
  <c r="AK37" i="13"/>
  <c r="G18" i="25"/>
  <c r="F18" i="25"/>
  <c r="E18" i="25"/>
  <c r="S37" i="13"/>
  <c r="P37" i="13"/>
  <c r="E18" i="24"/>
  <c r="D15" i="23"/>
  <c r="Z37" i="15"/>
  <c r="I33" i="19"/>
  <c r="AD37" i="15"/>
  <c r="D18" i="24"/>
  <c r="E15" i="23"/>
  <c r="E37" i="23"/>
  <c r="BN45" i="40"/>
  <c r="BM45" i="40"/>
  <c r="BS45" i="40"/>
  <c r="BR45" i="40"/>
  <c r="BU45" i="40"/>
  <c r="BT45" i="40"/>
  <c r="BK45" i="40"/>
  <c r="S45" i="40"/>
  <c r="T45" i="40"/>
  <c r="U45" i="40"/>
  <c r="BL45" i="40"/>
  <c r="V45" i="40"/>
  <c r="BJ45" i="40"/>
  <c r="R45" i="40"/>
  <c r="BQ45" i="40"/>
  <c r="AA37" i="4"/>
  <c r="BQ37" i="4"/>
  <c r="AU37" i="47"/>
  <c r="AR37" i="8"/>
  <c r="AJ37" i="40"/>
  <c r="AX37" i="9"/>
  <c r="BD37" i="4"/>
  <c r="AS37" i="4"/>
  <c r="BB37" i="4"/>
  <c r="BT37" i="8"/>
  <c r="AF37" i="4"/>
  <c r="X37" i="4"/>
  <c r="BP37" i="9"/>
  <c r="BF37" i="40"/>
  <c r="AO37" i="47"/>
  <c r="AB37" i="9"/>
  <c r="Q37" i="9"/>
  <c r="V37" i="9"/>
  <c r="T37" i="9"/>
  <c r="AK37" i="8"/>
  <c r="AV37" i="4"/>
  <c r="BQ37" i="9"/>
  <c r="U37" i="9"/>
  <c r="S37" i="9"/>
  <c r="R37" i="9"/>
  <c r="AM37" i="8"/>
  <c r="AP37" i="4"/>
  <c r="AX37" i="4"/>
  <c r="AL37" i="4"/>
  <c r="BL37" i="40"/>
  <c r="BJ37" i="40"/>
  <c r="BT37" i="9"/>
  <c r="Z37" i="4"/>
  <c r="AB37" i="4"/>
  <c r="AM37" i="4"/>
  <c r="AW37" i="4"/>
  <c r="BI37" i="40"/>
  <c r="T37" i="13"/>
  <c r="BN37" i="9"/>
  <c r="BR37" i="9"/>
  <c r="X37" i="9"/>
  <c r="AD37" i="9"/>
  <c r="AD37" i="8"/>
  <c r="S37" i="8"/>
  <c r="AG37" i="4"/>
  <c r="BN37" i="40"/>
  <c r="BS37" i="9"/>
  <c r="AL37" i="40"/>
  <c r="AB37" i="8"/>
  <c r="AF37" i="15"/>
  <c r="AZ37" i="47"/>
  <c r="BA37" i="47"/>
  <c r="AB37" i="47"/>
  <c r="AC37" i="47"/>
  <c r="BD37" i="8"/>
  <c r="AS37" i="9"/>
  <c r="Z37" i="40"/>
  <c r="AV45" i="40"/>
  <c r="V37" i="4"/>
  <c r="AT37" i="4"/>
  <c r="AG37" i="9"/>
  <c r="AI37" i="47"/>
  <c r="AQ37" i="4"/>
  <c r="AZ37" i="8"/>
  <c r="Z37" i="13"/>
  <c r="AY37" i="4"/>
  <c r="U37" i="40"/>
  <c r="Q37" i="8"/>
  <c r="Z37" i="9"/>
  <c r="BT37" i="4"/>
  <c r="AB37" i="40"/>
  <c r="Y37" i="8"/>
  <c r="AE37" i="40"/>
  <c r="AA37" i="40"/>
  <c r="AH37" i="8"/>
  <c r="AT37" i="40"/>
  <c r="BK37" i="9"/>
  <c r="Y37" i="13"/>
  <c r="X37" i="13"/>
  <c r="AV37" i="8"/>
  <c r="T37" i="8"/>
  <c r="X37" i="40"/>
  <c r="AG37" i="40"/>
  <c r="AF37" i="8"/>
  <c r="AA37" i="8"/>
  <c r="AE37" i="8"/>
  <c r="AZ37" i="40"/>
  <c r="AV37" i="9"/>
  <c r="AN37" i="4"/>
  <c r="BR37" i="40"/>
  <c r="AN37" i="40"/>
  <c r="AA37" i="13"/>
  <c r="BQ37" i="8"/>
  <c r="BR37" i="4"/>
  <c r="AP37" i="40"/>
  <c r="AA37" i="9"/>
  <c r="BF37" i="8"/>
  <c r="U37" i="4"/>
  <c r="AV37" i="40"/>
  <c r="BM37" i="40"/>
  <c r="AH37" i="4"/>
  <c r="BL37" i="9"/>
  <c r="AX37" i="8"/>
  <c r="F37" i="23"/>
  <c r="R37" i="4"/>
  <c r="S37" i="4"/>
  <c r="BQ37" i="40"/>
  <c r="P37" i="15"/>
  <c r="U37" i="15"/>
  <c r="AZ37" i="9"/>
  <c r="R37" i="40"/>
  <c r="W37" i="15"/>
  <c r="S37" i="40"/>
  <c r="V37" i="8"/>
  <c r="AR37" i="9"/>
  <c r="AW37" i="9"/>
  <c r="AN37" i="9"/>
  <c r="AT37" i="9"/>
  <c r="Y37" i="15"/>
  <c r="AK37" i="9"/>
  <c r="BP37" i="4"/>
  <c r="AF37" i="40"/>
  <c r="AL37" i="8"/>
  <c r="AW37" i="8"/>
  <c r="AH37" i="40"/>
  <c r="AN37" i="8"/>
  <c r="AW37" i="40"/>
  <c r="AI37" i="15"/>
  <c r="AO37" i="15"/>
  <c r="AG37" i="13"/>
  <c r="BF37" i="4"/>
  <c r="AP37" i="15"/>
  <c r="Y37" i="4"/>
  <c r="S37" i="47"/>
  <c r="X37" i="8"/>
  <c r="BG37" i="47"/>
  <c r="G37" i="23"/>
  <c r="BR37" i="8"/>
  <c r="BS37" i="8"/>
  <c r="BT37" i="40"/>
  <c r="BP37" i="40"/>
  <c r="Q37" i="15"/>
  <c r="AE37" i="4"/>
  <c r="R37" i="8"/>
  <c r="AL37" i="9"/>
  <c r="AH37" i="9"/>
  <c r="AF37" i="9"/>
  <c r="AJ37" i="9"/>
  <c r="AP37" i="9"/>
  <c r="AY37" i="9"/>
  <c r="AA37" i="15"/>
  <c r="AR37" i="40"/>
  <c r="AX37" i="40"/>
  <c r="BC37" i="8"/>
  <c r="AD37" i="40"/>
  <c r="AK37" i="40"/>
  <c r="AJ37" i="8"/>
  <c r="AQ37" i="8"/>
  <c r="BC37" i="40"/>
  <c r="BE37" i="8"/>
  <c r="BK37" i="40"/>
  <c r="BM37" i="4"/>
  <c r="T37" i="4"/>
  <c r="AR37" i="4"/>
  <c r="AE37" i="13"/>
  <c r="BU37" i="40"/>
  <c r="S37" i="15"/>
  <c r="AN37" i="15"/>
  <c r="AD37" i="4"/>
  <c r="BK37" i="4"/>
  <c r="AK37" i="4"/>
  <c r="T37" i="40"/>
  <c r="BS37" i="4"/>
  <c r="Y37" i="40"/>
  <c r="AM37" i="40"/>
  <c r="AY37" i="40"/>
  <c r="AT37" i="8"/>
  <c r="AY37" i="8"/>
  <c r="AG37" i="15"/>
  <c r="AM37" i="9"/>
  <c r="BU37" i="9"/>
  <c r="AJ37" i="4"/>
  <c r="AE37" i="15"/>
  <c r="BP37" i="8"/>
  <c r="BS37" i="40"/>
  <c r="T37" i="15"/>
  <c r="AQ37" i="9"/>
  <c r="BJ37" i="4"/>
  <c r="BL37" i="4"/>
  <c r="V37" i="40"/>
  <c r="U37" i="8"/>
  <c r="Y37" i="9"/>
  <c r="AE37" i="9"/>
  <c r="Q37" i="40"/>
  <c r="AB37" i="15"/>
  <c r="Z37" i="8"/>
  <c r="AG37" i="8"/>
  <c r="AS37" i="40"/>
  <c r="AS37" i="8"/>
  <c r="BE37" i="40"/>
  <c r="AQ37" i="40"/>
  <c r="AP37" i="8"/>
  <c r="AH37" i="15"/>
  <c r="AZ37" i="4"/>
  <c r="AF37" i="13"/>
  <c r="AL37" i="15"/>
  <c r="AM37" i="15"/>
  <c r="D37" i="23"/>
  <c r="BE37" i="9"/>
  <c r="BF37" i="9"/>
  <c r="BB37" i="40"/>
  <c r="I149" i="36"/>
  <c r="BU37" i="4"/>
  <c r="AB37" i="13"/>
  <c r="BU37" i="8"/>
  <c r="BB37" i="9"/>
  <c r="BE37" i="4"/>
  <c r="BN37" i="4"/>
  <c r="BD37" i="9"/>
  <c r="BC37" i="9"/>
  <c r="BD37" i="40"/>
  <c r="AP37" i="13"/>
  <c r="BC37" i="4"/>
  <c r="BB37" i="8"/>
  <c r="AI37" i="13"/>
  <c r="AO37" i="13"/>
  <c r="I144" i="36"/>
  <c r="I148" i="36"/>
  <c r="I145" i="36"/>
  <c r="I146" i="36"/>
  <c r="I147" i="36"/>
  <c r="K33" i="19"/>
  <c r="J33" i="19"/>
  <c r="I29" i="41"/>
  <c r="I30" i="41"/>
  <c r="H145" i="36"/>
  <c r="G149" i="36"/>
  <c r="J145" i="36"/>
  <c r="AR26" i="37"/>
  <c r="D19" i="25"/>
  <c r="AC45" i="40"/>
  <c r="AZ24" i="37"/>
  <c r="M33" i="19"/>
  <c r="L33" i="19"/>
  <c r="G148" i="36"/>
  <c r="AS37" i="15"/>
  <c r="AS38" i="15"/>
  <c r="BY45" i="40"/>
  <c r="AU37" i="15"/>
  <c r="X36" i="17"/>
  <c r="AR25" i="37"/>
  <c r="AT23" i="37"/>
  <c r="AU45" i="40"/>
  <c r="AR23" i="37"/>
  <c r="AX26" i="37"/>
  <c r="AX24" i="37"/>
  <c r="AZ26" i="37"/>
  <c r="AQ23" i="37"/>
  <c r="G19" i="25"/>
  <c r="AX25" i="37"/>
  <c r="M29" i="41"/>
  <c r="M30" i="41"/>
  <c r="J146" i="36"/>
  <c r="G146" i="36"/>
  <c r="AZ25" i="37"/>
  <c r="G145" i="36"/>
  <c r="E19" i="25"/>
  <c r="F19" i="25"/>
  <c r="O33" i="19"/>
  <c r="N33" i="19"/>
  <c r="H147" i="36"/>
  <c r="AS23" i="37"/>
  <c r="H149" i="36"/>
  <c r="H148" i="36"/>
  <c r="H146" i="36"/>
  <c r="AY23" i="37"/>
  <c r="AT37" i="13"/>
  <c r="AT38" i="13"/>
  <c r="BB26" i="37"/>
  <c r="H144" i="36"/>
  <c r="BA45" i="40"/>
  <c r="K29" i="41"/>
  <c r="K30" i="41"/>
  <c r="BN37" i="5"/>
  <c r="BJ37" i="5"/>
  <c r="BL37" i="5"/>
  <c r="BS38" i="11"/>
  <c r="BZ37" i="47"/>
  <c r="X29" i="17"/>
  <c r="AL38" i="11"/>
  <c r="BA37" i="4"/>
  <c r="BI38" i="7"/>
  <c r="BK37" i="5"/>
  <c r="BM37" i="5"/>
  <c r="BI38" i="11"/>
  <c r="CB37" i="47"/>
  <c r="Z29" i="17"/>
  <c r="CA38" i="11"/>
  <c r="BM38" i="11"/>
  <c r="CA37" i="47"/>
  <c r="Y29" i="17"/>
  <c r="BA37" i="9"/>
  <c r="BQ37" i="5"/>
  <c r="BY37" i="47"/>
  <c r="W29" i="17"/>
  <c r="BR37" i="5"/>
  <c r="BS37" i="5"/>
  <c r="BZ37" i="4"/>
  <c r="X7" i="17"/>
  <c r="BI37" i="5"/>
  <c r="BU37" i="5"/>
  <c r="BP37" i="5"/>
  <c r="AH38" i="11"/>
  <c r="BC38" i="7"/>
  <c r="AO37" i="9"/>
  <c r="BQ38" i="7"/>
  <c r="BY37" i="8"/>
  <c r="BY38" i="8"/>
  <c r="BA37" i="40"/>
  <c r="BR38" i="11"/>
  <c r="BP38" i="11"/>
  <c r="BO38" i="11"/>
  <c r="AC37" i="40"/>
  <c r="CA38" i="6"/>
  <c r="BW37" i="8"/>
  <c r="AI37" i="9"/>
  <c r="BJ38" i="7"/>
  <c r="AY38" i="11"/>
  <c r="AZ38" i="11"/>
  <c r="BV38" i="11"/>
  <c r="AS38" i="11"/>
  <c r="AT38" i="11"/>
  <c r="AD38" i="11"/>
  <c r="BD38" i="11"/>
  <c r="BP38" i="7"/>
  <c r="BO38" i="7"/>
  <c r="BB25" i="37"/>
  <c r="BX37" i="47"/>
  <c r="V29" i="17"/>
  <c r="BM38" i="7"/>
  <c r="BR38" i="7"/>
  <c r="BT37" i="5"/>
  <c r="J149" i="36"/>
  <c r="J144" i="36"/>
  <c r="G147" i="36"/>
  <c r="J147" i="36"/>
  <c r="J148" i="36"/>
  <c r="G144" i="36"/>
  <c r="AZ23" i="37"/>
  <c r="AS25" i="37"/>
  <c r="AS24" i="37"/>
  <c r="AQ24" i="37"/>
  <c r="AU25" i="37"/>
  <c r="BB24" i="37"/>
  <c r="AW37" i="15"/>
  <c r="AW38" i="15"/>
  <c r="BZ37" i="8"/>
  <c r="BZ38" i="8"/>
  <c r="AI37" i="8"/>
  <c r="BA24" i="37"/>
  <c r="BW37" i="40"/>
  <c r="BW38" i="40"/>
  <c r="BX37" i="40"/>
  <c r="BX38" i="40"/>
  <c r="BW37" i="47"/>
  <c r="BA26" i="37"/>
  <c r="AC37" i="4"/>
  <c r="AO37" i="4"/>
  <c r="AU37" i="4"/>
  <c r="AU37" i="8"/>
  <c r="BA37" i="8"/>
  <c r="CA37" i="40"/>
  <c r="CA38" i="40"/>
  <c r="BL38" i="7"/>
  <c r="BX38" i="11"/>
  <c r="BK38" i="11"/>
  <c r="BX37" i="9"/>
  <c r="BX38" i="9"/>
  <c r="BL38" i="11"/>
  <c r="BQ38" i="11"/>
  <c r="BS38" i="7"/>
  <c r="BG38" i="7"/>
  <c r="BX38" i="7"/>
  <c r="AW37" i="13"/>
  <c r="AW38" i="13"/>
  <c r="AC37" i="8"/>
  <c r="AU37" i="40"/>
  <c r="BB23" i="37"/>
  <c r="AU38" i="11"/>
  <c r="AX38" i="11"/>
  <c r="BZ38" i="7"/>
  <c r="CA37" i="8"/>
  <c r="CA38" i="8"/>
  <c r="BY38" i="7"/>
  <c r="BZ37" i="40"/>
  <c r="BZ38" i="40"/>
  <c r="BK38" i="7"/>
  <c r="BF38" i="7"/>
  <c r="AU26" i="37"/>
  <c r="AQ25" i="37"/>
  <c r="CA38" i="7"/>
  <c r="BW37" i="9"/>
  <c r="BW38" i="9"/>
  <c r="AO37" i="40"/>
  <c r="BY37" i="40"/>
  <c r="BY38" i="40"/>
  <c r="CA37" i="9"/>
  <c r="BZ37" i="9"/>
  <c r="BD38" i="7"/>
  <c r="BG38" i="11"/>
  <c r="BF38" i="11"/>
  <c r="BJ38" i="11"/>
  <c r="BE38" i="7"/>
  <c r="CB37" i="4"/>
  <c r="Z7" i="17"/>
  <c r="BA38" i="11"/>
  <c r="AO38" i="11"/>
  <c r="AT25" i="37"/>
  <c r="AV37" i="15"/>
  <c r="AY24" i="37"/>
  <c r="AT37" i="15"/>
  <c r="AY25" i="37"/>
  <c r="AT24" i="37"/>
  <c r="AF38" i="11"/>
  <c r="AN38" i="7"/>
  <c r="AL38" i="7"/>
  <c r="AW38" i="7"/>
  <c r="AT38" i="7"/>
  <c r="AR24" i="37"/>
  <c r="AR37" i="15"/>
  <c r="BY38" i="11"/>
  <c r="AC37" i="9"/>
  <c r="BX37" i="8"/>
  <c r="BX38" i="8"/>
  <c r="AO37" i="8"/>
  <c r="BG37" i="4"/>
  <c r="AI38" i="11"/>
  <c r="BV38" i="6"/>
  <c r="AU37" i="9"/>
  <c r="AN38" i="11"/>
  <c r="AM38" i="11"/>
  <c r="AK38" i="11"/>
  <c r="BZ38" i="11"/>
  <c r="AI37" i="4"/>
  <c r="AO38" i="7"/>
  <c r="AS26" i="37"/>
  <c r="BW38" i="7"/>
  <c r="AR37" i="13"/>
  <c r="AS38" i="7"/>
  <c r="AQ38" i="7"/>
  <c r="AU38" i="7"/>
  <c r="AK38" i="7"/>
  <c r="AY38" i="7"/>
  <c r="AU37" i="13"/>
  <c r="AW38" i="11"/>
  <c r="AR38" i="11"/>
  <c r="BV38" i="7"/>
  <c r="AX23" i="37"/>
  <c r="AT26" i="37"/>
  <c r="BE38" i="11"/>
  <c r="AE38" i="11"/>
  <c r="AQ26" i="37"/>
  <c r="AX38" i="7"/>
  <c r="AR38" i="7"/>
  <c r="BC38" i="11"/>
  <c r="CC38" i="11"/>
  <c r="BY37" i="9"/>
  <c r="BY38" i="9"/>
  <c r="CH38" i="6"/>
  <c r="AI37" i="40"/>
  <c r="CA37" i="4"/>
  <c r="CA38" i="4"/>
  <c r="AL38" i="6"/>
  <c r="AY38" i="6"/>
  <c r="BK38" i="6"/>
  <c r="CB37" i="40"/>
  <c r="CB38" i="40"/>
  <c r="AQ38" i="11"/>
  <c r="AU24" i="37"/>
  <c r="AS37" i="13"/>
  <c r="AG38" i="11"/>
  <c r="AZ38" i="7"/>
  <c r="BA38" i="7"/>
  <c r="AM38" i="7"/>
  <c r="BW38" i="11"/>
  <c r="AF38" i="7"/>
  <c r="AW38" i="6"/>
  <c r="BL38" i="6"/>
  <c r="BB37" i="5"/>
  <c r="CF38" i="7"/>
  <c r="CD38" i="11"/>
  <c r="CH38" i="11"/>
  <c r="AG38" i="7"/>
  <c r="AG38" i="6"/>
  <c r="BX38" i="6"/>
  <c r="CE38" i="6"/>
  <c r="BA23" i="37"/>
  <c r="BG37" i="9"/>
  <c r="CB37" i="9"/>
  <c r="AR38" i="6"/>
  <c r="AN38" i="6"/>
  <c r="AT38" i="6"/>
  <c r="AU38" i="6"/>
  <c r="BF38" i="6"/>
  <c r="BJ38" i="6"/>
  <c r="BS38" i="6"/>
  <c r="BR38" i="6"/>
  <c r="X37" i="5"/>
  <c r="AG37" i="5"/>
  <c r="AJ37" i="5"/>
  <c r="AH37" i="5"/>
  <c r="AT37" i="5"/>
  <c r="AX37" i="5"/>
  <c r="BF37" i="5"/>
  <c r="BD37" i="5"/>
  <c r="I164" i="36"/>
  <c r="I165" i="36"/>
  <c r="CD38" i="7"/>
  <c r="CG38" i="7"/>
  <c r="AO38" i="6"/>
  <c r="BO38" i="6"/>
  <c r="AA37" i="5"/>
  <c r="CE38" i="11"/>
  <c r="BG37" i="8"/>
  <c r="CB37" i="8"/>
  <c r="BY37" i="4"/>
  <c r="AD38" i="7"/>
  <c r="AH38" i="7"/>
  <c r="AE38" i="6"/>
  <c r="AH38" i="6"/>
  <c r="BW38" i="6"/>
  <c r="CF38" i="6"/>
  <c r="AV37" i="13"/>
  <c r="AU23" i="37"/>
  <c r="AM38" i="6"/>
  <c r="AS38" i="6"/>
  <c r="AZ38" i="6"/>
  <c r="AQ38" i="6"/>
  <c r="BE38" i="6"/>
  <c r="BM38" i="6"/>
  <c r="BQ38" i="6"/>
  <c r="AB37" i="5"/>
  <c r="Z37" i="5"/>
  <c r="AE37" i="5"/>
  <c r="AN37" i="5"/>
  <c r="AF37" i="5"/>
  <c r="AM37" i="5"/>
  <c r="AL37" i="5"/>
  <c r="AQ37" i="5"/>
  <c r="AD37" i="5"/>
  <c r="AK37" i="5"/>
  <c r="AR37" i="5"/>
  <c r="AV37" i="5"/>
  <c r="AP37" i="5"/>
  <c r="AZ37" i="5"/>
  <c r="AW37" i="5"/>
  <c r="BE37" i="5"/>
  <c r="CC38" i="7"/>
  <c r="CH38" i="7"/>
  <c r="CG38" i="11"/>
  <c r="V37" i="5"/>
  <c r="BW37" i="4"/>
  <c r="AF38" i="6"/>
  <c r="BZ38" i="6"/>
  <c r="CC38" i="6"/>
  <c r="BC38" i="6"/>
  <c r="AY37" i="5"/>
  <c r="CF38" i="11"/>
  <c r="R37" i="5"/>
  <c r="Q37" i="5"/>
  <c r="S37" i="5"/>
  <c r="T37" i="5"/>
  <c r="U37" i="5"/>
  <c r="AI14" i="18"/>
  <c r="AE38" i="7"/>
  <c r="AI38" i="7"/>
  <c r="AD38" i="6"/>
  <c r="AI38" i="6"/>
  <c r="BY38" i="6"/>
  <c r="O34" i="19"/>
  <c r="CD38" i="6"/>
  <c r="CG38" i="6"/>
  <c r="BZ45" i="40"/>
  <c r="AK38" i="6"/>
  <c r="BA38" i="6"/>
  <c r="BD38" i="6"/>
  <c r="AX38" i="6"/>
  <c r="BG38" i="6"/>
  <c r="BI38" i="6"/>
  <c r="BP38" i="6"/>
  <c r="Y37" i="5"/>
  <c r="AS37" i="5"/>
  <c r="BC37" i="5"/>
  <c r="BG37" i="40"/>
  <c r="CE38" i="7"/>
  <c r="BX45" i="40"/>
  <c r="AU38" i="15"/>
  <c r="BH23" i="37"/>
  <c r="BF25" i="37"/>
  <c r="BE23" i="37"/>
  <c r="BG24" i="37"/>
  <c r="J29" i="41"/>
  <c r="J30" i="41"/>
  <c r="BF23" i="37"/>
  <c r="BG23" i="37"/>
  <c r="CB45" i="40"/>
  <c r="V36" i="17"/>
  <c r="BG25" i="37"/>
  <c r="W35" i="17"/>
  <c r="BE25" i="37"/>
  <c r="BI26" i="37"/>
  <c r="Z35" i="17"/>
  <c r="BE24" i="37"/>
  <c r="H164" i="36"/>
  <c r="H165" i="36"/>
  <c r="G164" i="36"/>
  <c r="G165" i="36"/>
  <c r="J164" i="36"/>
  <c r="J165" i="36"/>
  <c r="X18" i="17"/>
  <c r="BY37" i="5"/>
  <c r="L29" i="41"/>
  <c r="L30" i="41"/>
  <c r="BH24" i="37"/>
  <c r="BI25" i="37"/>
  <c r="AS35" i="37"/>
  <c r="BY38" i="47"/>
  <c r="BZ38" i="47"/>
  <c r="CA45" i="40"/>
  <c r="W27" i="17"/>
  <c r="BW38" i="8"/>
  <c r="BZ38" i="4"/>
  <c r="Y18" i="17"/>
  <c r="CB38" i="47"/>
  <c r="CB38" i="4"/>
  <c r="BZ38" i="9"/>
  <c r="Y7" i="17"/>
  <c r="BW38" i="47"/>
  <c r="W18" i="17"/>
  <c r="AU11" i="37"/>
  <c r="V18" i="17"/>
  <c r="I25" i="41"/>
  <c r="CA38" i="47"/>
  <c r="AT9" i="37"/>
  <c r="AS12" i="37"/>
  <c r="BX38" i="47"/>
  <c r="AT8" i="37"/>
  <c r="AT11" i="37"/>
  <c r="AT10" i="37"/>
  <c r="AQ12" i="37"/>
  <c r="AT7" i="37"/>
  <c r="AT12" i="37"/>
  <c r="AS10" i="37"/>
  <c r="AS8" i="37"/>
  <c r="AQ35" i="37"/>
  <c r="BI24" i="37"/>
  <c r="Z36" i="17"/>
  <c r="AQ9" i="37"/>
  <c r="BT38" i="7"/>
  <c r="V27" i="17"/>
  <c r="AT35" i="37"/>
  <c r="BN38" i="7"/>
  <c r="CA38" i="9"/>
  <c r="BT38" i="11"/>
  <c r="CJ38" i="11"/>
  <c r="BH26" i="37"/>
  <c r="CM38" i="11"/>
  <c r="AS7" i="37"/>
  <c r="AS11" i="37"/>
  <c r="AQ10" i="37"/>
  <c r="AQ7" i="37"/>
  <c r="AU8" i="37"/>
  <c r="AU10" i="37"/>
  <c r="AS9" i="37"/>
  <c r="AQ11" i="37"/>
  <c r="AU9" i="37"/>
  <c r="AU12" i="37"/>
  <c r="AU7" i="37"/>
  <c r="AR11" i="37"/>
  <c r="AR9" i="37"/>
  <c r="AR10" i="37"/>
  <c r="AR7" i="37"/>
  <c r="AR12" i="37"/>
  <c r="AR8" i="37"/>
  <c r="AQ8" i="37"/>
  <c r="BA25" i="37"/>
  <c r="BH25" i="37"/>
  <c r="BF24" i="37"/>
  <c r="AY26" i="37"/>
  <c r="BF26" i="37"/>
  <c r="BG26" i="37"/>
  <c r="BE26" i="37"/>
  <c r="BN38" i="11"/>
  <c r="AT38" i="15"/>
  <c r="Y28" i="17"/>
  <c r="Y27" i="17"/>
  <c r="X28" i="17"/>
  <c r="X27" i="17"/>
  <c r="AV38" i="11"/>
  <c r="BH38" i="7"/>
  <c r="BH38" i="11"/>
  <c r="BB38" i="11"/>
  <c r="AS38" i="13"/>
  <c r="AU38" i="13"/>
  <c r="BB38" i="7"/>
  <c r="BX37" i="4"/>
  <c r="AR38" i="13"/>
  <c r="AR38" i="15"/>
  <c r="AR35" i="37"/>
  <c r="AV38" i="7"/>
  <c r="AP38" i="11"/>
  <c r="AP38" i="7"/>
  <c r="AV38" i="15"/>
  <c r="X24" i="17"/>
  <c r="BW38" i="4"/>
  <c r="AI37" i="5"/>
  <c r="BY38" i="4"/>
  <c r="W7" i="17"/>
  <c r="CB38" i="9"/>
  <c r="J66" i="36"/>
  <c r="J65" i="36"/>
  <c r="J75" i="36"/>
  <c r="J67" i="36"/>
  <c r="J71" i="36"/>
  <c r="J74" i="36"/>
  <c r="J73" i="36"/>
  <c r="J69" i="36"/>
  <c r="J72" i="36"/>
  <c r="J70" i="36"/>
  <c r="J68" i="36"/>
  <c r="J76" i="36"/>
  <c r="BG37" i="5"/>
  <c r="BN38" i="6"/>
  <c r="BA37" i="5"/>
  <c r="CJ38" i="7"/>
  <c r="BT38" i="6"/>
  <c r="V24" i="17"/>
  <c r="CL38" i="7"/>
  <c r="K25" i="41"/>
  <c r="CK38" i="7"/>
  <c r="F144" i="36"/>
  <c r="F146" i="36"/>
  <c r="J14" i="20"/>
  <c r="F147" i="36"/>
  <c r="F148" i="36"/>
  <c r="F149" i="36"/>
  <c r="F145" i="36"/>
  <c r="BH38" i="6"/>
  <c r="AI13" i="18"/>
  <c r="CO38" i="7"/>
  <c r="BW37" i="5"/>
  <c r="AU37" i="5"/>
  <c r="M25" i="41"/>
  <c r="I67" i="36"/>
  <c r="I66" i="36"/>
  <c r="I69" i="36"/>
  <c r="I65" i="36"/>
  <c r="I75" i="36"/>
  <c r="I74" i="36"/>
  <c r="I73" i="36"/>
  <c r="I71" i="36"/>
  <c r="I70" i="36"/>
  <c r="I68" i="36"/>
  <c r="I76" i="36"/>
  <c r="I72" i="36"/>
  <c r="G73" i="36"/>
  <c r="G75" i="36"/>
  <c r="G69" i="36"/>
  <c r="G71" i="36"/>
  <c r="G65" i="36"/>
  <c r="G67" i="36"/>
  <c r="G66" i="36"/>
  <c r="G70" i="36"/>
  <c r="G74" i="36"/>
  <c r="G72" i="36"/>
  <c r="G68" i="36"/>
  <c r="G76" i="36"/>
  <c r="Z24" i="17"/>
  <c r="AV38" i="6"/>
  <c r="BI23" i="37"/>
  <c r="AU35" i="37"/>
  <c r="AP38" i="6"/>
  <c r="Y35" i="17"/>
  <c r="AV38" i="13"/>
  <c r="Z18" i="17"/>
  <c r="CB38" i="8"/>
  <c r="W24" i="17"/>
  <c r="AO37" i="5"/>
  <c r="AC37" i="5"/>
  <c r="BB38" i="6"/>
  <c r="H75" i="36"/>
  <c r="H74" i="36"/>
  <c r="H71" i="36"/>
  <c r="H70" i="36"/>
  <c r="H67" i="36"/>
  <c r="H66" i="36"/>
  <c r="H73" i="36"/>
  <c r="H65" i="36"/>
  <c r="H69" i="36"/>
  <c r="H76" i="36"/>
  <c r="H72" i="36"/>
  <c r="H68" i="36"/>
  <c r="W28" i="17"/>
  <c r="T32" i="45"/>
  <c r="W32" i="45"/>
  <c r="V32" i="45"/>
  <c r="U32" i="45"/>
  <c r="X32" i="45"/>
  <c r="CO38" i="6"/>
  <c r="CO39" i="6"/>
  <c r="S32" i="45"/>
  <c r="CM38" i="6"/>
  <c r="X16" i="17"/>
  <c r="Y24" i="17"/>
  <c r="CJ39" i="11"/>
  <c r="V28" i="17"/>
  <c r="CO38" i="11"/>
  <c r="CO39" i="11"/>
  <c r="CK38" i="11"/>
  <c r="V22" i="17"/>
  <c r="CN38" i="7"/>
  <c r="Y17" i="17"/>
  <c r="CM38" i="7"/>
  <c r="CM39" i="7"/>
  <c r="AQ32" i="37"/>
  <c r="L25" i="41"/>
  <c r="CN38" i="11"/>
  <c r="CN39" i="11"/>
  <c r="J25" i="41"/>
  <c r="AS32" i="37"/>
  <c r="F164" i="36"/>
  <c r="F165" i="36"/>
  <c r="AR32" i="37"/>
  <c r="CA37" i="5"/>
  <c r="Y15" i="17"/>
  <c r="Z28" i="17"/>
  <c r="Z27" i="17"/>
  <c r="BZ37" i="5"/>
  <c r="X15" i="17"/>
  <c r="BX38" i="4"/>
  <c r="X35" i="17"/>
  <c r="V35" i="17"/>
  <c r="CB37" i="5"/>
  <c r="CB38" i="5"/>
  <c r="CL38" i="11"/>
  <c r="Y36" i="17"/>
  <c r="W36" i="17"/>
  <c r="G92" i="36"/>
  <c r="G93" i="36"/>
  <c r="V17" i="17"/>
  <c r="CK39" i="7"/>
  <c r="CL38" i="6"/>
  <c r="W17" i="17"/>
  <c r="CL39" i="7"/>
  <c r="V25" i="17"/>
  <c r="F70" i="36"/>
  <c r="F69" i="36"/>
  <c r="F66" i="36"/>
  <c r="F65" i="36"/>
  <c r="J13" i="20"/>
  <c r="F71" i="36"/>
  <c r="F75" i="36"/>
  <c r="F67" i="36"/>
  <c r="F76" i="36"/>
  <c r="F74" i="36"/>
  <c r="F73" i="36"/>
  <c r="F68" i="36"/>
  <c r="F72" i="36"/>
  <c r="BW38" i="5"/>
  <c r="Z17" i="17"/>
  <c r="CO39" i="7"/>
  <c r="CJ39" i="7"/>
  <c r="BX37" i="5"/>
  <c r="AT32" i="37"/>
  <c r="CK38" i="6"/>
  <c r="CJ38" i="6"/>
  <c r="W25" i="17"/>
  <c r="H92" i="36"/>
  <c r="H93" i="36"/>
  <c r="X22" i="17"/>
  <c r="CM39" i="11"/>
  <c r="Z25" i="17"/>
  <c r="I92" i="36"/>
  <c r="I93" i="36"/>
  <c r="W15" i="17"/>
  <c r="BY38" i="5"/>
  <c r="AU32" i="37"/>
  <c r="CN38" i="6"/>
  <c r="J92" i="36"/>
  <c r="J93" i="36"/>
  <c r="X25" i="17"/>
  <c r="AR41" i="37"/>
  <c r="AS41" i="37"/>
  <c r="H38" i="26"/>
  <c r="K38" i="26"/>
  <c r="Z22" i="17"/>
  <c r="Z16" i="17"/>
  <c r="I38" i="26"/>
  <c r="CM39" i="6"/>
  <c r="Y25" i="17"/>
  <c r="CN39" i="7"/>
  <c r="CA38" i="5"/>
  <c r="Y22" i="17"/>
  <c r="CK39" i="11"/>
  <c r="X17" i="17"/>
  <c r="BZ38" i="5"/>
  <c r="Z15" i="17"/>
  <c r="AU41" i="37"/>
  <c r="AS38" i="37"/>
  <c r="BA9" i="37"/>
  <c r="BH9" i="37"/>
  <c r="AX12" i="37"/>
  <c r="BE12" i="37"/>
  <c r="BB9" i="37"/>
  <c r="BI9" i="37"/>
  <c r="BA12" i="37"/>
  <c r="BH12" i="37"/>
  <c r="AY10" i="37"/>
  <c r="BF10" i="37"/>
  <c r="BA8" i="37"/>
  <c r="BH8" i="37"/>
  <c r="AX9" i="37"/>
  <c r="BE9" i="37"/>
  <c r="AZ9" i="37"/>
  <c r="BG9" i="37"/>
  <c r="AX11" i="37"/>
  <c r="BE11" i="37"/>
  <c r="AZ10" i="37"/>
  <c r="BG10" i="37"/>
  <c r="BB11" i="37"/>
  <c r="BI11" i="37"/>
  <c r="AY12" i="37"/>
  <c r="BF12" i="37"/>
  <c r="BB12" i="37"/>
  <c r="BI12" i="37"/>
  <c r="AY9" i="37"/>
  <c r="BF9" i="37"/>
  <c r="AY11" i="37"/>
  <c r="BF11" i="37"/>
  <c r="BA11" i="37"/>
  <c r="BH11" i="37"/>
  <c r="AX8" i="37"/>
  <c r="BE8" i="37"/>
  <c r="BB10" i="37"/>
  <c r="BI10" i="37"/>
  <c r="AR38" i="37"/>
  <c r="BB8" i="37"/>
  <c r="BI8" i="37"/>
  <c r="AZ11" i="37"/>
  <c r="BG11" i="37"/>
  <c r="AZ8" i="37"/>
  <c r="BG8" i="37"/>
  <c r="BA10" i="37"/>
  <c r="BH10" i="37"/>
  <c r="AX10" i="37"/>
  <c r="BE10" i="37"/>
  <c r="AY8" i="37"/>
  <c r="BF8" i="37"/>
  <c r="AZ12" i="37"/>
  <c r="BG12" i="37"/>
  <c r="W22" i="17"/>
  <c r="CL39" i="11"/>
  <c r="V7" i="17"/>
  <c r="W16" i="17"/>
  <c r="CL39" i="6"/>
  <c r="BA7" i="37"/>
  <c r="AU38" i="37"/>
  <c r="J38" i="26"/>
  <c r="AT41" i="37"/>
  <c r="CJ39" i="6"/>
  <c r="AT38" i="37"/>
  <c r="AX7" i="37"/>
  <c r="V15" i="17"/>
  <c r="BX38" i="5"/>
  <c r="AY7" i="37"/>
  <c r="F92" i="36"/>
  <c r="F93" i="36"/>
  <c r="AI12" i="18"/>
  <c r="BB7" i="37"/>
  <c r="S29" i="45"/>
  <c r="AW29" i="37"/>
  <c r="BD29" i="37"/>
  <c r="AZ7" i="37"/>
  <c r="CN39" i="6"/>
  <c r="Y16" i="17"/>
  <c r="V16" i="17"/>
  <c r="CK39" i="6"/>
  <c r="X14" i="17"/>
  <c r="Z14" i="17"/>
  <c r="AI11" i="18"/>
  <c r="G38" i="26"/>
  <c r="J12" i="20"/>
  <c r="AQ41" i="37"/>
  <c r="AI27" i="18"/>
  <c r="AU17" i="37"/>
  <c r="W14" i="17"/>
  <c r="V14" i="17"/>
  <c r="Y14" i="17"/>
  <c r="BG7" i="37"/>
  <c r="BE7" i="37"/>
  <c r="AQ38" i="37"/>
  <c r="BH7" i="37"/>
  <c r="BF7" i="37"/>
  <c r="AI55" i="18"/>
  <c r="BI7" i="37"/>
  <c r="AI9" i="18"/>
  <c r="L38" i="26"/>
  <c r="N14" i="23"/>
  <c r="AS15" i="37"/>
  <c r="N17" i="24"/>
  <c r="AI42" i="18"/>
  <c r="AS17" i="37"/>
  <c r="AU22" i="37"/>
  <c r="AU21" i="37"/>
  <c r="BB21" i="37"/>
  <c r="AZ21" i="37"/>
  <c r="AS18" i="37"/>
  <c r="AS22" i="37"/>
  <c r="AS16" i="37"/>
  <c r="AS14" i="37"/>
  <c r="AT16" i="37"/>
  <c r="AT14" i="37"/>
  <c r="BB20" i="37"/>
  <c r="AT17" i="37"/>
  <c r="AT18" i="37"/>
  <c r="N36" i="23"/>
  <c r="AU19" i="37"/>
  <c r="BB17" i="37"/>
  <c r="BI17" i="37"/>
  <c r="AU20" i="37"/>
  <c r="BB22" i="37"/>
  <c r="AU15" i="37"/>
  <c r="BB15" i="37"/>
  <c r="AU14" i="37"/>
  <c r="BB14" i="37"/>
  <c r="AU18" i="37"/>
  <c r="BB18" i="37"/>
  <c r="AU16" i="37"/>
  <c r="BB16" i="37"/>
  <c r="AY16" i="37"/>
  <c r="AR16" i="37"/>
  <c r="AY15" i="37"/>
  <c r="AR15" i="37"/>
  <c r="AZ15" i="37"/>
  <c r="BA15" i="37"/>
  <c r="AT15" i="37"/>
  <c r="AX16" i="37"/>
  <c r="AQ16" i="37"/>
  <c r="AY22" i="37"/>
  <c r="AR22" i="37"/>
  <c r="AQ14" i="37"/>
  <c r="AX17" i="37"/>
  <c r="AQ17" i="37"/>
  <c r="AX21" i="37"/>
  <c r="AQ21" i="37"/>
  <c r="N30" i="25"/>
  <c r="N15" i="25"/>
  <c r="AX15" i="37"/>
  <c r="AQ15" i="37"/>
  <c r="AY21" i="37"/>
  <c r="AR21" i="37"/>
  <c r="AY17" i="37"/>
  <c r="AR17" i="37"/>
  <c r="AR14" i="37"/>
  <c r="AU29" i="37"/>
  <c r="J9" i="20"/>
  <c r="AX18" i="37"/>
  <c r="AQ18" i="37"/>
  <c r="AX22" i="37"/>
  <c r="AQ22" i="37"/>
  <c r="AY18" i="37"/>
  <c r="AR18" i="37"/>
  <c r="AZ22" i="37"/>
  <c r="BG22" i="37"/>
  <c r="AS20" i="37"/>
  <c r="BB19" i="37"/>
  <c r="BI19" i="37"/>
  <c r="V29" i="45"/>
  <c r="AZ29" i="37"/>
  <c r="BA16" i="37"/>
  <c r="BH16" i="37"/>
  <c r="AZ18" i="37"/>
  <c r="BG18" i="37"/>
  <c r="AZ17" i="37"/>
  <c r="BG17" i="37"/>
  <c r="BI21" i="37"/>
  <c r="AT21" i="37"/>
  <c r="AT22" i="37"/>
  <c r="AS19" i="37"/>
  <c r="AS21" i="37"/>
  <c r="BG21" i="37"/>
  <c r="BI22" i="37"/>
  <c r="AT20" i="37"/>
  <c r="AZ16" i="37"/>
  <c r="BG16" i="37"/>
  <c r="BA22" i="37"/>
  <c r="X29" i="45"/>
  <c r="BB29" i="37"/>
  <c r="BI29" i="37"/>
  <c r="BA18" i="37"/>
  <c r="BH18" i="37"/>
  <c r="BA17" i="37"/>
  <c r="BH17" i="37"/>
  <c r="BA21" i="37"/>
  <c r="BA20" i="37"/>
  <c r="AT19" i="37"/>
  <c r="BI16" i="37"/>
  <c r="BI18" i="37"/>
  <c r="BI15" i="37"/>
  <c r="BF17" i="37"/>
  <c r="BG15" i="37"/>
  <c r="BF16" i="37"/>
  <c r="BE15" i="37"/>
  <c r="BE18" i="37"/>
  <c r="BE17" i="37"/>
  <c r="BI20" i="37"/>
  <c r="BF21" i="37"/>
  <c r="BE16" i="37"/>
  <c r="BH15" i="37"/>
  <c r="BF18" i="37"/>
  <c r="BE22" i="37"/>
  <c r="BE21" i="37"/>
  <c r="BF22" i="37"/>
  <c r="AU34" i="37"/>
  <c r="AT29" i="37"/>
  <c r="AR20" i="37"/>
  <c r="AR19" i="37"/>
  <c r="AR29" i="37"/>
  <c r="AX20" i="37"/>
  <c r="AX19" i="37"/>
  <c r="T29" i="45"/>
  <c r="AX29" i="37"/>
  <c r="AS29" i="37"/>
  <c r="AY20" i="37"/>
  <c r="AY19" i="37"/>
  <c r="U29" i="45"/>
  <c r="AY29" i="37"/>
  <c r="AQ19" i="37"/>
  <c r="AQ20" i="37"/>
  <c r="AQ29" i="37"/>
  <c r="BF15" i="37"/>
  <c r="AZ20" i="37"/>
  <c r="BG20" i="37"/>
  <c r="AZ19" i="37"/>
  <c r="BG19" i="37"/>
  <c r="BH22" i="37"/>
  <c r="AZ14" i="37"/>
  <c r="BH21" i="37"/>
  <c r="W29" i="45"/>
  <c r="BA29" i="37"/>
  <c r="BH29" i="37"/>
  <c r="BA19" i="37"/>
  <c r="BH19" i="37"/>
  <c r="BE20" i="37"/>
  <c r="BE29" i="37"/>
  <c r="AT34" i="37"/>
  <c r="AT40" i="37"/>
  <c r="BG29" i="37"/>
  <c r="BF20" i="37"/>
  <c r="BI14" i="37"/>
  <c r="BE19" i="37"/>
  <c r="AS34" i="37"/>
  <c r="AY14" i="37"/>
  <c r="BF29" i="37"/>
  <c r="AQ34" i="37"/>
  <c r="AU40" i="37"/>
  <c r="AX14" i="37"/>
  <c r="BA14" i="37"/>
  <c r="BF19" i="37"/>
  <c r="BH20" i="37"/>
  <c r="AR34" i="37"/>
  <c r="AR40" i="37"/>
  <c r="AQ40" i="37"/>
  <c r="AS40" i="37"/>
  <c r="BH14" i="37"/>
  <c r="BG14" i="37"/>
  <c r="BE14" i="37"/>
  <c r="BF14" i="37"/>
  <c r="AI41" i="18"/>
  <c r="N16" i="24"/>
  <c r="AI26" i="18"/>
  <c r="AI54" i="18"/>
  <c r="N13" i="23"/>
  <c r="N35" i="23"/>
  <c r="N14" i="25"/>
  <c r="N29" i="25"/>
  <c r="E149" i="36"/>
  <c r="E148" i="36"/>
  <c r="E147" i="36"/>
  <c r="E145" i="36"/>
  <c r="E146" i="36"/>
  <c r="E144" i="36"/>
  <c r="E68" i="36"/>
  <c r="E76" i="36"/>
  <c r="E65" i="36"/>
  <c r="E73" i="36"/>
  <c r="E75" i="36"/>
  <c r="E67" i="36"/>
  <c r="E72" i="36"/>
  <c r="E70" i="36"/>
  <c r="E74" i="36"/>
  <c r="E66" i="36"/>
  <c r="E69" i="36"/>
  <c r="E71" i="36"/>
  <c r="E164" i="36"/>
  <c r="E165" i="36"/>
  <c r="E92" i="36"/>
  <c r="E93" i="36"/>
  <c r="V11" i="17"/>
  <c r="X11" i="17"/>
  <c r="Z11" i="17"/>
  <c r="W11" i="17"/>
  <c r="Y11" i="17"/>
  <c r="AQ13" i="37"/>
  <c r="AS13" i="37"/>
  <c r="AP13" i="37"/>
  <c r="AP33" i="37"/>
  <c r="AR13" i="37"/>
  <c r="AU13" i="37"/>
  <c r="AT13" i="37"/>
  <c r="AQ33" i="37"/>
  <c r="AQ27" i="37"/>
  <c r="AT27" i="37"/>
  <c r="AT33" i="37"/>
  <c r="AS33" i="37"/>
  <c r="AS27" i="37"/>
  <c r="AW13" i="37"/>
  <c r="BD13" i="37"/>
  <c r="AR27" i="37"/>
  <c r="AR33" i="37"/>
  <c r="AU33" i="37"/>
  <c r="AU27" i="37"/>
  <c r="AS36" i="37"/>
  <c r="N59" i="18"/>
  <c r="BB13" i="37"/>
  <c r="AZ13" i="37"/>
  <c r="AF15" i="18"/>
  <c r="O59" i="18"/>
  <c r="BA13" i="37"/>
  <c r="AG15" i="18"/>
  <c r="AU36" i="37"/>
  <c r="AH15" i="18"/>
  <c r="M59" i="18"/>
  <c r="AT36" i="37"/>
  <c r="AE15" i="18"/>
  <c r="AY13" i="37"/>
  <c r="Q59" i="18"/>
  <c r="AQ36" i="37"/>
  <c r="AI10" i="18"/>
  <c r="AI15" i="18"/>
  <c r="AD15" i="18"/>
  <c r="P59" i="18"/>
  <c r="AR39" i="37"/>
  <c r="AR36" i="37"/>
  <c r="R59" i="18"/>
  <c r="AX13" i="37"/>
  <c r="AQ39" i="37"/>
  <c r="AY27" i="37"/>
  <c r="BF13" i="37"/>
  <c r="BF27" i="37"/>
  <c r="AX27" i="37"/>
  <c r="BE13" i="37"/>
  <c r="BE27" i="37"/>
  <c r="AZ27" i="37"/>
  <c r="BG13" i="37"/>
  <c r="BG27" i="37"/>
  <c r="I15" i="20"/>
  <c r="AU39" i="37"/>
  <c r="BA27" i="37"/>
  <c r="BH13" i="37"/>
  <c r="BH27" i="37"/>
  <c r="G15" i="20"/>
  <c r="BB27" i="37"/>
  <c r="BI13" i="37"/>
  <c r="BI27" i="37"/>
  <c r="AS39" i="37"/>
  <c r="H15" i="20"/>
  <c r="E15" i="20"/>
  <c r="J10" i="20"/>
  <c r="J15" i="20"/>
  <c r="F15" i="20"/>
  <c r="AT39" i="37"/>
  <c r="V59" i="18"/>
  <c r="W59" i="18"/>
  <c r="AI36" i="18"/>
  <c r="N11" i="24"/>
  <c r="Z59" i="18"/>
  <c r="N10" i="24"/>
  <c r="AI35" i="18"/>
  <c r="AE28" i="18"/>
  <c r="AE29" i="18"/>
  <c r="J18" i="24"/>
  <c r="AE43" i="18"/>
  <c r="AE44" i="18"/>
  <c r="AD43" i="18"/>
  <c r="AD44" i="18"/>
  <c r="AI53" i="18"/>
  <c r="AI40" i="18"/>
  <c r="N15" i="24"/>
  <c r="AI24" i="18"/>
  <c r="AD28" i="18"/>
  <c r="AD29" i="18"/>
  <c r="AI51" i="18"/>
  <c r="AI22" i="18"/>
  <c r="AI50" i="18"/>
  <c r="N12" i="24"/>
  <c r="AI37" i="18"/>
  <c r="AI52" i="18"/>
  <c r="N13" i="24"/>
  <c r="AI38" i="18"/>
  <c r="AI23" i="18"/>
  <c r="AI34" i="18"/>
  <c r="N9" i="24"/>
  <c r="Y59" i="18"/>
  <c r="N14" i="24"/>
  <c r="AI39" i="18"/>
  <c r="AI49" i="18"/>
  <c r="X59" i="18"/>
  <c r="AI25" i="18"/>
  <c r="AI33" i="18"/>
  <c r="AI43" i="18"/>
  <c r="AI44" i="18"/>
  <c r="N12" i="25"/>
  <c r="N27" i="25"/>
  <c r="I18" i="24"/>
  <c r="AF28" i="18"/>
  <c r="AF29" i="18"/>
  <c r="N25" i="25"/>
  <c r="N10" i="25"/>
  <c r="AI21" i="18"/>
  <c r="AI28" i="18"/>
  <c r="AI29" i="18"/>
  <c r="N33" i="23"/>
  <c r="N11" i="23"/>
  <c r="N28" i="25"/>
  <c r="N13" i="25"/>
  <c r="N24" i="25"/>
  <c r="N9" i="25"/>
  <c r="M18" i="24"/>
  <c r="AH43" i="18"/>
  <c r="AH44" i="18"/>
  <c r="N9" i="23"/>
  <c r="J15" i="23"/>
  <c r="J19" i="24"/>
  <c r="N12" i="23"/>
  <c r="N34" i="23"/>
  <c r="N26" i="25"/>
  <c r="N11" i="25"/>
  <c r="K18" i="24"/>
  <c r="AF43" i="18"/>
  <c r="AF44" i="18"/>
  <c r="AG28" i="18"/>
  <c r="AG29" i="18"/>
  <c r="AH28" i="18"/>
  <c r="AH29" i="18"/>
  <c r="AI48" i="18"/>
  <c r="N32" i="23"/>
  <c r="N10" i="23"/>
  <c r="I15" i="23"/>
  <c r="AG43" i="18"/>
  <c r="AG44" i="18"/>
  <c r="L18" i="24"/>
  <c r="N8" i="23"/>
  <c r="N15" i="23"/>
  <c r="K15" i="20"/>
  <c r="L15" i="23"/>
  <c r="L19" i="24"/>
  <c r="K15" i="23"/>
  <c r="K19" i="24"/>
  <c r="N8" i="25"/>
  <c r="I19" i="24"/>
  <c r="M15" i="23"/>
  <c r="M19" i="24"/>
  <c r="N8" i="24"/>
  <c r="N18" i="24"/>
  <c r="N30" i="23"/>
  <c r="N19" i="24"/>
  <c r="N23" i="25"/>
  <c r="AW25" i="37"/>
  <c r="AW23" i="37"/>
  <c r="H29" i="41"/>
  <c r="H30" i="41"/>
  <c r="H25" i="41"/>
  <c r="AP23" i="37"/>
  <c r="AP25" i="37"/>
  <c r="BD25" i="37"/>
  <c r="BD23" i="37"/>
  <c r="AP24" i="37"/>
  <c r="AP26" i="37"/>
  <c r="AW24" i="37"/>
  <c r="AW26" i="37"/>
  <c r="BD24" i="37"/>
  <c r="BD26" i="37"/>
  <c r="AP8" i="37"/>
  <c r="AP7" i="37"/>
  <c r="AP12" i="37"/>
  <c r="AP10" i="37"/>
  <c r="AP9" i="37"/>
  <c r="AP35" i="37"/>
  <c r="AP11" i="37"/>
  <c r="AP32" i="37"/>
  <c r="AP41" i="37"/>
  <c r="F41" i="26"/>
  <c r="F36" i="26"/>
  <c r="F38" i="26"/>
  <c r="AW12" i="37"/>
  <c r="BD12" i="37"/>
  <c r="AW10" i="37"/>
  <c r="BD10" i="37"/>
  <c r="AW9" i="37"/>
  <c r="BD9" i="37"/>
  <c r="AW8" i="37"/>
  <c r="BD8" i="37"/>
  <c r="AW11" i="37"/>
  <c r="BD11" i="37"/>
  <c r="F39" i="26"/>
  <c r="M16" i="26"/>
  <c r="M18" i="26"/>
  <c r="M20" i="26"/>
  <c r="M22" i="26"/>
  <c r="M24" i="26"/>
  <c r="AP38" i="37"/>
  <c r="AW7" i="37"/>
  <c r="BD7" i="37"/>
  <c r="I36" i="26"/>
  <c r="I39" i="26"/>
  <c r="I41" i="26"/>
  <c r="J36" i="26"/>
  <c r="J39" i="26"/>
  <c r="J41" i="26"/>
  <c r="G41" i="26"/>
  <c r="G36" i="26"/>
  <c r="H41" i="26"/>
  <c r="H36" i="26"/>
  <c r="H39" i="26"/>
  <c r="K41" i="26"/>
  <c r="K36" i="26"/>
  <c r="K39" i="26"/>
  <c r="G39" i="26"/>
  <c r="L39" i="26"/>
  <c r="L36" i="26"/>
  <c r="AP14" i="37"/>
  <c r="AP19" i="37"/>
  <c r="AP18" i="37"/>
  <c r="AP15" i="37"/>
  <c r="AP16" i="37"/>
  <c r="AP17" i="37"/>
  <c r="AP22" i="37"/>
  <c r="AP20" i="37"/>
  <c r="AP21" i="37"/>
  <c r="AW16" i="37"/>
  <c r="AW22" i="37"/>
  <c r="AW18" i="37"/>
  <c r="AW21" i="37"/>
  <c r="AW15" i="37"/>
  <c r="AW19" i="37"/>
  <c r="BD19" i="37"/>
  <c r="AW17" i="37"/>
  <c r="AW20" i="37"/>
  <c r="BD18" i="37"/>
  <c r="BD15" i="37"/>
  <c r="BD16" i="37"/>
  <c r="AP34" i="37"/>
  <c r="BD17" i="37"/>
  <c r="AP27" i="37"/>
  <c r="BD20" i="37"/>
  <c r="BD21" i="37"/>
  <c r="BD22" i="37"/>
  <c r="AP36" i="37"/>
  <c r="AW14" i="37"/>
  <c r="AW27" i="37"/>
  <c r="BD14" i="37"/>
  <c r="BD27" i="37"/>
  <c r="AP40" i="37"/>
  <c r="AC15" i="18"/>
  <c r="AP39" i="37"/>
  <c r="D15" i="20"/>
  <c r="I18" i="20"/>
  <c r="I59" i="18"/>
  <c r="AI16" i="18"/>
  <c r="F59" i="18"/>
  <c r="H59" i="18"/>
  <c r="G59" i="18"/>
  <c r="J59" i="18"/>
  <c r="G18" i="20"/>
  <c r="H18" i="20"/>
  <c r="F18" i="20"/>
  <c r="AF58" i="18"/>
  <c r="AF59" i="18"/>
  <c r="L26" i="23"/>
  <c r="L37" i="23"/>
  <c r="I26" i="23"/>
  <c r="N20" i="23"/>
  <c r="N26" i="23"/>
  <c r="K26" i="23"/>
  <c r="K37" i="23"/>
  <c r="AH58" i="18"/>
  <c r="AH59" i="18"/>
  <c r="J16" i="20"/>
  <c r="E18" i="20"/>
  <c r="J26" i="23"/>
  <c r="J37" i="23"/>
  <c r="M26" i="23"/>
  <c r="M37" i="23"/>
  <c r="I19" i="20"/>
  <c r="AE58" i="18"/>
  <c r="AE59" i="18"/>
  <c r="AG58" i="18"/>
  <c r="AG59" i="18"/>
  <c r="AI56" i="18"/>
  <c r="AI58" i="18"/>
  <c r="AI59" i="18"/>
  <c r="AD58" i="18"/>
  <c r="AD59" i="18"/>
  <c r="F19" i="20"/>
  <c r="H19" i="20"/>
  <c r="J33" i="25"/>
  <c r="J18" i="25"/>
  <c r="M33" i="25"/>
  <c r="M18" i="25"/>
  <c r="N16" i="25"/>
  <c r="N18" i="25"/>
  <c r="I18" i="25"/>
  <c r="L33" i="25"/>
  <c r="L18" i="25"/>
  <c r="K16" i="20"/>
  <c r="J18" i="20"/>
  <c r="G19" i="20"/>
  <c r="K33" i="25"/>
  <c r="K18" i="25"/>
  <c r="N31" i="23"/>
  <c r="N37" i="23"/>
  <c r="I37" i="23"/>
  <c r="E19" i="20"/>
  <c r="N19" i="25"/>
  <c r="J19" i="20"/>
  <c r="K34" i="25"/>
  <c r="J19" i="25"/>
  <c r="J34" i="25"/>
  <c r="M19" i="25"/>
  <c r="M34" i="25"/>
  <c r="H18" i="24"/>
  <c r="I19" i="25"/>
  <c r="L19" i="25"/>
  <c r="L34" i="25"/>
  <c r="N31" i="25"/>
  <c r="N33" i="25"/>
  <c r="I33" i="25"/>
  <c r="I34" i="25"/>
  <c r="K19" i="25"/>
  <c r="H15" i="23"/>
  <c r="H19" i="24"/>
  <c r="U59" i="18"/>
  <c r="AC43" i="18"/>
  <c r="AC44" i="18"/>
  <c r="AC28" i="18"/>
  <c r="AC29" i="18"/>
  <c r="H33" i="25"/>
  <c r="H18" i="25"/>
  <c r="D18" i="20"/>
  <c r="H26" i="23"/>
  <c r="H37" i="23"/>
  <c r="H19" i="25"/>
  <c r="D19" i="20"/>
  <c r="AC58" i="18"/>
  <c r="AC59" i="18"/>
  <c r="E59" i="18"/>
</calcChain>
</file>

<file path=xl/comments1.xml><?xml version="1.0" encoding="utf-8"?>
<comments xmlns="http://schemas.openxmlformats.org/spreadsheetml/2006/main">
  <authors>
    <author>Steven Martin</author>
  </authors>
  <commentList>
    <comment ref="E18" authorId="0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installing fall arrest systems on subtn towers</t>
        </r>
      </text>
    </comment>
  </commentList>
</comments>
</file>

<file path=xl/sharedStrings.xml><?xml version="1.0" encoding="utf-8"?>
<sst xmlns="http://schemas.openxmlformats.org/spreadsheetml/2006/main" count="3312" uniqueCount="646">
  <si>
    <t>Outputs</t>
  </si>
  <si>
    <t>Stations</t>
  </si>
  <si>
    <t>Lines</t>
  </si>
  <si>
    <t>Protection, Control &amp; Automation</t>
  </si>
  <si>
    <t>ICT Infrastructure Capex</t>
  </si>
  <si>
    <t>Other</t>
  </si>
  <si>
    <t>Table of Contents</t>
  </si>
  <si>
    <t>Key Assumptions</t>
  </si>
  <si>
    <t>This model only contains information relating to Standard Control Services Capex.  Alternative Control Services are excluded</t>
  </si>
  <si>
    <t>Inputs Section</t>
  </si>
  <si>
    <t>Augmentation</t>
  </si>
  <si>
    <t>Major Rebuilds</t>
  </si>
  <si>
    <t>SCADA &amp; Comms</t>
  </si>
  <si>
    <t>Enviro, Safety &amp; Legal Capex</t>
  </si>
  <si>
    <t>Other Non Network</t>
  </si>
  <si>
    <t>1. Assumptions</t>
  </si>
  <si>
    <t>a.</t>
  </si>
  <si>
    <t>b.</t>
  </si>
  <si>
    <t>c.</t>
  </si>
  <si>
    <t>d.</t>
  </si>
  <si>
    <t>e.</t>
  </si>
  <si>
    <t>Reporting Categories</t>
  </si>
  <si>
    <t>Lookup Tables</t>
  </si>
  <si>
    <t>ESC Reporting</t>
  </si>
  <si>
    <t>Project Ref</t>
  </si>
  <si>
    <t>Description</t>
  </si>
  <si>
    <t>Units</t>
  </si>
  <si>
    <t>Augmentation Capex</t>
  </si>
  <si>
    <t>Customer Connections</t>
  </si>
  <si>
    <t>ICT Infrastructure</t>
  </si>
  <si>
    <t>EDPR RIN Template Outputs</t>
  </si>
  <si>
    <t>2.1 EXPENDITURE SUMMARY &amp; RECONCILIATION</t>
  </si>
  <si>
    <t>TABLE 2.1.1 - STANDARD CONTROL SERVICES CAPEX</t>
  </si>
  <si>
    <t>Replacement expenditure</t>
  </si>
  <si>
    <t>Connections</t>
  </si>
  <si>
    <t>Augmentation Expenditure</t>
  </si>
  <si>
    <t>Non-network</t>
  </si>
  <si>
    <t>Capitalised network overheads</t>
  </si>
  <si>
    <t>Capitalised corporate overheads</t>
  </si>
  <si>
    <t>TOTAL GROSS CAPEX 
(includes capcons)</t>
  </si>
  <si>
    <t>capcons</t>
  </si>
  <si>
    <t>2.1 Expenditure Summary</t>
  </si>
  <si>
    <t>2.6 Non-Network</t>
  </si>
  <si>
    <t>f.</t>
  </si>
  <si>
    <t>2.10 Overheads</t>
  </si>
  <si>
    <t>2.12 Input Tables</t>
  </si>
  <si>
    <t>Applies to year</t>
  </si>
  <si>
    <t>ASSET CATEGORY</t>
  </si>
  <si>
    <t>Others</t>
  </si>
  <si>
    <t>Subtransmission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</si>
  <si>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</si>
  <si>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</si>
  <si>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</si>
  <si>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</si>
  <si>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</si>
  <si>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</si>
  <si>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Demand related capital expenditure</t>
  </si>
  <si>
    <t>Replacement expenditure (Group 1)</t>
  </si>
  <si>
    <t>Replacement expenditure (Group 2)</t>
  </si>
  <si>
    <t>Replacement expenditure (Group 3)</t>
  </si>
  <si>
    <t>Environment, safety &amp; legal</t>
  </si>
  <si>
    <t>Standard metering (Group 1)</t>
  </si>
  <si>
    <t>Standard metering (Group 2)</t>
  </si>
  <si>
    <t>Safety</t>
  </si>
  <si>
    <t>On</t>
  </si>
  <si>
    <t>Off</t>
  </si>
  <si>
    <t>Reinforcement</t>
  </si>
  <si>
    <t>RQ Maintained</t>
  </si>
  <si>
    <t>RQ Improved</t>
  </si>
  <si>
    <t>ESL</t>
  </si>
  <si>
    <t>SCADA</t>
  </si>
  <si>
    <t>IT Capex</t>
  </si>
  <si>
    <t>Other Non-system</t>
  </si>
  <si>
    <t>System</t>
  </si>
  <si>
    <t>Non-System</t>
  </si>
  <si>
    <t>TAB Categories - PTRM / RFM</t>
  </si>
  <si>
    <t>Category</t>
  </si>
  <si>
    <t>Class</t>
  </si>
  <si>
    <t>(Not populated)</t>
  </si>
  <si>
    <t>Customer Contributions</t>
  </si>
  <si>
    <t>VBRC Capex (direct costs only)</t>
  </si>
  <si>
    <t>Cap Cons</t>
  </si>
  <si>
    <t>RAB Category</t>
  </si>
  <si>
    <t>TAB Category</t>
  </si>
  <si>
    <t>RAB Categories - PTRM / RFM</t>
  </si>
  <si>
    <t>TAB model output</t>
  </si>
  <si>
    <t>RFM &amp; PTRM output</t>
  </si>
  <si>
    <t>AMI Program related Capex is excluded from this model</t>
  </si>
  <si>
    <t>KMS1 re-arrangement</t>
  </si>
  <si>
    <t>KLO-DRN 66kV line</t>
  </si>
  <si>
    <t>MWTS-LGA No. 2 reconductoring</t>
  </si>
  <si>
    <t>Feeder work - central (15 projects)</t>
  </si>
  <si>
    <t>Feeder work - east (1 project)</t>
  </si>
  <si>
    <t>Routine supply Improvement</t>
  </si>
  <si>
    <t xml:space="preserve">Summer preperation works </t>
  </si>
  <si>
    <t>Distribution transformer upgrades</t>
  </si>
  <si>
    <t>P50 Direct $000's</t>
  </si>
  <si>
    <t>Bairnsdale rebuild</t>
  </si>
  <si>
    <t>YPS rebuild</t>
  </si>
  <si>
    <t>CLPS rebuild</t>
  </si>
  <si>
    <t>Pakenham rebuild</t>
  </si>
  <si>
    <t>Mount Beauty rebuild</t>
  </si>
  <si>
    <t>Wonthaggi rebuild</t>
  </si>
  <si>
    <t>Seymour rebuild</t>
  </si>
  <si>
    <t>Morwell rebuild</t>
  </si>
  <si>
    <t>Myrtleford rebuild</t>
  </si>
  <si>
    <t>Leongatha rebuild Stage 3</t>
  </si>
  <si>
    <t>Moe rebuild</t>
  </si>
  <si>
    <t>Maffra rebuild</t>
  </si>
  <si>
    <t>Benalla rebuild</t>
  </si>
  <si>
    <t>Watsonia rebuild</t>
  </si>
  <si>
    <t>Thomastown rebuild</t>
  </si>
  <si>
    <t>Philip Island rebuild</t>
  </si>
  <si>
    <t>Replacement Capex</t>
  </si>
  <si>
    <t>SCADA &amp; Network Control</t>
  </si>
  <si>
    <t>Non Network Capex</t>
  </si>
  <si>
    <t>Replace roofs, doors, windows &amp; doors</t>
  </si>
  <si>
    <t>Renew roads, drains and other</t>
  </si>
  <si>
    <t>Power transformers</t>
  </si>
  <si>
    <t>Circuit breakers</t>
  </si>
  <si>
    <t>Switchboards</t>
  </si>
  <si>
    <t>NERs &amp; NEDs</t>
  </si>
  <si>
    <t>Surge arresters</t>
  </si>
  <si>
    <t>HV switches, earth switches &amp; isolators</t>
  </si>
  <si>
    <t>Customer Capex (Gross)</t>
  </si>
  <si>
    <t>Contributions</t>
  </si>
  <si>
    <t>Crossarms - HV</t>
  </si>
  <si>
    <t>Crossarms - LV</t>
  </si>
  <si>
    <t>Crossarms - Subtransmission</t>
  </si>
  <si>
    <t>Cables</t>
  </si>
  <si>
    <t>Distribution subs</t>
  </si>
  <si>
    <t>Services</t>
  </si>
  <si>
    <t>Line voltage regulators</t>
  </si>
  <si>
    <t>Switches &amp; ACRs</t>
  </si>
  <si>
    <t>Copper Supervisory Replacement Stage 3 (with ZC19)</t>
  </si>
  <si>
    <t>Critical Relay Replacement at Various ZSS</t>
  </si>
  <si>
    <t>ZSS - AVE VRR replacement program</t>
  </si>
  <si>
    <t>ZSS - MD1000 RTU replacement program (Stage 2) (15 sites)</t>
  </si>
  <si>
    <t xml:space="preserve">ZSS - Remote Engineering Access Security Enhancement </t>
  </si>
  <si>
    <t>ZSS-Implement Zone Substation Security Architecture for 15 sites (*)</t>
  </si>
  <si>
    <t>ZSS - Obsolete RTU replacement program (Stage 3)</t>
  </si>
  <si>
    <t>APM Replace MWTS1 and 2 X Y 66kV FDR Protection and RTU</t>
  </si>
  <si>
    <t xml:space="preserve">ZSS - Obsolete 66kV Line Distance Relay replacement </t>
  </si>
  <si>
    <t>WGL - Obsolete Protection Relay and RTU replacement</t>
  </si>
  <si>
    <t>BWR - Obsolete Protection Relay and RTU replacement</t>
  </si>
  <si>
    <t>MFA - Obsolete Protection Relay replacement</t>
  </si>
  <si>
    <t xml:space="preserve">ZSS - Obsolete 66kV Bus Distance Relay replacement </t>
  </si>
  <si>
    <t>Migrate TRESIS to SAP Compatible Platform</t>
  </si>
  <si>
    <t>Program</t>
  </si>
  <si>
    <t>Subtransmission Protection</t>
  </si>
  <si>
    <t>Substation Protection</t>
  </si>
  <si>
    <t>Voltage Regulation</t>
  </si>
  <si>
    <t>Substation Protection &amp; SCADA</t>
  </si>
  <si>
    <t>Secondary Infrastructure</t>
  </si>
  <si>
    <t>Poles</t>
  </si>
  <si>
    <t>Crossarms</t>
  </si>
  <si>
    <t>Conductor</t>
  </si>
  <si>
    <t>Switches &amp; Other</t>
  </si>
  <si>
    <t>Civil Infrastructure</t>
  </si>
  <si>
    <t>Plant</t>
  </si>
  <si>
    <t>Zone substation major replacement projects</t>
  </si>
  <si>
    <t>Subtransmission augmentation (Zone subs &amp; 66kV lines)</t>
  </si>
  <si>
    <t>Distribution feeders</t>
  </si>
  <si>
    <t>Distribution substations &amp; LV</t>
  </si>
  <si>
    <t>TRIO Remote Replacement</t>
  </si>
  <si>
    <t>PDH Replacement Project</t>
  </si>
  <si>
    <t>SDH Replacement Project</t>
  </si>
  <si>
    <t>DIC Switches &amp; Serial Server Replacement Project</t>
  </si>
  <si>
    <t>Radio Infrastructure Replacement</t>
  </si>
  <si>
    <t>OTN Extension to ZSS</t>
  </si>
  <si>
    <t>CEOT Console System Replacement</t>
  </si>
  <si>
    <t>TMR Console Replacement</t>
  </si>
  <si>
    <t>Telephony Service Replacement (POTS to NBN)</t>
  </si>
  <si>
    <t>Implement and Integrate SIEM visibility to the field</t>
  </si>
  <si>
    <t>Implement Authentication, Access Control</t>
  </si>
  <si>
    <t>TMR Mobile Replacement</t>
  </si>
  <si>
    <t>Total Network Capex (Gross)</t>
  </si>
  <si>
    <t>Total Network Capex (Net)</t>
  </si>
  <si>
    <t>Grand Total (Net)</t>
  </si>
  <si>
    <t>Network Comms</t>
  </si>
  <si>
    <t>Replacement of buildings due to asbestos</t>
  </si>
  <si>
    <t>Replace battery rooms due to asbestos</t>
  </si>
  <si>
    <t>Full environmental upgrade incl bund</t>
  </si>
  <si>
    <t>Upgrade oil control controls</t>
  </si>
  <si>
    <t>Zone substation fencing</t>
  </si>
  <si>
    <t>Zone sub SCADA lighting controls</t>
  </si>
  <si>
    <t>ZS mechanical locks and keys replacement</t>
  </si>
  <si>
    <t>Line voltage regulator fence replacement</t>
  </si>
  <si>
    <t>Ground type distribution sub fence replacement</t>
  </si>
  <si>
    <t>Infrastructure Security</t>
  </si>
  <si>
    <t>Vibration Dampers &amp; Armour Rods</t>
  </si>
  <si>
    <t>Overhang Removals</t>
  </si>
  <si>
    <t>EDO fuses</t>
  </si>
  <si>
    <t>Line clearance</t>
  </si>
  <si>
    <t>Animal / Bird Proofing</t>
  </si>
  <si>
    <t>Fall arrest systems</t>
  </si>
  <si>
    <t>Safety clearances in distribution substations (ground type, indoor type and kiosk)</t>
  </si>
  <si>
    <t>SWER Earths</t>
  </si>
  <si>
    <t>Environmental</t>
  </si>
  <si>
    <t>Replace SWER OCRs with ACRs</t>
  </si>
  <si>
    <t>Satellite Services for Remote Areas</t>
  </si>
  <si>
    <t>Downed Conductor sectionalisation - Stage 1</t>
  </si>
  <si>
    <t>Downed Conductor sectionalisation - Stage 2</t>
  </si>
  <si>
    <t>MEF Relay Replacement - Stage 1</t>
  </si>
  <si>
    <t>MEF Relay Replacement - Stage 2</t>
  </si>
  <si>
    <t>FTR Fault Level Reduction</t>
  </si>
  <si>
    <t>KLK Fault Level Reduction</t>
  </si>
  <si>
    <t>Relay Replacement to Enable TFB Control</t>
  </si>
  <si>
    <t>Govt. Funded Programs</t>
  </si>
  <si>
    <t>(In 2014 dollars)</t>
  </si>
  <si>
    <t>Repex - 50% Grp 2, 50% Grp 3</t>
  </si>
  <si>
    <t>Repex - 75% Grp 2, 25% Grp 3</t>
  </si>
  <si>
    <t>SCADA &amp; Network Communications</t>
  </si>
  <si>
    <t>Check</t>
  </si>
  <si>
    <t>Total ESL Volume Based</t>
  </si>
  <si>
    <t>Total ESL Project based</t>
  </si>
  <si>
    <t>Total ESL</t>
  </si>
  <si>
    <t>Var</t>
  </si>
  <si>
    <t>HV ABC, Underground or Hendrix</t>
  </si>
  <si>
    <t>Contingent projects (GFN's)</t>
  </si>
  <si>
    <t>Customer Connections (Net)</t>
  </si>
  <si>
    <t>Customer Initiated</t>
  </si>
  <si>
    <t>Govt. Contribution</t>
  </si>
  <si>
    <t>Enviro, Safety &amp; Legal Capex (Net)</t>
  </si>
  <si>
    <t>Escalators</t>
  </si>
  <si>
    <t>RAB Categories</t>
  </si>
  <si>
    <t>(Excluding escalators)</t>
  </si>
  <si>
    <t>Total</t>
  </si>
  <si>
    <t>TAB Categories (stage 1)</t>
  </si>
  <si>
    <t>TAB Categories (stage 2)</t>
  </si>
  <si>
    <t>Base Forecast Summary - Direct Expenditure</t>
  </si>
  <si>
    <t>Regulatory Forecast Summary - Direct Expenditure</t>
  </si>
  <si>
    <t>Replacement</t>
  </si>
  <si>
    <t>Non-Network Expenditure</t>
  </si>
  <si>
    <t>Subtransmission Substations, Switching Stations , Zone Substations</t>
  </si>
  <si>
    <t>Subtransmission Lines</t>
  </si>
  <si>
    <t>Distribution Substations</t>
  </si>
  <si>
    <t>Other Assets</t>
  </si>
  <si>
    <t>Pole Top Structures</t>
  </si>
  <si>
    <t>Overhead Conductors</t>
  </si>
  <si>
    <t>Underground Cables</t>
  </si>
  <si>
    <t>Service Lines</t>
  </si>
  <si>
    <t>Transformers</t>
  </si>
  <si>
    <t>Switchgear</t>
  </si>
  <si>
    <t>Motor Vehicles</t>
  </si>
  <si>
    <t>Buildings And Property</t>
  </si>
  <si>
    <t>HV Feeders</t>
  </si>
  <si>
    <t>LV Feeders</t>
  </si>
  <si>
    <t>IT and Communications</t>
  </si>
  <si>
    <t>Simple and Complex Customer Connections</t>
  </si>
  <si>
    <t>Labour &amp; Non-Labour Category Splits</t>
  </si>
  <si>
    <t>CPI Escalation</t>
  </si>
  <si>
    <t>Labour Escalation</t>
  </si>
  <si>
    <t>Material Escalation</t>
  </si>
  <si>
    <t>Labour Type</t>
  </si>
  <si>
    <t>Direct Material Cost</t>
  </si>
  <si>
    <t>Direct Labour Cost</t>
  </si>
  <si>
    <t>Other Cost</t>
  </si>
  <si>
    <t>Regulatory Forecast Summary - Total Expenditure</t>
  </si>
  <si>
    <t>Transformers &amp; Switchgear</t>
  </si>
  <si>
    <t>Activity Type</t>
  </si>
  <si>
    <t>Expenditure Type</t>
  </si>
  <si>
    <t>Internal labour index</t>
  </si>
  <si>
    <t>External labour index</t>
  </si>
  <si>
    <t>Material Composition</t>
  </si>
  <si>
    <t>Alum</t>
  </si>
  <si>
    <t>Copper</t>
  </si>
  <si>
    <t>Steel</t>
  </si>
  <si>
    <t>Crude Oil</t>
  </si>
  <si>
    <t>Labour &amp; Non Labour Splits</t>
  </si>
  <si>
    <t>Spare</t>
  </si>
  <si>
    <t>Zone Sub Transformers</t>
  </si>
  <si>
    <t>Distribution Transformers</t>
  </si>
  <si>
    <t>Distribution Regulators</t>
  </si>
  <si>
    <t>Pole Top Capacitors</t>
  </si>
  <si>
    <t>Poles replaced</t>
  </si>
  <si>
    <t>Staked Poles</t>
  </si>
  <si>
    <t>Conductors - Steel</t>
  </si>
  <si>
    <t>Conductors - Copper</t>
  </si>
  <si>
    <t>Insulators</t>
  </si>
  <si>
    <t>Services - Unplanned</t>
  </si>
  <si>
    <t>Services - Planned</t>
  </si>
  <si>
    <t>Underground cables (Projects)</t>
  </si>
  <si>
    <t>Dist. Regulators</t>
  </si>
  <si>
    <t>Pole top Switches (Incl Gas)</t>
  </si>
  <si>
    <t>ACRs 3ph</t>
  </si>
  <si>
    <t>OCR 1ph</t>
  </si>
  <si>
    <t>HV Fuses</t>
  </si>
  <si>
    <t>Surge Diverters</t>
  </si>
  <si>
    <t>Protection &amp; Control</t>
  </si>
  <si>
    <t>Internal labour real rate</t>
  </si>
  <si>
    <t>External labour real rate</t>
  </si>
  <si>
    <t>New 66kV lines (kms)</t>
  </si>
  <si>
    <t>Reconductored 66kV lines (kms)</t>
  </si>
  <si>
    <t>Buildings &amp; Civil infrastructure</t>
  </si>
  <si>
    <t>Program Type</t>
  </si>
  <si>
    <t>Material Escalation Index</t>
  </si>
  <si>
    <t>RIN Asset Category</t>
  </si>
  <si>
    <t xml:space="preserve">New Zone Substation </t>
  </si>
  <si>
    <t>66kv Feeders - HV</t>
  </si>
  <si>
    <t>Thermal Upgrade - 22kv LV Feeders</t>
  </si>
  <si>
    <t>Thermal Upgrade Voltage - 22kv LV Feeders</t>
  </si>
  <si>
    <t>2. Lookup Tables</t>
  </si>
  <si>
    <t>3.1. Augmentation Capex</t>
  </si>
  <si>
    <t>3.3. Replacement Capex</t>
  </si>
  <si>
    <t>3.4. Enviro, Safety &amp; Legal Capex</t>
  </si>
  <si>
    <t>3.5. SCADA &amp; Network Control</t>
  </si>
  <si>
    <t>3.6. Non Network Capex</t>
  </si>
  <si>
    <t>5. Outputs</t>
  </si>
  <si>
    <t>5.1 EDPR submission outputs</t>
  </si>
  <si>
    <t>5.3 EDPR RIN outputs</t>
  </si>
  <si>
    <t>3. Inputs (Direct Costs, units &amp; unit rates)</t>
  </si>
  <si>
    <t>(for stage 1 aggregation)</t>
  </si>
  <si>
    <t>Gross Capex ($m, End 2015)</t>
  </si>
  <si>
    <t>Customer Contributions ($m, End 2015)</t>
  </si>
  <si>
    <t>RIN Expenditure Summary - SCS Capex</t>
  </si>
  <si>
    <t>OVERHEADS</t>
  </si>
  <si>
    <t>NETWORK OVERHEADS</t>
  </si>
  <si>
    <t>CORPORATE OVERHEADS</t>
  </si>
  <si>
    <t>AUGMENTATION</t>
  </si>
  <si>
    <t>SUBTRANSMISSION SUBSTATIONS, SWITCHING STATIONS , ZONE SUBSTATIONS</t>
  </si>
  <si>
    <t>SUBTRANSMISSION LINES</t>
  </si>
  <si>
    <t>HV FEEDERS</t>
  </si>
  <si>
    <t>DISTRIBUTION SUBSTATIONS</t>
  </si>
  <si>
    <t>LV FEEDERS</t>
  </si>
  <si>
    <t>OTHER ASSETS</t>
  </si>
  <si>
    <t>CONNECTIONS</t>
  </si>
  <si>
    <t>SIMPLE AND COMPLEX CUSTOMER CONNECTIONS</t>
  </si>
  <si>
    <t>REPLACEMENT</t>
  </si>
  <si>
    <t>POLES</t>
  </si>
  <si>
    <t>POLE TOP STRUCTURES</t>
  </si>
  <si>
    <t>OVERHEAD CONDUCTORS</t>
  </si>
  <si>
    <t>UNDERGROUND CABLES</t>
  </si>
  <si>
    <t>SERVICE LINES</t>
  </si>
  <si>
    <t>TRANSFORMERS</t>
  </si>
  <si>
    <t>SWITCHGEAR</t>
  </si>
  <si>
    <t>PUBLIC LIGHTING</t>
  </si>
  <si>
    <t>OTHER</t>
  </si>
  <si>
    <t>NON-NETWORK EXPENDITURE</t>
  </si>
  <si>
    <t>IT AND COMMUNICATIONS</t>
  </si>
  <si>
    <t>MOTOR VEHICLES</t>
  </si>
  <si>
    <t>BUILDINGS AND PROPERTY</t>
  </si>
  <si>
    <t>DIRECT MATERIAL COST</t>
  </si>
  <si>
    <t>DIRECT LABOUR COST</t>
  </si>
  <si>
    <t>CONTRACT COST</t>
  </si>
  <si>
    <t>OTHER COST</t>
  </si>
  <si>
    <t>RELATED PARTY CONTRACT COST</t>
  </si>
  <si>
    <t>RELATED PARTY CONTRACT MARGIN</t>
  </si>
  <si>
    <t>Capitalised Overheads</t>
  </si>
  <si>
    <t>Total Direct $000's</t>
  </si>
  <si>
    <t>Other 56M Undergrounding</t>
  </si>
  <si>
    <t>Communication Systems</t>
  </si>
  <si>
    <t>SCADA Remote</t>
  </si>
  <si>
    <t>Material Escalation Rate</t>
  </si>
  <si>
    <t>Circuit Breakers &amp; disconnectors 22 kV</t>
  </si>
  <si>
    <t>Circuit Breakers &amp; disconnectors  66kV</t>
  </si>
  <si>
    <t>Cap Cans</t>
  </si>
  <si>
    <t>NER</t>
  </si>
  <si>
    <t>Bird &amp; Animal proofing</t>
  </si>
  <si>
    <t>Instrument Transformers</t>
  </si>
  <si>
    <t>ZSS Major replacements</t>
  </si>
  <si>
    <t>RMUs (Kiosk Substations)</t>
  </si>
  <si>
    <t>Distribution Sub Transformers (Pole Top &amp; Kiosk upgrades)</t>
  </si>
  <si>
    <t>Dampers &amp; Armour Rods</t>
  </si>
  <si>
    <t>Fall Arrests</t>
  </si>
  <si>
    <t>Direct Labour Unit Cost ($2014)</t>
  </si>
  <si>
    <t>Direct Material Unit Cost ($2014)</t>
  </si>
  <si>
    <t>Environmental, Safety &amp; Legal - Part A</t>
  </si>
  <si>
    <t>Environmental, Safety &amp; Legal - Part B</t>
  </si>
  <si>
    <t>Calculated 'Direct Labour Costs' includes both employee labour and internal labour hire contracts</t>
  </si>
  <si>
    <t>Power transformer - component replacements</t>
  </si>
  <si>
    <t>Instrument transformers - VTs</t>
  </si>
  <si>
    <t>Instrument transformers - CTs</t>
  </si>
  <si>
    <t>Cap banks &amp; reactors</t>
  </si>
  <si>
    <t>Subtransmission poles - complex 147COM</t>
  </si>
  <si>
    <t>Subtransmission poles - simple 147SIM</t>
  </si>
  <si>
    <t>Distribution poles - HV complex 148HVC</t>
  </si>
  <si>
    <t>Distribution poles - HV simple 148HVS</t>
  </si>
  <si>
    <t>Distribution poles - LV 148LVP</t>
  </si>
  <si>
    <t>Distribution poles - street lights 148SIM</t>
  </si>
  <si>
    <t>Pole reinforcement 149FWK</t>
  </si>
  <si>
    <t>Conductor - Routine HV &amp; LV</t>
  </si>
  <si>
    <t>Conductor - AAC HV</t>
  </si>
  <si>
    <t>Conductor - ACSR HV</t>
  </si>
  <si>
    <t>Conductor - Steel</t>
  </si>
  <si>
    <t>ABC</t>
  </si>
  <si>
    <t>Fuses</t>
  </si>
  <si>
    <t>Pole top capacitors</t>
  </si>
  <si>
    <t>Conductors - Alum</t>
  </si>
  <si>
    <t>Enhanced Prot &amp; control 1ph &amp; 3ph</t>
  </si>
  <si>
    <t>Conductors - ACSR</t>
  </si>
  <si>
    <t>Conductor - Routine HV &amp; LV (Subtr)</t>
  </si>
  <si>
    <t>Conductor - AAC HV (Subtr)</t>
  </si>
  <si>
    <t>Conductor - ACSR HV (Subtr)</t>
  </si>
  <si>
    <t xml:space="preserve">Completion of HV ABC program </t>
  </si>
  <si>
    <t>Conductor replacement - AAC</t>
  </si>
  <si>
    <t>Conductor replacement - ACSR</t>
  </si>
  <si>
    <t>Conductor replacement - Steel</t>
  </si>
  <si>
    <t>Company Owned Vehicles</t>
  </si>
  <si>
    <t>Property - General Equip &amp; Furniture</t>
  </si>
  <si>
    <t>Tools &amp; Test Equipment</t>
  </si>
  <si>
    <t>Network</t>
  </si>
  <si>
    <t>IT</t>
  </si>
  <si>
    <t>Actual</t>
  </si>
  <si>
    <t>Forecast</t>
  </si>
  <si>
    <t>$2014</t>
  </si>
  <si>
    <t>Table 3.4.1 - Volume Based</t>
  </si>
  <si>
    <t>Table 3.4.2 - Project based</t>
  </si>
  <si>
    <t>Table 3.2.1 - Gross Expenditure</t>
  </si>
  <si>
    <t>Table 3.2.2 - Customer Contributions</t>
  </si>
  <si>
    <t>Total Gross Capex</t>
  </si>
  <si>
    <t>Forecast Total Capital Expenditure ($2014)</t>
  </si>
  <si>
    <t>Customer Capex</t>
  </si>
  <si>
    <t>4. Aggregations &amp; Allocations</t>
  </si>
  <si>
    <t>Aggregations &amp; Allocations</t>
  </si>
  <si>
    <t>Net Capex Excluding Disposals ($m, End 2015)</t>
  </si>
  <si>
    <t>(including real cost escalators and overheads)</t>
  </si>
  <si>
    <t>104 - Medium Density Housing</t>
  </si>
  <si>
    <t>107 - U/Ground Service Installation</t>
  </si>
  <si>
    <t>108 - Business Supply Projects</t>
  </si>
  <si>
    <t>109 - Private Electric Line Repl</t>
  </si>
  <si>
    <t>110 - Low Density Housing</t>
  </si>
  <si>
    <t>112 - Meters T/Switches &amp; Services</t>
  </si>
  <si>
    <t>116 - Recoverable &amp; Special Works</t>
  </si>
  <si>
    <t>118 - Cogeneration Projects</t>
  </si>
  <si>
    <t>120 - Public Lighting Projects - Minor</t>
  </si>
  <si>
    <t>121 - Public Lighting Capital - Major</t>
  </si>
  <si>
    <t>Millions</t>
  </si>
  <si>
    <t>Thousands</t>
  </si>
  <si>
    <t>Contracts Cost</t>
  </si>
  <si>
    <t>Direct Other Unit Cost ($2014)</t>
  </si>
  <si>
    <t>Direct Contracts Unit Cost ($2014)</t>
  </si>
  <si>
    <t>Reset RIN Categories</t>
  </si>
  <si>
    <t>ESC Categories</t>
  </si>
  <si>
    <t>5.2 ESC Category Reporting</t>
  </si>
  <si>
    <t>ESC Category Reporting</t>
  </si>
  <si>
    <t>Network overheads</t>
  </si>
  <si>
    <t>Corporate overheads</t>
  </si>
  <si>
    <t>(Including real cost escalators)</t>
  </si>
  <si>
    <t>(including real cost escalators, overheads and CPI)</t>
  </si>
  <si>
    <t>Actual / Historical</t>
  </si>
  <si>
    <t>Conversion to $2014</t>
  </si>
  <si>
    <t>Index - Nominal to $2014</t>
  </si>
  <si>
    <t>CPI movement - 8 Capital Cities</t>
  </si>
  <si>
    <t>Non Network Other</t>
  </si>
  <si>
    <t>(Proportionate to Direct Capex)</t>
  </si>
  <si>
    <t>Direct Unit cost ($2014, $000's)</t>
  </si>
  <si>
    <t>Network OH rate</t>
  </si>
  <si>
    <t>IT OH rate</t>
  </si>
  <si>
    <t>Network OH's</t>
  </si>
  <si>
    <t>IT OH's</t>
  </si>
  <si>
    <t>2016-20</t>
  </si>
  <si>
    <t>Index - Nominal to End $2015</t>
  </si>
  <si>
    <t>Net Capex ($m, end 2015)</t>
  </si>
  <si>
    <t>Forecast based on 5 year historical average (2010-14)</t>
  </si>
  <si>
    <t>Total Net Capex</t>
  </si>
  <si>
    <t>Net Capex</t>
  </si>
  <si>
    <t>Table 3.4.3 - Government Funded Safety Programs</t>
  </si>
  <si>
    <t>Govt. Funded Safety Programs</t>
  </si>
  <si>
    <t>Grand Total (Gross) - Incl Govt Funded Safety</t>
  </si>
  <si>
    <t>TABLE 2.17.2 - FORECAST CAPEX STEP CHANGES FOR STANDARD CONTROL SERVICES</t>
  </si>
  <si>
    <t>Current regulatory period</t>
  </si>
  <si>
    <t>Forthcoming regulatory period</t>
  </si>
  <si>
    <t>Step change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</si>
  <si>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</si>
  <si>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</si>
  <si>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</si>
  <si>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</si>
  <si>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</si>
  <si>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</si>
  <si>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</si>
  <si>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</si>
  <si>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</si>
  <si>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</si>
  <si>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2.17 Step Changes</t>
  </si>
  <si>
    <t>Escalated values --&gt;</t>
  </si>
  <si>
    <t>Replacement Volume Summary</t>
  </si>
  <si>
    <t>ABC component</t>
  </si>
  <si>
    <t>Overhead Allocators</t>
  </si>
  <si>
    <t>Assumed zero escalation for materials</t>
  </si>
  <si>
    <t>Capitalised Overheads - excl Tenix OH's</t>
  </si>
  <si>
    <t>As per CIE EGWWS WPI forecast for 2017-20; EBA rate prorated to full year applied to 2016</t>
  </si>
  <si>
    <t>As per CIE Construction WPI forecast for 2017-20; EBA rate prorated to full year applied to 2016</t>
  </si>
  <si>
    <t>less Tenix Overheads</t>
  </si>
  <si>
    <t>Network (excl Tenix Overhead)</t>
  </si>
  <si>
    <t>Tenix Contract inflation</t>
  </si>
  <si>
    <t>CPI - 2014 to nominal</t>
  </si>
  <si>
    <t>Net inflation</t>
  </si>
  <si>
    <t>$2014 to nominal</t>
  </si>
  <si>
    <t>RIN Expenditure Category</t>
  </si>
  <si>
    <t>Safety Program Reconciliation</t>
  </si>
  <si>
    <t>Direct expenditure ($2014)</t>
  </si>
  <si>
    <t>Tenix Overheads</t>
  </si>
  <si>
    <t>AusNet Overheads</t>
  </si>
  <si>
    <t>ESL Total from ESC Cat</t>
  </si>
  <si>
    <t>Variance</t>
  </si>
  <si>
    <t>SCADA network control and protection systems</t>
  </si>
  <si>
    <t>TABLE 2.6.1 NON-NETWORK EXPENDITURE</t>
  </si>
  <si>
    <t>SERVICE SUBCATEGORY</t>
  </si>
  <si>
    <t>ASSET REPORTING 
CATEGORY</t>
  </si>
  <si>
    <t>IT &amp; COMMUNICATIONS</t>
  </si>
  <si>
    <t>Client device expenditure</t>
  </si>
  <si>
    <t xml:space="preserve">Opex </t>
  </si>
  <si>
    <t xml:space="preserve">Capex </t>
  </si>
  <si>
    <t>Recurrent expenditure</t>
  </si>
  <si>
    <t>Non-recurrent expenditure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</si>
  <si>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</si>
  <si>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</si>
  <si>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</si>
  <si>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</si>
  <si>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</si>
  <si>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Total buildings and property expenditure</t>
  </si>
  <si>
    <t>Other expenditure</t>
  </si>
  <si>
    <t>Total Capex incl OH</t>
  </si>
  <si>
    <t>Split 50/50 in above table under "Replacement"</t>
  </si>
  <si>
    <t>Tenix Overheads ($2014)</t>
  </si>
  <si>
    <t>Total Direct incl Tenix Overheads ($2014)</t>
  </si>
  <si>
    <t>Direct Expenditure Summary - RIN Categories</t>
  </si>
  <si>
    <t>In Thousands, $2014</t>
  </si>
  <si>
    <t>RIN Expenditure Summary - Direct Expenditure</t>
  </si>
  <si>
    <t>3.2. Customer Connections (Not Used - See separate model)</t>
  </si>
  <si>
    <t>Tenix Contractor support costs ("Tenix overheads") are included in forecast Direct expenditures but are excluded from the calculation of internal capitalised overheads ("AusNet overheads")</t>
  </si>
  <si>
    <t>Includes Govt. funded safety programs, i.e., Powerline Replacement Program.  See Enviro, Safety &amp; Legal - Part B (table 3.4.3)</t>
  </si>
  <si>
    <t>Check - Totals from RIN_Direct_Forecast</t>
  </si>
  <si>
    <t>Tenix Overhead Allocation ($2014) - Total</t>
  </si>
  <si>
    <t>RIN Exp Categories</t>
  </si>
  <si>
    <t>Subtotal Replacement Capex</t>
  </si>
  <si>
    <t>RIN Expenditure Summary Categories</t>
  </si>
  <si>
    <t>Direct Expenditure - Excluding Tenix Overheads</t>
  </si>
  <si>
    <t>Tenix Overheads (Contractor Support)</t>
  </si>
  <si>
    <t>Direct Expenditure Excl Tenix Overheads ($2014)</t>
  </si>
  <si>
    <t>5.4 Other outputs</t>
  </si>
  <si>
    <t>Other Outputs</t>
  </si>
  <si>
    <t>Repex Volumes Analysis</t>
  </si>
  <si>
    <t>Direct Expenditure ($2014) - Excluding Tenix Overheads</t>
  </si>
  <si>
    <t>Lines Replacement Program &amp; Customer Connections</t>
  </si>
  <si>
    <r>
      <t xml:space="preserve">Tenix Overhead Allocation ($2014) - </t>
    </r>
    <r>
      <rPr>
        <b/>
        <i/>
        <sz val="11"/>
        <color theme="1"/>
        <rFont val="Calibri"/>
        <family val="2"/>
      </rPr>
      <t>Lines Portion Only</t>
    </r>
  </si>
  <si>
    <r>
      <t xml:space="preserve">Tenix Overhead Allocation ($2014) - </t>
    </r>
    <r>
      <rPr>
        <b/>
        <i/>
        <sz val="11"/>
        <color theme="1"/>
        <rFont val="Calibri"/>
        <family val="2"/>
      </rPr>
      <t>Customer Portion Only</t>
    </r>
  </si>
  <si>
    <t>Network (incl Tenix OH)</t>
  </si>
  <si>
    <t xml:space="preserve">Gross Direct Capex </t>
  </si>
  <si>
    <t>Total Direct ($2014)</t>
  </si>
  <si>
    <t>Gross Direct Capex ($2014)</t>
  </si>
  <si>
    <t>TABLE 2.10.1 - NETWORK OVERHEADS EXPENDITURE</t>
  </si>
  <si>
    <t>Expenditure categories currently reported under annual RIN</t>
  </si>
  <si>
    <t>Total Overhead Expenditure - Standard Control Services</t>
  </si>
  <si>
    <t/>
  </si>
  <si>
    <t>Total Overhead Expenditure - Alternative Control Services</t>
  </si>
  <si>
    <t>Total Overhead Expenditure - Negotiated Services</t>
  </si>
  <si>
    <t xml:space="preserve">Total  </t>
  </si>
  <si>
    <t>Total Overhead Expenditure - Unregulated Services</t>
  </si>
  <si>
    <t>Capitalised Overheads - Standard Control Services</t>
  </si>
  <si>
    <t>TABLE 2.10.2 - CORPORATE OVERHEADS EXPENDITURE</t>
  </si>
  <si>
    <t>EXPENDITURE
($'0s, real December 2015)</t>
  </si>
  <si>
    <t>EXPENDITURE  
($0's, real December 2015)</t>
  </si>
  <si>
    <t>High Level Program split</t>
  </si>
  <si>
    <t>Network management</t>
  </si>
  <si>
    <t>Network planning</t>
  </si>
  <si>
    <t>Network control and operational switching</t>
  </si>
  <si>
    <t>Quality and standard functions</t>
  </si>
  <si>
    <t>Project governance and related functions</t>
  </si>
  <si>
    <t>Billing &amp; Revenue Collection</t>
  </si>
  <si>
    <t>Advertising/Marketing</t>
  </si>
  <si>
    <t>Customer Service</t>
  </si>
  <si>
    <t>Non-network alternatives costs</t>
  </si>
  <si>
    <t>GSL payments</t>
  </si>
  <si>
    <t>Licence fee</t>
  </si>
  <si>
    <t>REGULATORY</t>
  </si>
  <si>
    <t>NON-NETWORK IT SUPPORT</t>
  </si>
  <si>
    <t>BUSHFIRE &amp; ROYAL COMMISSION COSTS</t>
  </si>
  <si>
    <t>GM, CORPORATE SERVICES AND LEGAL</t>
  </si>
  <si>
    <t>HUMAN RESOURCES</t>
  </si>
  <si>
    <t>FINANCE</t>
  </si>
  <si>
    <t>Based on CY14 Actual RIN allocations</t>
  </si>
  <si>
    <t>less Govt funded Capex</t>
  </si>
  <si>
    <t>Network (excl Tenix OH + PRF)</t>
  </si>
  <si>
    <t>Low service/conductor</t>
  </si>
  <si>
    <t>End $2015 to Nominal</t>
  </si>
  <si>
    <t>mid 2015</t>
  </si>
  <si>
    <t>End 2015</t>
  </si>
  <si>
    <t>Charts</t>
  </si>
  <si>
    <t>Table 1 - CPI Indexes</t>
  </si>
  <si>
    <t>CPI - 8 cities - Sept (old base), 1yr lagged</t>
  </si>
  <si>
    <t>CPI - 8 cities - Sept (rebased in Sep-12), 1yr lagged</t>
  </si>
  <si>
    <t>Woori Yallock GFN</t>
  </si>
  <si>
    <t>Relay replacements</t>
  </si>
  <si>
    <t>ACR Replacements</t>
  </si>
  <si>
    <t>Forecast
($000's, real December 2015)</t>
  </si>
  <si>
    <t>Historical ($000's, nominal)</t>
  </si>
  <si>
    <t>Powerline Replacement Fund</t>
  </si>
  <si>
    <t>PRF Capex in Nominal $</t>
  </si>
  <si>
    <t>(Direct costs Only)</t>
  </si>
  <si>
    <t>Installation of Vibration Dampers &amp; Armour Rods on 110,000 structures in accordance with plan developed to meet Energy Safe Victoria directive.</t>
  </si>
  <si>
    <t>Completion of program to eliminate risk from overhanging trees by reconfiguring, relocating or undergrounding network as required by Electricity Safety (Electric Line Clearance) Regulations 2010</t>
  </si>
  <si>
    <t>Replacement of EDO fuses that present risk of fire ignition with Boric acid or group fusing</t>
  </si>
  <si>
    <t>Reconfiguration of network to increase line clearance of MV (primarily 22kV) circuit spans following survey and assessment in current regulatory period.</t>
  </si>
  <si>
    <t xml:space="preserve">Program to commence installation of fall restraints on 66kV lattice towers to meet OHS (Prevention of Falls) Regulations 2003. </t>
  </si>
  <si>
    <t>Program to replace &amp; upgrade 234 3-phase ACR controller &amp; replace 525 Oil Circuit Reclosers on SWER systems with Automatic Circuit Reclosers to enable reclose settings on Total Fire Ban days.</t>
  </si>
  <si>
    <t>Replacement of Master Earth Fault relays at multiple zone substations to enable detection of downed conductors and provide monitoring &amp; fault recording for Neutral Earth Resistors.</t>
  </si>
  <si>
    <t>Replacement of 37 additional ACRs, 39 additional ACR controllers and modification of settings on 234 ACRs to enable reclose settings on Total Fire Ban days.</t>
  </si>
  <si>
    <t>Victorian Government initiative funding the replacement of bare overhead conductor with insulated or underground network in areas of very high fire risk.</t>
  </si>
  <si>
    <t>Net Capex ($m, nominal)</t>
  </si>
  <si>
    <t>&lt;Spare&gt;</t>
  </si>
  <si>
    <t>Other Communications Infrastructure</t>
  </si>
  <si>
    <t>Comms Infrastructure</t>
  </si>
  <si>
    <t>AMI Comms</t>
  </si>
  <si>
    <t>Other Comms Infrastructure</t>
  </si>
  <si>
    <t>Other &lt;spare&gt;</t>
  </si>
  <si>
    <t>Forecast 
($0's, real December 2015)</t>
  </si>
  <si>
    <t>Forecast ($0's, real December 2015)</t>
  </si>
  <si>
    <t>EXPENDITURE ($0's, real December 2015)</t>
  </si>
  <si>
    <t>Non Network Total</t>
  </si>
  <si>
    <t>Veh Splits</t>
  </si>
  <si>
    <t>Total Repex - Safety related ($k, 2014)</t>
  </si>
  <si>
    <t>Total Repex - Safety related ($k, 2015)</t>
  </si>
  <si>
    <t>Total Augex - Safety related ($k, 2014)</t>
  </si>
  <si>
    <t>Total Augex - Safety related ($k, 2015)</t>
  </si>
  <si>
    <t>Total Expenditures ($k, 2015)</t>
  </si>
  <si>
    <t>OTHER - DNSP nominated</t>
  </si>
  <si>
    <t>Non Network Asset Category</t>
  </si>
  <si>
    <t>Non Network Asset SubCategory</t>
  </si>
  <si>
    <t>General furniture and equipment</t>
  </si>
  <si>
    <t>Other buildings and property</t>
  </si>
  <si>
    <t>Other Comms</t>
  </si>
  <si>
    <t>Allocated 100% to SCADA network control within Replacement above</t>
  </si>
  <si>
    <t>Allocated 100% to SCADA network control within Replacement</t>
  </si>
  <si>
    <t>Total Motor Veh</t>
  </si>
  <si>
    <t xml:space="preserve">Trial installation of a Rapid Earth Fault Current Limiter (REFCL; also known as GFN) at Woori Yallock zone substation </t>
  </si>
  <si>
    <r>
      <t xml:space="preserve">SCADA/Network control </t>
    </r>
    <r>
      <rPr>
        <vertAlign val="superscript"/>
        <sz val="11"/>
        <color theme="1"/>
        <rFont val="Calibri"/>
        <family val="2"/>
      </rPr>
      <t>2</t>
    </r>
  </si>
  <si>
    <r>
      <t xml:space="preserve">Environment, safety &amp; legal </t>
    </r>
    <r>
      <rPr>
        <vertAlign val="superscript"/>
        <sz val="11"/>
        <color theme="1"/>
        <rFont val="Calibri"/>
        <family val="2"/>
      </rPr>
      <t>1</t>
    </r>
  </si>
  <si>
    <t>2.  SCADA Capex in 2011-15 relates to IT SCADA &amp; Comms, while forecast 2016-20 Capex relates to Network SCADA &amp; Comms</t>
  </si>
  <si>
    <r>
      <t xml:space="preserve">ESL </t>
    </r>
    <r>
      <rPr>
        <vertAlign val="superscript"/>
        <sz val="11"/>
        <color theme="1"/>
        <rFont val="Calibri"/>
        <family val="2"/>
      </rPr>
      <t>1</t>
    </r>
  </si>
  <si>
    <r>
      <t xml:space="preserve">SCADA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</si>
  <si>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SCADA </t>
    </r>
    <r>
      <rPr>
        <vertAlign val="superscript"/>
        <sz val="11"/>
        <color theme="1"/>
        <rFont val="Calibri"/>
        <family val="2"/>
      </rPr>
      <t>2</t>
    </r>
  </si>
  <si>
    <t>1.  ESL Capex includes Government funded Safety Capex (2014-20).  Note, no new REFCLs are included in the 2016-20 forecast period.  The REFCL roll out program has been identified as a likely pass through event.</t>
  </si>
  <si>
    <t>AusNet Overhead allocations</t>
  </si>
  <si>
    <t>(Thousands, $2014)</t>
  </si>
  <si>
    <t>P50 Direct Expenditure Forecast ($2014) - Excluding Tenix Overheads</t>
  </si>
  <si>
    <t>Source: AER Category Analysis Templates 2009-13 &amp; 2014</t>
  </si>
  <si>
    <t xml:space="preserve">source: 2014 Actual Input Table Splits (excluding 'IT &amp; Comms splits' and 'Other Comms' splits). Note, Contracts splits adjusted to exclude Tenix Overheads </t>
  </si>
  <si>
    <t>source: SPA Revised EDPR Capex Fcast Model 19 July 2010 (2011-15 EDPR), updated with new additional activity types</t>
  </si>
  <si>
    <t>Copper replacements within ACSR below</t>
  </si>
  <si>
    <t>Internal capitalised overheads are applied to Network and IT Capex categories.  Non Network Other (e.g, property, vehicles, tools, etc.) does not include overheads allocation.</t>
  </si>
  <si>
    <t>Source: Annual Regulatory Accounts &amp; RIN Category analysis data</t>
  </si>
  <si>
    <t>Total Capitalised Overheads</t>
  </si>
  <si>
    <t>Source: actual CPI to Sep-14 Qtr, forecast CPI from AusNet Services PTRM Model</t>
  </si>
  <si>
    <t>Source: Labour escalators as per AusNet Services Opex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</si>
</sst>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&quot;$&quot;#,##0;[Red]\-&quot;$&quot;#,##0"/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0.0%"/>
    <numFmt numFmtId="166" formatCode="0.000"/>
    <numFmt numFmtId="167" formatCode="0.0"/>
    <numFmt numFmtId="168" formatCode="0.0000"/>
    <numFmt numFmtId="169" formatCode="&quot;$&quot;#,##0"/>
    <numFmt numFmtId="170" formatCode="&quot;$&quot;#,##0.0"/>
    <numFmt numFmtId="171" formatCode="_-* #,##0.0_-;\-* #,##0.0_-;_-* &quot;-&quot;_-;_-@_-"/>
    <numFmt numFmtId="172" formatCode="#,##0.000_ ;[Red]\-#,##0.000\ "/>
    <numFmt numFmtId="173" formatCode="#,##0.000"/>
    <numFmt numFmtId="174" formatCode="_-* #,##0_-;\-* #,##0_-;_-* &quot;-&quot;??_-;_-@_-"/>
    <numFmt numFmtId="175" formatCode="#,##0_ ;[Red]\-#,##0\ "/>
    <numFmt numFmtId="176" formatCode="_-* #,##0.0000_-;\-* #,##0.0000_-;_-* &quot;-&quot;_-;_-@_-"/>
    <numFmt numFmtId="177" formatCode="_-* #,##0.00_-;\-* #,##0.00_-;_-* &quot;-&quot;_-;_-@_-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u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80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6"/>
      <color indexed="51"/>
      <name val="Arial Black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name val="Arial Black"/>
      <family val="2"/>
    </font>
    <font>
      <i/>
      <sz val="11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vertAlign val="superscript"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</fills>
  <borders count="10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 style="dotted">
        <color auto="1"/>
      </left>
      <right/>
      <top/>
      <bottom style="thin">
        <color auto="1"/>
      </bottom>
      <diagonal style="thin">
        <color auto="1"/>
      </diagonal>
    </border>
    <border diagonalUp="1">
      <left style="dotted">
        <color auto="1"/>
      </left>
      <right/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DotDot">
        <color auto="1"/>
      </left>
      <right/>
      <top/>
      <bottom/>
      <diagonal/>
    </border>
    <border>
      <left style="dashDotDot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 diagonalUp="1">
      <left style="dashed">
        <color auto="1"/>
      </left>
      <right/>
      <top/>
      <bottom/>
      <diagonal style="thin">
        <color auto="1"/>
      </diagonal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2499465926084170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26" fillId="10" borderId="0">
      <alignment vertical="center"/>
      <protection locked="0"/>
    </xf>
  </cellStyleXfs>
  <cellXfs count="54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1" applyFill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0" fontId="0" fillId="3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9" fillId="2" borderId="0" xfId="0" applyFont="1" applyFill="1"/>
    <xf numFmtId="0" fontId="10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/>
    <xf numFmtId="0" fontId="8" fillId="2" borderId="0" xfId="1" applyFont="1" applyFill="1"/>
    <xf numFmtId="0" fontId="5" fillId="5" borderId="0" xfId="0" applyFont="1" applyFill="1"/>
    <xf numFmtId="0" fontId="0" fillId="5" borderId="0" xfId="0" applyFill="1"/>
    <xf numFmtId="0" fontId="11" fillId="2" borderId="0" xfId="0" applyFont="1" applyFill="1" applyAlignment="1">
      <alignment horizontal="right"/>
    </xf>
    <xf numFmtId="0" fontId="12" fillId="2" borderId="0" xfId="0" applyFont="1" applyFill="1"/>
    <xf numFmtId="0" fontId="13" fillId="2" borderId="0" xfId="1" applyFont="1" applyFill="1"/>
    <xf numFmtId="0" fontId="13" fillId="5" borderId="0" xfId="1" applyFont="1" applyFill="1"/>
    <xf numFmtId="10" fontId="0" fillId="2" borderId="1" xfId="2" applyNumberFormat="1" applyFont="1" applyFill="1" applyBorder="1"/>
    <xf numFmtId="0" fontId="0" fillId="2" borderId="1" xfId="0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14" fillId="2" borderId="0" xfId="0" applyFont="1" applyFill="1"/>
    <xf numFmtId="0" fontId="0" fillId="2" borderId="0" xfId="0" applyFill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/>
    <xf numFmtId="3" fontId="0" fillId="2" borderId="0" xfId="0" applyNumberFormat="1" applyFill="1"/>
    <xf numFmtId="3" fontId="0" fillId="2" borderId="9" xfId="0" applyNumberFormat="1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0" xfId="0" applyFont="1" applyFill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1" xfId="0" applyFill="1" applyBorder="1"/>
    <xf numFmtId="3" fontId="0" fillId="2" borderId="11" xfId="0" applyNumberFormat="1" applyFill="1" applyBorder="1"/>
    <xf numFmtId="3" fontId="0" fillId="2" borderId="12" xfId="0" applyNumberFormat="1" applyFill="1" applyBorder="1"/>
    <xf numFmtId="0" fontId="0" fillId="2" borderId="11" xfId="0" applyFont="1" applyFill="1" applyBorder="1" applyAlignment="1">
      <alignment horizontal="center"/>
    </xf>
    <xf numFmtId="3" fontId="0" fillId="3" borderId="1" xfId="0" applyNumberFormat="1" applyFill="1" applyBorder="1"/>
    <xf numFmtId="164" fontId="0" fillId="3" borderId="1" xfId="0" applyNumberFormat="1" applyFill="1" applyBorder="1"/>
    <xf numFmtId="3" fontId="0" fillId="2" borderId="1" xfId="0" applyNumberFormat="1" applyFill="1" applyBorder="1"/>
    <xf numFmtId="3" fontId="1" fillId="2" borderId="1" xfId="0" applyNumberFormat="1" applyFont="1" applyFill="1" applyBorder="1"/>
    <xf numFmtId="3" fontId="1" fillId="3" borderId="1" xfId="0" applyNumberFormat="1" applyFont="1" applyFill="1" applyBorder="1"/>
    <xf numFmtId="3" fontId="0" fillId="2" borderId="0" xfId="0" applyNumberFormat="1" applyFill="1" applyBorder="1"/>
    <xf numFmtId="0" fontId="15" fillId="2" borderId="0" xfId="0" applyFont="1" applyFill="1"/>
    <xf numFmtId="0" fontId="18" fillId="2" borderId="0" xfId="0" applyFont="1" applyFill="1"/>
    <xf numFmtId="3" fontId="18" fillId="2" borderId="0" xfId="0" applyNumberFormat="1" applyFont="1" applyFill="1"/>
    <xf numFmtId="0" fontId="19" fillId="2" borderId="0" xfId="0" applyFont="1" applyFill="1"/>
    <xf numFmtId="3" fontId="0" fillId="2" borderId="13" xfId="0" applyNumberFormat="1" applyFill="1" applyBorder="1"/>
    <xf numFmtId="3" fontId="0" fillId="3" borderId="0" xfId="0" applyNumberFormat="1" applyFill="1"/>
    <xf numFmtId="41" fontId="18" fillId="2" borderId="0" xfId="0" applyNumberFormat="1" applyFont="1" applyFill="1"/>
    <xf numFmtId="0" fontId="0" fillId="2" borderId="0" xfId="0" applyFill="1" applyAlignment="1">
      <alignment horizontal="left" indent="1"/>
    </xf>
    <xf numFmtId="0" fontId="18" fillId="2" borderId="0" xfId="0" applyFont="1" applyFill="1" applyAlignment="1">
      <alignment horizontal="right"/>
    </xf>
    <xf numFmtId="0" fontId="0" fillId="2" borderId="0" xfId="0" applyFill="1" applyAlignment="1">
      <alignment horizontal="center" wrapText="1"/>
    </xf>
    <xf numFmtId="0" fontId="0" fillId="2" borderId="2" xfId="0" applyFill="1" applyBorder="1" applyAlignment="1">
      <alignment vertical="top"/>
    </xf>
    <xf numFmtId="165" fontId="0" fillId="2" borderId="1" xfId="2" applyNumberFormat="1" applyFont="1" applyFill="1" applyBorder="1" applyAlignment="1">
      <alignment vertical="center"/>
    </xf>
    <xf numFmtId="0" fontId="20" fillId="2" borderId="3" xfId="0" applyFont="1" applyFill="1" applyBorder="1"/>
    <xf numFmtId="0" fontId="20" fillId="2" borderId="4" xfId="0" applyFont="1" applyFill="1" applyBorder="1"/>
    <xf numFmtId="9" fontId="0" fillId="2" borderId="1" xfId="2" applyFont="1" applyFill="1" applyBorder="1"/>
    <xf numFmtId="166" fontId="0" fillId="2" borderId="1" xfId="0" applyNumberFormat="1" applyFill="1" applyBorder="1"/>
    <xf numFmtId="0" fontId="0" fillId="2" borderId="1" xfId="0" applyFont="1" applyFill="1" applyBorder="1"/>
    <xf numFmtId="9" fontId="0" fillId="2" borderId="1" xfId="2" applyFont="1" applyFill="1" applyBorder="1" applyAlignment="1"/>
    <xf numFmtId="0" fontId="1" fillId="2" borderId="9" xfId="0" applyFont="1" applyFill="1" applyBorder="1" applyAlignment="1"/>
    <xf numFmtId="0" fontId="0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0" fillId="2" borderId="3" xfId="0" applyFont="1" applyFill="1" applyBorder="1"/>
    <xf numFmtId="0" fontId="0" fillId="2" borderId="1" xfId="0" applyFont="1" applyFill="1" applyBorder="1" applyAlignment="1"/>
    <xf numFmtId="0" fontId="0" fillId="5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7" fillId="2" borderId="0" xfId="1" applyFont="1" applyFill="1"/>
    <xf numFmtId="3" fontId="0" fillId="2" borderId="14" xfId="0" applyNumberFormat="1" applyFill="1" applyBorder="1"/>
    <xf numFmtId="3" fontId="0" fillId="2" borderId="6" xfId="0" applyNumberFormat="1" applyFill="1" applyBorder="1"/>
    <xf numFmtId="0" fontId="0" fillId="0" borderId="1" xfId="0" applyFill="1" applyBorder="1"/>
    <xf numFmtId="9" fontId="0" fillId="0" borderId="1" xfId="2" applyFont="1" applyFill="1" applyBorder="1"/>
    <xf numFmtId="9" fontId="0" fillId="2" borderId="0" xfId="0" applyNumberFormat="1" applyFill="1" applyAlignment="1"/>
    <xf numFmtId="0" fontId="0" fillId="2" borderId="0" xfId="0" applyFill="1" applyAlignment="1">
      <alignment horizontal="right"/>
    </xf>
    <xf numFmtId="10" fontId="0" fillId="2" borderId="1" xfId="0" applyNumberFormat="1" applyFill="1" applyBorder="1"/>
    <xf numFmtId="0" fontId="1" fillId="2" borderId="9" xfId="0" applyFont="1" applyFill="1" applyBorder="1" applyAlignment="1">
      <alignment horizontal="center"/>
    </xf>
    <xf numFmtId="166" fontId="0" fillId="0" borderId="1" xfId="0" applyNumberFormat="1" applyFill="1" applyBorder="1"/>
    <xf numFmtId="164" fontId="0" fillId="2" borderId="1" xfId="0" applyNumberFormat="1" applyFill="1" applyBorder="1"/>
    <xf numFmtId="0" fontId="0" fillId="3" borderId="0" xfId="0" applyFill="1"/>
    <xf numFmtId="3" fontId="0" fillId="2" borderId="20" xfId="0" applyNumberFormat="1" applyFill="1" applyBorder="1"/>
    <xf numFmtId="165" fontId="0" fillId="2" borderId="0" xfId="2" applyNumberFormat="1" applyFont="1" applyFill="1"/>
    <xf numFmtId="6" fontId="0" fillId="2" borderId="0" xfId="0" quotePrefix="1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3" fontId="0" fillId="2" borderId="21" xfId="0" applyNumberFormat="1" applyFill="1" applyBorder="1"/>
    <xf numFmtId="0" fontId="22" fillId="2" borderId="0" xfId="0" applyFont="1" applyFill="1"/>
    <xf numFmtId="164" fontId="0" fillId="2" borderId="8" xfId="0" applyNumberFormat="1" applyFill="1" applyBorder="1"/>
    <xf numFmtId="164" fontId="0" fillId="2" borderId="11" xfId="0" applyNumberFormat="1" applyFill="1" applyBorder="1"/>
    <xf numFmtId="164" fontId="0" fillId="2" borderId="0" xfId="0" applyNumberFormat="1" applyFill="1"/>
    <xf numFmtId="164" fontId="0" fillId="2" borderId="12" xfId="0" applyNumberFormat="1" applyFill="1" applyBorder="1"/>
    <xf numFmtId="164" fontId="0" fillId="2" borderId="9" xfId="0" applyNumberFormat="1" applyFill="1" applyBorder="1"/>
    <xf numFmtId="167" fontId="0" fillId="2" borderId="0" xfId="0" applyNumberFormat="1" applyFill="1"/>
    <xf numFmtId="0" fontId="1" fillId="2" borderId="9" xfId="0" applyFont="1" applyFill="1" applyBorder="1" applyAlignment="1">
      <alignment horizontal="center"/>
    </xf>
    <xf numFmtId="0" fontId="23" fillId="8" borderId="0" xfId="0" applyFont="1" applyFill="1"/>
    <xf numFmtId="0" fontId="24" fillId="8" borderId="0" xfId="0" applyFont="1" applyFill="1"/>
    <xf numFmtId="3" fontId="0" fillId="2" borderId="22" xfId="0" applyNumberFormat="1" applyFill="1" applyBorder="1"/>
    <xf numFmtId="0" fontId="24" fillId="2" borderId="0" xfId="0" applyFont="1" applyFill="1"/>
    <xf numFmtId="0" fontId="24" fillId="7" borderId="0" xfId="0" applyFont="1" applyFill="1"/>
    <xf numFmtId="0" fontId="25" fillId="7" borderId="0" xfId="0" applyFont="1" applyFill="1"/>
    <xf numFmtId="167" fontId="0" fillId="2" borderId="1" xfId="0" applyNumberFormat="1" applyFill="1" applyBorder="1" applyAlignment="1"/>
    <xf numFmtId="168" fontId="0" fillId="2" borderId="0" xfId="0" applyNumberFormat="1" applyFill="1"/>
    <xf numFmtId="6" fontId="1" fillId="2" borderId="0" xfId="0" quotePrefix="1" applyNumberFormat="1" applyFont="1" applyFill="1" applyBorder="1" applyAlignment="1">
      <alignment horizontal="center"/>
    </xf>
    <xf numFmtId="6" fontId="1" fillId="2" borderId="21" xfId="0" quotePrefix="1" applyNumberFormat="1" applyFont="1" applyFill="1" applyBorder="1" applyAlignment="1">
      <alignment horizontal="center"/>
    </xf>
    <xf numFmtId="6" fontId="1" fillId="2" borderId="11" xfId="0" quotePrefix="1" applyNumberFormat="1" applyFont="1" applyFill="1" applyBorder="1" applyAlignment="1">
      <alignment horizontal="center"/>
    </xf>
    <xf numFmtId="6" fontId="1" fillId="2" borderId="0" xfId="0" quotePrefix="1" applyNumberFormat="1" applyFont="1" applyFill="1" applyAlignment="1">
      <alignment horizontal="center"/>
    </xf>
    <xf numFmtId="0" fontId="0" fillId="2" borderId="0" xfId="0" applyFont="1" applyFill="1"/>
    <xf numFmtId="3" fontId="0" fillId="2" borderId="0" xfId="0" applyNumberForma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9" fontId="0" fillId="3" borderId="1" xfId="0" applyNumberFormat="1" applyFill="1" applyBorder="1"/>
    <xf numFmtId="170" fontId="0" fillId="3" borderId="1" xfId="0" applyNumberFormat="1" applyFill="1" applyBorder="1"/>
    <xf numFmtId="164" fontId="19" fillId="2" borderId="1" xfId="0" applyNumberFormat="1" applyFont="1" applyFill="1" applyBorder="1"/>
    <xf numFmtId="9" fontId="0" fillId="2" borderId="0" xfId="2" applyFont="1" applyFill="1"/>
    <xf numFmtId="10" fontId="0" fillId="2" borderId="0" xfId="2" applyNumberFormat="1" applyFont="1" applyFill="1"/>
    <xf numFmtId="3" fontId="0" fillId="5" borderId="21" xfId="0" applyNumberFormat="1" applyFill="1" applyBorder="1"/>
    <xf numFmtId="3" fontId="0" fillId="5" borderId="11" xfId="0" applyNumberFormat="1" applyFill="1" applyBorder="1"/>
    <xf numFmtId="3" fontId="0" fillId="5" borderId="0" xfId="0" applyNumberFormat="1" applyFill="1"/>
    <xf numFmtId="17" fontId="0" fillId="9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/>
    <xf numFmtId="168" fontId="0" fillId="2" borderId="1" xfId="0" applyNumberFormat="1" applyFill="1" applyBorder="1"/>
    <xf numFmtId="10" fontId="0" fillId="0" borderId="1" xfId="2" applyNumberFormat="1" applyFont="1" applyFill="1" applyBorder="1"/>
    <xf numFmtId="164" fontId="0" fillId="2" borderId="0" xfId="0" applyNumberFormat="1" applyFill="1" applyBorder="1"/>
    <xf numFmtId="171" fontId="18" fillId="2" borderId="0" xfId="0" applyNumberFormat="1" applyFont="1" applyFill="1"/>
    <xf numFmtId="3" fontId="1" fillId="2" borderId="0" xfId="0" applyNumberFormat="1" applyFont="1" applyFill="1" applyBorder="1"/>
    <xf numFmtId="0" fontId="26" fillId="10" borderId="0" xfId="49">
      <alignment vertical="center"/>
      <protection locked="0"/>
    </xf>
    <xf numFmtId="0" fontId="0" fillId="2" borderId="0" xfId="0" applyFill="1" applyAlignment="1"/>
    <xf numFmtId="0" fontId="28" fillId="6" borderId="28" xfId="0" applyFont="1" applyFill="1" applyBorder="1" applyAlignment="1">
      <alignment horizontal="left" vertical="center" wrapText="1"/>
    </xf>
    <xf numFmtId="0" fontId="28" fillId="6" borderId="37" xfId="0" applyFont="1" applyFill="1" applyBorder="1" applyAlignment="1">
      <alignment horizontal="left" vertical="center" wrapText="1"/>
    </xf>
    <xf numFmtId="0" fontId="28" fillId="12" borderId="38" xfId="0" applyFont="1" applyFill="1" applyBorder="1" applyAlignment="1">
      <alignment horizontal="center" vertical="center" wrapText="1"/>
    </xf>
    <xf numFmtId="0" fontId="28" fillId="12" borderId="39" xfId="0" applyFont="1" applyFill="1" applyBorder="1" applyAlignment="1">
      <alignment horizontal="center" vertical="center" wrapText="1"/>
    </xf>
    <xf numFmtId="0" fontId="28" fillId="12" borderId="40" xfId="0" applyFont="1" applyFill="1" applyBorder="1" applyAlignment="1">
      <alignment horizontal="center" vertical="center" wrapText="1"/>
    </xf>
    <xf numFmtId="0" fontId="28" fillId="13" borderId="41" xfId="0" applyFont="1" applyFill="1" applyBorder="1" applyAlignment="1">
      <alignment horizontal="center" vertical="center" wrapText="1"/>
    </xf>
    <xf numFmtId="0" fontId="28" fillId="13" borderId="39" xfId="0" applyFont="1" applyFill="1" applyBorder="1" applyAlignment="1">
      <alignment horizontal="center" vertical="center" wrapText="1"/>
    </xf>
    <xf numFmtId="0" fontId="28" fillId="13" borderId="40" xfId="0" applyFont="1" applyFill="1" applyBorder="1" applyAlignment="1">
      <alignment horizontal="center" vertical="center" wrapText="1"/>
    </xf>
    <xf numFmtId="4" fontId="29" fillId="14" borderId="42" xfId="0" applyNumberFormat="1" applyFont="1" applyFill="1" applyBorder="1" applyAlignment="1" applyProtection="1">
      <alignment horizontal="left" vertical="center" wrapText="1"/>
      <protection locked="0"/>
    </xf>
    <xf numFmtId="4" fontId="29" fillId="14" borderId="47" xfId="0" applyNumberFormat="1" applyFont="1" applyFill="1" applyBorder="1" applyAlignment="1" applyProtection="1">
      <alignment horizontal="left" vertical="center" wrapText="1"/>
      <protection locked="0"/>
    </xf>
    <xf numFmtId="4" fontId="30" fillId="14" borderId="52" xfId="0" applyNumberFormat="1" applyFont="1" applyFill="1" applyBorder="1" applyAlignment="1" applyProtection="1">
      <alignment horizontal="left" vertical="center" wrapText="1"/>
      <protection locked="0"/>
    </xf>
    <xf numFmtId="4" fontId="29" fillId="14" borderId="52" xfId="0" applyNumberFormat="1" applyFont="1" applyFill="1" applyBorder="1" applyAlignment="1" applyProtection="1">
      <alignment horizontal="left" vertical="center" wrapText="1"/>
      <protection locked="0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4" fillId="0" borderId="0" xfId="0" applyFont="1"/>
    <xf numFmtId="0" fontId="0" fillId="2" borderId="62" xfId="0" applyFill="1" applyBorder="1" applyAlignment="1">
      <alignment horizontal="center"/>
    </xf>
    <xf numFmtId="3" fontId="0" fillId="2" borderId="62" xfId="0" applyNumberFormat="1" applyFill="1" applyBorder="1"/>
    <xf numFmtId="3" fontId="0" fillId="2" borderId="63" xfId="0" applyNumberFormat="1" applyFill="1" applyBorder="1"/>
    <xf numFmtId="0" fontId="32" fillId="2" borderId="0" xfId="0" applyFont="1" applyFill="1"/>
    <xf numFmtId="10" fontId="0" fillId="0" borderId="1" xfId="0" applyNumberFormat="1" applyFill="1" applyBorder="1"/>
    <xf numFmtId="0" fontId="33" fillId="2" borderId="0" xfId="0" applyFont="1" applyFill="1"/>
    <xf numFmtId="0" fontId="0" fillId="2" borderId="0" xfId="0" applyFill="1" applyAlignment="1">
      <alignment horizontal="left"/>
    </xf>
    <xf numFmtId="0" fontId="34" fillId="2" borderId="0" xfId="0" applyFont="1" applyFill="1"/>
    <xf numFmtId="3" fontId="0" fillId="0" borderId="1" xfId="0" applyNumberFormat="1" applyFill="1" applyBorder="1"/>
    <xf numFmtId="3" fontId="0" fillId="0" borderId="20" xfId="0" applyNumberFormat="1" applyFill="1" applyBorder="1"/>
    <xf numFmtId="0" fontId="0" fillId="0" borderId="0" xfId="0" applyFill="1"/>
    <xf numFmtId="0" fontId="26" fillId="10" borderId="0" xfId="49" applyProtection="1">
      <alignment vertical="center"/>
    </xf>
    <xf numFmtId="0" fontId="35" fillId="0" borderId="0" xfId="0" applyFont="1" applyFill="1" applyBorder="1" applyProtection="1"/>
    <xf numFmtId="0" fontId="35" fillId="0" borderId="0" xfId="0" applyFont="1" applyFill="1" applyBorder="1" applyAlignment="1" applyProtection="1">
      <alignment horizontal="left"/>
    </xf>
    <xf numFmtId="0" fontId="35" fillId="0" borderId="0" xfId="0" applyFont="1" applyFill="1" applyProtection="1"/>
    <xf numFmtId="0" fontId="0" fillId="2" borderId="64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28" fillId="0" borderId="65" xfId="0" applyFont="1" applyFill="1" applyBorder="1" applyAlignment="1" applyProtection="1">
      <alignment horizontal="left" vertical="center" wrapText="1"/>
    </xf>
    <xf numFmtId="0" fontId="1" fillId="2" borderId="66" xfId="0" applyFont="1" applyFill="1" applyBorder="1" applyAlignment="1" applyProtection="1">
      <alignment vertical="center"/>
    </xf>
    <xf numFmtId="0" fontId="1" fillId="2" borderId="23" xfId="0" applyFont="1" applyFill="1" applyBorder="1" applyAlignment="1" applyProtection="1">
      <alignment horizontal="center" vertical="center" wrapText="1"/>
    </xf>
    <xf numFmtId="0" fontId="37" fillId="12" borderId="38" xfId="0" applyFont="1" applyFill="1" applyBorder="1" applyAlignment="1" applyProtection="1">
      <alignment horizontal="center" vertical="center"/>
    </xf>
    <xf numFmtId="0" fontId="37" fillId="12" borderId="39" xfId="0" applyFont="1" applyFill="1" applyBorder="1" applyAlignment="1" applyProtection="1">
      <alignment horizontal="center" vertical="center"/>
    </xf>
    <xf numFmtId="0" fontId="37" fillId="12" borderId="40" xfId="0" applyFont="1" applyFill="1" applyBorder="1" applyAlignment="1" applyProtection="1">
      <alignment horizontal="center" vertical="center"/>
    </xf>
    <xf numFmtId="0" fontId="38" fillId="2" borderId="23" xfId="0" applyFont="1" applyFill="1" applyBorder="1" applyProtection="1"/>
    <xf numFmtId="0" fontId="39" fillId="2" borderId="67" xfId="0" applyFont="1" applyFill="1" applyBorder="1" applyAlignment="1" applyProtection="1">
      <alignment wrapText="1"/>
    </xf>
    <xf numFmtId="0" fontId="38" fillId="2" borderId="68" xfId="0" applyFont="1" applyFill="1" applyBorder="1" applyAlignment="1" applyProtection="1">
      <alignment horizontal="right"/>
    </xf>
    <xf numFmtId="174" fontId="39" fillId="3" borderId="43" xfId="48" applyNumberFormat="1" applyFont="1" applyFill="1" applyBorder="1" applyAlignment="1" applyProtection="1">
      <alignment horizontal="right" vertical="center" indent="1"/>
      <protection locked="0"/>
    </xf>
    <xf numFmtId="174" fontId="39" fillId="3" borderId="44" xfId="48" applyNumberFormat="1" applyFont="1" applyFill="1" applyBorder="1" applyAlignment="1" applyProtection="1">
      <alignment horizontal="right" vertical="center" indent="1"/>
      <protection locked="0"/>
    </xf>
    <xf numFmtId="174" fontId="39" fillId="3" borderId="46" xfId="48" applyNumberFormat="1" applyFont="1" applyFill="1" applyBorder="1" applyAlignment="1" applyProtection="1">
      <alignment horizontal="right" vertical="center" indent="1"/>
      <protection locked="0"/>
    </xf>
    <xf numFmtId="0" fontId="38" fillId="2" borderId="64" xfId="0" applyFont="1" applyFill="1" applyBorder="1" applyProtection="1"/>
    <xf numFmtId="0" fontId="39" fillId="2" borderId="10" xfId="0" applyFont="1" applyFill="1" applyBorder="1" applyAlignment="1" applyProtection="1">
      <alignment wrapText="1"/>
    </xf>
    <xf numFmtId="0" fontId="38" fillId="2" borderId="69" xfId="0" applyFont="1" applyFill="1" applyBorder="1" applyAlignment="1" applyProtection="1">
      <alignment horizontal="right"/>
    </xf>
    <xf numFmtId="174" fontId="39" fillId="17" borderId="48" xfId="48" applyNumberFormat="1" applyFont="1" applyFill="1" applyBorder="1" applyAlignment="1" applyProtection="1">
      <alignment horizontal="right" vertical="center" indent="1"/>
      <protection locked="0"/>
    </xf>
    <xf numFmtId="174" fontId="39" fillId="17" borderId="49" xfId="48" applyNumberFormat="1" applyFont="1" applyFill="1" applyBorder="1" applyAlignment="1" applyProtection="1">
      <alignment horizontal="right" vertical="center" indent="1"/>
      <protection locked="0"/>
    </xf>
    <xf numFmtId="174" fontId="39" fillId="17" borderId="51" xfId="48" applyNumberFormat="1" applyFont="1" applyFill="1" applyBorder="1" applyAlignment="1" applyProtection="1">
      <alignment horizontal="right" vertical="center" indent="1"/>
      <protection locked="0"/>
    </xf>
    <xf numFmtId="0" fontId="39" fillId="2" borderId="37" xfId="0" applyFont="1" applyFill="1" applyBorder="1" applyAlignment="1" applyProtection="1"/>
    <xf numFmtId="0" fontId="38" fillId="2" borderId="70" xfId="0" applyFont="1" applyFill="1" applyBorder="1" applyAlignment="1" applyProtection="1">
      <alignment horizontal="right"/>
    </xf>
    <xf numFmtId="174" fontId="39" fillId="3" borderId="48" xfId="48" applyNumberFormat="1" applyFont="1" applyFill="1" applyBorder="1" applyAlignment="1" applyProtection="1">
      <alignment horizontal="right" vertical="center" indent="1"/>
      <protection locked="0"/>
    </xf>
    <xf numFmtId="174" fontId="39" fillId="3" borderId="49" xfId="48" applyNumberFormat="1" applyFont="1" applyFill="1" applyBorder="1" applyAlignment="1" applyProtection="1">
      <alignment horizontal="right" vertical="center" indent="1"/>
      <protection locked="0"/>
    </xf>
    <xf numFmtId="174" fontId="39" fillId="3" borderId="51" xfId="48" applyNumberFormat="1" applyFont="1" applyFill="1" applyBorder="1" applyAlignment="1" applyProtection="1">
      <alignment horizontal="right" vertical="center" indent="1"/>
      <protection locked="0"/>
    </xf>
    <xf numFmtId="0" fontId="39" fillId="2" borderId="10" xfId="0" applyFont="1" applyFill="1" applyBorder="1" applyAlignment="1" applyProtection="1"/>
    <xf numFmtId="0" fontId="38" fillId="2" borderId="31" xfId="0" applyFont="1" applyFill="1" applyBorder="1" applyProtection="1"/>
    <xf numFmtId="0" fontId="39" fillId="2" borderId="8" xfId="0" applyFont="1" applyFill="1" applyBorder="1" applyAlignment="1" applyProtection="1"/>
    <xf numFmtId="174" fontId="0" fillId="2" borderId="0" xfId="48" applyNumberFormat="1" applyFont="1" applyFill="1"/>
    <xf numFmtId="174" fontId="0" fillId="2" borderId="0" xfId="0" applyNumberFormat="1" applyFill="1"/>
    <xf numFmtId="174" fontId="1" fillId="2" borderId="0" xfId="48" applyNumberFormat="1" applyFont="1" applyFill="1"/>
    <xf numFmtId="1" fontId="0" fillId="2" borderId="0" xfId="0" applyNumberFormat="1" applyFill="1"/>
    <xf numFmtId="0" fontId="12" fillId="2" borderId="0" xfId="0" applyFont="1" applyFill="1" applyBorder="1"/>
    <xf numFmtId="0" fontId="0" fillId="2" borderId="29" xfId="0" applyFill="1" applyBorder="1"/>
    <xf numFmtId="3" fontId="0" fillId="2" borderId="29" xfId="0" applyNumberFormat="1" applyFill="1" applyBorder="1"/>
    <xf numFmtId="3" fontId="0" fillId="2" borderId="71" xfId="0" applyNumberFormat="1" applyFill="1" applyBorder="1"/>
    <xf numFmtId="3" fontId="0" fillId="2" borderId="72" xfId="0" applyNumberFormat="1" applyFill="1" applyBorder="1"/>
    <xf numFmtId="3" fontId="0" fillId="2" borderId="32" xfId="0" applyNumberFormat="1" applyFill="1" applyBorder="1"/>
    <xf numFmtId="0" fontId="0" fillId="2" borderId="6" xfId="0" applyFill="1" applyBorder="1"/>
    <xf numFmtId="3" fontId="0" fillId="2" borderId="7" xfId="0" applyNumberFormat="1" applyFill="1" applyBorder="1"/>
    <xf numFmtId="0" fontId="0" fillId="2" borderId="37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71" xfId="0" applyFill="1" applyBorder="1" applyAlignment="1">
      <alignment horizontal="center"/>
    </xf>
    <xf numFmtId="0" fontId="0" fillId="3" borderId="0" xfId="0" applyFill="1" applyBorder="1"/>
    <xf numFmtId="0" fontId="40" fillId="0" borderId="64" xfId="0" applyFont="1" applyFill="1" applyBorder="1" applyProtection="1"/>
    <xf numFmtId="0" fontId="41" fillId="2" borderId="0" xfId="0" applyFont="1" applyFill="1" applyAlignment="1">
      <alignment wrapText="1"/>
    </xf>
    <xf numFmtId="0" fontId="25" fillId="2" borderId="0" xfId="0" applyFont="1" applyFill="1"/>
    <xf numFmtId="0" fontId="1" fillId="7" borderId="0" xfId="0" applyFont="1" applyFill="1"/>
    <xf numFmtId="0" fontId="26" fillId="10" borderId="23" xfId="49" applyBorder="1">
      <alignment vertical="center"/>
      <protection locked="0"/>
    </xf>
    <xf numFmtId="0" fontId="43" fillId="0" borderId="0" xfId="0" applyFont="1" applyFill="1" applyBorder="1" applyAlignment="1" applyProtection="1">
      <alignment horizontal="left" vertical="center"/>
    </xf>
    <xf numFmtId="0" fontId="35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/>
    <xf numFmtId="0" fontId="29" fillId="6" borderId="23" xfId="0" applyFont="1" applyFill="1" applyBorder="1" applyAlignment="1" applyProtection="1">
      <alignment vertical="center" wrapText="1"/>
    </xf>
    <xf numFmtId="0" fontId="29" fillId="6" borderId="24" xfId="0" applyFont="1" applyFill="1" applyBorder="1" applyAlignment="1" applyProtection="1">
      <alignment vertical="center" wrapText="1"/>
    </xf>
    <xf numFmtId="0" fontId="0" fillId="6" borderId="76" xfId="0" applyFill="1" applyBorder="1" applyAlignment="1" applyProtection="1">
      <alignment horizontal="center" vertical="center"/>
    </xf>
    <xf numFmtId="0" fontId="0" fillId="6" borderId="77" xfId="0" applyFill="1" applyBorder="1" applyAlignment="1" applyProtection="1">
      <alignment horizontal="center" vertical="center"/>
    </xf>
    <xf numFmtId="0" fontId="36" fillId="12" borderId="78" xfId="0" applyFont="1" applyFill="1" applyBorder="1" applyAlignment="1" applyProtection="1">
      <alignment horizontal="center" vertical="center"/>
    </xf>
    <xf numFmtId="0" fontId="36" fillId="12" borderId="79" xfId="0" applyFont="1" applyFill="1" applyBorder="1" applyAlignment="1" applyProtection="1">
      <alignment horizontal="center" vertical="center"/>
    </xf>
    <xf numFmtId="0" fontId="36" fillId="12" borderId="80" xfId="0" applyFont="1" applyFill="1" applyBorder="1" applyAlignment="1" applyProtection="1">
      <alignment horizontal="center" vertical="center"/>
    </xf>
    <xf numFmtId="0" fontId="44" fillId="2" borderId="81" xfId="0" applyFont="1" applyFill="1" applyBorder="1" applyAlignment="1" applyProtection="1">
      <alignment vertical="center"/>
    </xf>
    <xf numFmtId="0" fontId="44" fillId="2" borderId="81" xfId="0" applyFont="1" applyFill="1" applyBorder="1" applyAlignment="1" applyProtection="1">
      <alignment vertical="center" wrapText="1"/>
    </xf>
    <xf numFmtId="0" fontId="39" fillId="17" borderId="82" xfId="0" applyFont="1" applyFill="1" applyBorder="1" applyAlignment="1" applyProtection="1">
      <alignment horizontal="left" vertical="center" indent="2"/>
      <protection locked="0"/>
    </xf>
    <xf numFmtId="174" fontId="29" fillId="17" borderId="83" xfId="48" applyNumberFormat="1" applyFont="1" applyFill="1" applyBorder="1" applyAlignment="1" applyProtection="1">
      <alignment horizontal="right" vertical="center"/>
      <protection locked="0"/>
    </xf>
    <xf numFmtId="174" fontId="29" fillId="17" borderId="84" xfId="48" applyNumberFormat="1" applyFont="1" applyFill="1" applyBorder="1" applyAlignment="1" applyProtection="1">
      <alignment horizontal="right" vertical="center"/>
      <protection locked="0"/>
    </xf>
    <xf numFmtId="174" fontId="29" fillId="17" borderId="85" xfId="48" applyNumberFormat="1" applyFont="1" applyFill="1" applyBorder="1" applyAlignment="1" applyProtection="1">
      <alignment horizontal="right" vertical="center"/>
      <protection locked="0"/>
    </xf>
    <xf numFmtId="0" fontId="36" fillId="2" borderId="81" xfId="0" applyFont="1" applyFill="1" applyBorder="1" applyAlignment="1" applyProtection="1"/>
    <xf numFmtId="0" fontId="39" fillId="3" borderId="86" xfId="0" applyFont="1" applyFill="1" applyBorder="1" applyAlignment="1" applyProtection="1">
      <alignment horizontal="left" vertical="center" indent="2"/>
      <protection locked="0"/>
    </xf>
    <xf numFmtId="174" fontId="0" fillId="3" borderId="48" xfId="48" applyNumberFormat="1" applyFont="1" applyFill="1" applyBorder="1" applyAlignment="1" applyProtection="1">
      <alignment horizontal="right" vertical="center"/>
      <protection locked="0"/>
    </xf>
    <xf numFmtId="174" fontId="29" fillId="3" borderId="49" xfId="48" applyNumberFormat="1" applyFont="1" applyFill="1" applyBorder="1" applyAlignment="1" applyProtection="1">
      <alignment horizontal="right" vertical="center"/>
      <protection locked="0"/>
    </xf>
    <xf numFmtId="174" fontId="29" fillId="3" borderId="51" xfId="48" applyNumberFormat="1" applyFont="1" applyFill="1" applyBorder="1" applyAlignment="1" applyProtection="1">
      <alignment horizontal="right" vertical="center"/>
      <protection locked="0"/>
    </xf>
    <xf numFmtId="0" fontId="39" fillId="17" borderId="86" xfId="0" applyFont="1" applyFill="1" applyBorder="1" applyAlignment="1" applyProtection="1">
      <alignment horizontal="left" vertical="center" indent="2"/>
      <protection locked="0"/>
    </xf>
    <xf numFmtId="174" fontId="29" fillId="17" borderId="48" xfId="48" applyNumberFormat="1" applyFont="1" applyFill="1" applyBorder="1" applyAlignment="1" applyProtection="1">
      <alignment horizontal="right" vertical="center"/>
      <protection locked="0"/>
    </xf>
    <xf numFmtId="174" fontId="29" fillId="17" borderId="49" xfId="48" applyNumberFormat="1" applyFont="1" applyFill="1" applyBorder="1" applyAlignment="1" applyProtection="1">
      <alignment horizontal="right" vertical="center"/>
      <protection locked="0"/>
    </xf>
    <xf numFmtId="174" fontId="29" fillId="17" borderId="51" xfId="48" applyNumberFormat="1" applyFont="1" applyFill="1" applyBorder="1" applyAlignment="1" applyProtection="1">
      <alignment horizontal="right" vertical="center"/>
      <protection locked="0"/>
    </xf>
    <xf numFmtId="174" fontId="0" fillId="3" borderId="49" xfId="48" applyNumberFormat="1" applyFont="1" applyFill="1" applyBorder="1" applyAlignment="1" applyProtection="1">
      <alignment horizontal="right" vertical="center"/>
      <protection locked="0"/>
    </xf>
    <xf numFmtId="174" fontId="0" fillId="3" borderId="51" xfId="48" applyNumberFormat="1" applyFont="1" applyFill="1" applyBorder="1" applyAlignment="1" applyProtection="1">
      <alignment horizontal="right" vertical="center"/>
      <protection locked="0"/>
    </xf>
    <xf numFmtId="174" fontId="39" fillId="17" borderId="49" xfId="48" applyNumberFormat="1" applyFont="1" applyFill="1" applyBorder="1" applyAlignment="1" applyProtection="1">
      <alignment horizontal="right" vertical="center"/>
      <protection locked="0"/>
    </xf>
    <xf numFmtId="174" fontId="39" fillId="17" borderId="51" xfId="48" applyNumberFormat="1" applyFont="1" applyFill="1" applyBorder="1" applyAlignment="1" applyProtection="1">
      <alignment horizontal="right" vertical="center"/>
      <protection locked="0"/>
    </xf>
    <xf numFmtId="174" fontId="39" fillId="3" borderId="49" xfId="48" applyNumberFormat="1" applyFont="1" applyFill="1" applyBorder="1" applyAlignment="1" applyProtection="1">
      <alignment horizontal="right" vertical="center"/>
      <protection locked="0"/>
    </xf>
    <xf numFmtId="174" fontId="39" fillId="3" borderId="51" xfId="48" applyNumberFormat="1" applyFont="1" applyFill="1" applyBorder="1" applyAlignment="1" applyProtection="1">
      <alignment horizontal="right" vertical="center"/>
      <protection locked="0"/>
    </xf>
    <xf numFmtId="0" fontId="39" fillId="17" borderId="87" xfId="0" applyFont="1" applyFill="1" applyBorder="1" applyAlignment="1" applyProtection="1">
      <alignment horizontal="left" vertical="center" indent="2"/>
      <protection locked="0"/>
    </xf>
    <xf numFmtId="174" fontId="29" fillId="17" borderId="88" xfId="48" applyNumberFormat="1" applyFont="1" applyFill="1" applyBorder="1" applyAlignment="1" applyProtection="1">
      <alignment horizontal="right" vertical="center"/>
      <protection locked="0"/>
    </xf>
    <xf numFmtId="174" fontId="29" fillId="17" borderId="89" xfId="48" applyNumberFormat="1" applyFont="1" applyFill="1" applyBorder="1" applyAlignment="1" applyProtection="1">
      <alignment horizontal="right" vertical="center"/>
      <protection locked="0"/>
    </xf>
    <xf numFmtId="174" fontId="29" fillId="17" borderId="90" xfId="48" applyNumberFormat="1" applyFont="1" applyFill="1" applyBorder="1" applyAlignment="1" applyProtection="1">
      <alignment horizontal="right" vertical="center"/>
      <protection locked="0"/>
    </xf>
    <xf numFmtId="0" fontId="44" fillId="2" borderId="66" xfId="0" applyFont="1" applyFill="1" applyBorder="1" applyAlignment="1" applyProtection="1">
      <alignment vertical="center"/>
    </xf>
    <xf numFmtId="0" fontId="44" fillId="2" borderId="66" xfId="0" applyFont="1" applyFill="1" applyBorder="1" applyAlignment="1" applyProtection="1">
      <alignment vertical="center" wrapText="1"/>
    </xf>
    <xf numFmtId="174" fontId="29" fillId="17" borderId="43" xfId="48" applyNumberFormat="1" applyFont="1" applyFill="1" applyBorder="1" applyAlignment="1" applyProtection="1">
      <alignment horizontal="right" vertical="center"/>
      <protection locked="0"/>
    </xf>
    <xf numFmtId="174" fontId="29" fillId="17" borderId="44" xfId="48" applyNumberFormat="1" applyFont="1" applyFill="1" applyBorder="1" applyAlignment="1" applyProtection="1">
      <alignment horizontal="right" vertical="center"/>
      <protection locked="0"/>
    </xf>
    <xf numFmtId="174" fontId="29" fillId="17" borderId="46" xfId="48" applyNumberFormat="1" applyFont="1" applyFill="1" applyBorder="1" applyAlignment="1" applyProtection="1">
      <alignment horizontal="right" vertical="center"/>
      <protection locked="0"/>
    </xf>
    <xf numFmtId="0" fontId="39" fillId="2" borderId="81" xfId="0" applyFont="1" applyFill="1" applyBorder="1" applyAlignment="1" applyProtection="1">
      <alignment vertical="center"/>
    </xf>
    <xf numFmtId="0" fontId="39" fillId="2" borderId="81" xfId="0" applyFont="1" applyFill="1" applyBorder="1" applyAlignment="1" applyProtection="1"/>
    <xf numFmtId="174" fontId="0" fillId="17" borderId="49" xfId="48" applyNumberFormat="1" applyFont="1" applyFill="1" applyBorder="1" applyAlignment="1" applyProtection="1">
      <alignment horizontal="right" vertical="center"/>
      <protection locked="0"/>
    </xf>
    <xf numFmtId="174" fontId="0" fillId="17" borderId="51" xfId="48" applyNumberFormat="1" applyFont="1" applyFill="1" applyBorder="1" applyAlignment="1" applyProtection="1">
      <alignment horizontal="right" vertical="center"/>
      <protection locked="0"/>
    </xf>
    <xf numFmtId="0" fontId="39" fillId="2" borderId="25" xfId="0" applyFont="1" applyFill="1" applyBorder="1" applyAlignment="1" applyProtection="1">
      <alignment horizontal="left" vertical="center" indent="2"/>
    </xf>
    <xf numFmtId="174" fontId="0" fillId="3" borderId="38" xfId="48" applyNumberFormat="1" applyFont="1" applyFill="1" applyBorder="1" applyAlignment="1" applyProtection="1">
      <alignment horizontal="right" vertical="center"/>
      <protection locked="0"/>
    </xf>
    <xf numFmtId="174" fontId="0" fillId="3" borderId="39" xfId="48" applyNumberFormat="1" applyFont="1" applyFill="1" applyBorder="1" applyAlignment="1" applyProtection="1">
      <alignment horizontal="right" vertical="center"/>
      <protection locked="0"/>
    </xf>
    <xf numFmtId="174" fontId="0" fillId="3" borderId="40" xfId="48" applyNumberFormat="1" applyFont="1" applyFill="1" applyBorder="1" applyAlignment="1" applyProtection="1">
      <alignment horizontal="right" vertical="center"/>
      <protection locked="0"/>
    </xf>
    <xf numFmtId="174" fontId="0" fillId="17" borderId="38" xfId="48" applyNumberFormat="1" applyFont="1" applyFill="1" applyBorder="1" applyAlignment="1" applyProtection="1">
      <alignment horizontal="right" vertical="center"/>
      <protection locked="0"/>
    </xf>
    <xf numFmtId="174" fontId="0" fillId="17" borderId="39" xfId="48" applyNumberFormat="1" applyFont="1" applyFill="1" applyBorder="1" applyAlignment="1" applyProtection="1">
      <alignment horizontal="right" vertical="center"/>
      <protection locked="0"/>
    </xf>
    <xf numFmtId="174" fontId="0" fillId="17" borderId="40" xfId="48" applyNumberFormat="1" applyFont="1" applyFill="1" applyBorder="1" applyAlignment="1" applyProtection="1">
      <alignment horizontal="right" vertical="center"/>
      <protection locked="0"/>
    </xf>
    <xf numFmtId="174" fontId="0" fillId="3" borderId="43" xfId="48" applyNumberFormat="1" applyFont="1" applyFill="1" applyBorder="1" applyAlignment="1" applyProtection="1">
      <alignment horizontal="right" vertical="center"/>
      <protection locked="0"/>
    </xf>
    <xf numFmtId="174" fontId="39" fillId="3" borderId="44" xfId="48" applyNumberFormat="1" applyFont="1" applyFill="1" applyBorder="1" applyAlignment="1" applyProtection="1">
      <alignment horizontal="right" vertical="center"/>
      <protection locked="0"/>
    </xf>
    <xf numFmtId="174" fontId="39" fillId="3" borderId="46" xfId="48" applyNumberFormat="1" applyFont="1" applyFill="1" applyBorder="1" applyAlignment="1" applyProtection="1">
      <alignment horizontal="right" vertical="center"/>
      <protection locked="0"/>
    </xf>
    <xf numFmtId="0" fontId="36" fillId="2" borderId="91" xfId="0" applyFont="1" applyFill="1" applyBorder="1" applyAlignment="1" applyProtection="1"/>
    <xf numFmtId="0" fontId="39" fillId="3" borderId="92" xfId="0" applyFont="1" applyFill="1" applyBorder="1" applyAlignment="1" applyProtection="1">
      <alignment horizontal="left" vertical="center" indent="2"/>
      <protection locked="0"/>
    </xf>
    <xf numFmtId="174" fontId="0" fillId="3" borderId="53" xfId="48" applyNumberFormat="1" applyFont="1" applyFill="1" applyBorder="1" applyAlignment="1" applyProtection="1">
      <alignment horizontal="right" vertical="center"/>
      <protection locked="0"/>
    </xf>
    <xf numFmtId="174" fontId="29" fillId="3" borderId="54" xfId="48" applyNumberFormat="1" applyFont="1" applyFill="1" applyBorder="1" applyAlignment="1" applyProtection="1">
      <alignment horizontal="right" vertical="center"/>
      <protection locked="0"/>
    </xf>
    <xf numFmtId="174" fontId="29" fillId="3" borderId="56" xfId="48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0" fontId="0" fillId="0" borderId="0" xfId="0" applyFill="1" applyProtection="1"/>
    <xf numFmtId="0" fontId="45" fillId="0" borderId="0" xfId="0" applyFont="1" applyFill="1" applyBorder="1" applyAlignment="1" applyProtection="1">
      <alignment horizontal="center"/>
    </xf>
    <xf numFmtId="0" fontId="26" fillId="10" borderId="33" xfId="49" applyBorder="1">
      <alignment vertical="center"/>
      <protection locked="0"/>
    </xf>
    <xf numFmtId="0" fontId="26" fillId="10" borderId="27" xfId="49" applyBorder="1">
      <alignment vertical="center"/>
      <protection locked="0"/>
    </xf>
    <xf numFmtId="0" fontId="29" fillId="6" borderId="64" xfId="0" applyFont="1" applyFill="1" applyBorder="1" applyAlignment="1" applyProtection="1">
      <alignment vertical="center" wrapText="1"/>
    </xf>
    <xf numFmtId="0" fontId="29" fillId="6" borderId="0" xfId="0" applyFont="1" applyFill="1" applyBorder="1" applyAlignment="1" applyProtection="1">
      <alignment vertical="center" wrapText="1"/>
    </xf>
    <xf numFmtId="0" fontId="0" fillId="6" borderId="64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36" fillId="12" borderId="24" xfId="0" applyFont="1" applyFill="1" applyBorder="1" applyAlignment="1" applyProtection="1">
      <alignment horizontal="center" vertical="center"/>
    </xf>
    <xf numFmtId="0" fontId="36" fillId="12" borderId="35" xfId="0" applyFont="1" applyFill="1" applyBorder="1" applyAlignment="1" applyProtection="1">
      <alignment horizontal="center" vertical="center"/>
    </xf>
    <xf numFmtId="0" fontId="36" fillId="12" borderId="36" xfId="0" applyFont="1" applyFill="1" applyBorder="1" applyAlignment="1" applyProtection="1">
      <alignment horizontal="center" vertical="center"/>
    </xf>
    <xf numFmtId="0" fontId="44" fillId="2" borderId="66" xfId="0" applyFont="1" applyFill="1" applyBorder="1" applyAlignment="1" applyProtection="1">
      <alignment horizontal="left" vertical="center" indent="1"/>
    </xf>
    <xf numFmtId="0" fontId="39" fillId="3" borderId="86" xfId="0" applyFont="1" applyFill="1" applyBorder="1" applyAlignment="1" applyProtection="1">
      <alignment horizontal="left" vertical="center" indent="3"/>
      <protection locked="0"/>
    </xf>
    <xf numFmtId="0" fontId="39" fillId="3" borderId="43" xfId="0" applyFont="1" applyFill="1" applyBorder="1" applyAlignment="1" applyProtection="1">
      <alignment horizontal="left" vertical="center" indent="3"/>
      <protection locked="0"/>
    </xf>
    <xf numFmtId="0" fontId="39" fillId="3" borderId="44" xfId="0" applyFont="1" applyFill="1" applyBorder="1" applyAlignment="1" applyProtection="1">
      <alignment horizontal="left" vertical="center" indent="3"/>
      <protection locked="0"/>
    </xf>
    <xf numFmtId="0" fontId="39" fillId="3" borderId="46" xfId="0" applyFont="1" applyFill="1" applyBorder="1" applyAlignment="1" applyProtection="1">
      <alignment horizontal="left" vertical="center" indent="3"/>
      <protection locked="0"/>
    </xf>
    <xf numFmtId="0" fontId="46" fillId="2" borderId="64" xfId="0" applyFont="1" applyFill="1" applyBorder="1" applyProtection="1"/>
    <xf numFmtId="0" fontId="46" fillId="2" borderId="81" xfId="0" applyFont="1" applyFill="1" applyBorder="1" applyProtection="1"/>
    <xf numFmtId="0" fontId="39" fillId="17" borderId="86" xfId="0" applyFont="1" applyFill="1" applyBorder="1" applyAlignment="1" applyProtection="1">
      <alignment horizontal="left" vertical="center" indent="3"/>
      <protection locked="0"/>
    </xf>
    <xf numFmtId="0" fontId="39" fillId="17" borderId="48" xfId="0" applyFont="1" applyFill="1" applyBorder="1" applyAlignment="1" applyProtection="1">
      <alignment horizontal="left" vertical="center" indent="3"/>
      <protection locked="0"/>
    </xf>
    <xf numFmtId="0" fontId="39" fillId="17" borderId="49" xfId="0" applyFont="1" applyFill="1" applyBorder="1" applyAlignment="1" applyProtection="1">
      <alignment horizontal="left" vertical="center" indent="3"/>
      <protection locked="0"/>
    </xf>
    <xf numFmtId="0" fontId="39" fillId="17" borderId="51" xfId="0" applyFont="1" applyFill="1" applyBorder="1" applyAlignment="1" applyProtection="1">
      <alignment horizontal="left" vertical="center" indent="3"/>
      <protection locked="0"/>
    </xf>
    <xf numFmtId="0" fontId="39" fillId="3" borderId="48" xfId="0" applyFont="1" applyFill="1" applyBorder="1" applyAlignment="1" applyProtection="1">
      <alignment horizontal="left" vertical="center" indent="3"/>
      <protection locked="0"/>
    </xf>
    <xf numFmtId="0" fontId="39" fillId="3" borderId="49" xfId="0" applyFont="1" applyFill="1" applyBorder="1" applyAlignment="1" applyProtection="1">
      <alignment horizontal="left" vertical="center" indent="3"/>
      <protection locked="0"/>
    </xf>
    <xf numFmtId="0" fontId="39" fillId="3" borderId="51" xfId="0" applyFont="1" applyFill="1" applyBorder="1" applyAlignment="1" applyProtection="1">
      <alignment horizontal="left" vertical="center" indent="3"/>
      <protection locked="0"/>
    </xf>
    <xf numFmtId="0" fontId="39" fillId="17" borderId="87" xfId="0" applyFont="1" applyFill="1" applyBorder="1" applyAlignment="1" applyProtection="1">
      <alignment horizontal="left" vertical="center" indent="3"/>
      <protection locked="0"/>
    </xf>
    <xf numFmtId="0" fontId="39" fillId="17" borderId="88" xfId="0" applyFont="1" applyFill="1" applyBorder="1" applyAlignment="1" applyProtection="1">
      <alignment horizontal="left" vertical="center" indent="3"/>
      <protection locked="0"/>
    </xf>
    <xf numFmtId="0" fontId="39" fillId="17" borderId="89" xfId="0" applyFont="1" applyFill="1" applyBorder="1" applyAlignment="1" applyProtection="1">
      <alignment horizontal="left" vertical="center" indent="3"/>
      <protection locked="0"/>
    </xf>
    <xf numFmtId="0" fontId="39" fillId="17" borderId="90" xfId="0" applyFont="1" applyFill="1" applyBorder="1" applyAlignment="1" applyProtection="1">
      <alignment horizontal="left" vertical="center" indent="3"/>
      <protection locked="0"/>
    </xf>
    <xf numFmtId="172" fontId="29" fillId="3" borderId="43" xfId="0" applyNumberFormat="1" applyFont="1" applyFill="1" applyBorder="1" applyAlignment="1" applyProtection="1">
      <alignment horizontal="right" vertical="center"/>
      <protection locked="0"/>
    </xf>
    <xf numFmtId="172" fontId="29" fillId="3" borderId="44" xfId="0" applyNumberFormat="1" applyFont="1" applyFill="1" applyBorder="1" applyAlignment="1" applyProtection="1">
      <alignment horizontal="right" vertical="center"/>
      <protection locked="0"/>
    </xf>
    <xf numFmtId="172" fontId="29" fillId="3" borderId="46" xfId="0" applyNumberFormat="1" applyFont="1" applyFill="1" applyBorder="1" applyAlignment="1" applyProtection="1">
      <alignment horizontal="right" vertical="center"/>
      <protection locked="0"/>
    </xf>
    <xf numFmtId="172" fontId="29" fillId="17" borderId="48" xfId="0" applyNumberFormat="1" applyFont="1" applyFill="1" applyBorder="1" applyAlignment="1" applyProtection="1">
      <alignment horizontal="right" vertical="center"/>
      <protection locked="0"/>
    </xf>
    <xf numFmtId="172" fontId="29" fillId="17" borderId="49" xfId="0" applyNumberFormat="1" applyFont="1" applyFill="1" applyBorder="1" applyAlignment="1" applyProtection="1">
      <alignment horizontal="right" vertical="center"/>
      <protection locked="0"/>
    </xf>
    <xf numFmtId="172" fontId="29" fillId="17" borderId="51" xfId="0" applyNumberFormat="1" applyFont="1" applyFill="1" applyBorder="1" applyAlignment="1" applyProtection="1">
      <alignment horizontal="right" vertical="center"/>
      <protection locked="0"/>
    </xf>
    <xf numFmtId="172" fontId="29" fillId="3" borderId="48" xfId="0" applyNumberFormat="1" applyFont="1" applyFill="1" applyBorder="1" applyAlignment="1" applyProtection="1">
      <alignment horizontal="right" vertical="center"/>
      <protection locked="0"/>
    </xf>
    <xf numFmtId="172" fontId="29" fillId="3" borderId="49" xfId="0" applyNumberFormat="1" applyFont="1" applyFill="1" applyBorder="1" applyAlignment="1" applyProtection="1">
      <alignment horizontal="right" vertical="center"/>
      <protection locked="0"/>
    </xf>
    <xf numFmtId="172" fontId="29" fillId="3" borderId="51" xfId="0" applyNumberFormat="1" applyFont="1" applyFill="1" applyBorder="1" applyAlignment="1" applyProtection="1">
      <alignment horizontal="right" vertical="center"/>
      <protection locked="0"/>
    </xf>
    <xf numFmtId="172" fontId="29" fillId="17" borderId="88" xfId="0" applyNumberFormat="1" applyFont="1" applyFill="1" applyBorder="1" applyAlignment="1" applyProtection="1">
      <alignment horizontal="right" vertical="center"/>
      <protection locked="0"/>
    </xf>
    <xf numFmtId="172" fontId="29" fillId="17" borderId="89" xfId="0" applyNumberFormat="1" applyFont="1" applyFill="1" applyBorder="1" applyAlignment="1" applyProtection="1">
      <alignment horizontal="right" vertical="center"/>
      <protection locked="0"/>
    </xf>
    <xf numFmtId="172" fontId="29" fillId="17" borderId="90" xfId="0" applyNumberFormat="1" applyFont="1" applyFill="1" applyBorder="1" applyAlignment="1" applyProtection="1">
      <alignment horizontal="right" vertical="center"/>
      <protection locked="0"/>
    </xf>
    <xf numFmtId="172" fontId="0" fillId="3" borderId="38" xfId="0" applyNumberFormat="1" applyFill="1" applyBorder="1" applyAlignment="1" applyProtection="1">
      <alignment horizontal="right" vertical="center"/>
      <protection locked="0"/>
    </xf>
    <xf numFmtId="172" fontId="0" fillId="3" borderId="39" xfId="0" applyNumberFormat="1" applyFill="1" applyBorder="1" applyAlignment="1" applyProtection="1">
      <alignment horizontal="right" vertical="center"/>
      <protection locked="0"/>
    </xf>
    <xf numFmtId="172" fontId="0" fillId="3" borderId="40" xfId="0" applyNumberFormat="1" applyFill="1" applyBorder="1" applyAlignment="1" applyProtection="1">
      <alignment horizontal="right" vertical="center"/>
      <protection locked="0"/>
    </xf>
    <xf numFmtId="172" fontId="29" fillId="17" borderId="38" xfId="0" applyNumberFormat="1" applyFont="1" applyFill="1" applyBorder="1" applyAlignment="1" applyProtection="1">
      <alignment horizontal="right" vertical="center"/>
      <protection locked="0"/>
    </xf>
    <xf numFmtId="172" fontId="29" fillId="17" borderId="39" xfId="0" applyNumberFormat="1" applyFont="1" applyFill="1" applyBorder="1" applyAlignment="1" applyProtection="1">
      <alignment horizontal="right" vertical="center"/>
      <protection locked="0"/>
    </xf>
    <xf numFmtId="172" fontId="29" fillId="17" borderId="40" xfId="0" applyNumberFormat="1" applyFont="1" applyFill="1" applyBorder="1" applyAlignment="1" applyProtection="1">
      <alignment horizontal="right" vertical="center"/>
      <protection locked="0"/>
    </xf>
    <xf numFmtId="0" fontId="46" fillId="2" borderId="76" xfId="0" applyFont="1" applyFill="1" applyBorder="1" applyProtection="1"/>
    <xf numFmtId="0" fontId="46" fillId="2" borderId="91" xfId="0" applyFont="1" applyFill="1" applyBorder="1" applyProtection="1"/>
    <xf numFmtId="172" fontId="29" fillId="17" borderId="53" xfId="0" applyNumberFormat="1" applyFont="1" applyFill="1" applyBorder="1" applyAlignment="1" applyProtection="1">
      <alignment horizontal="right" vertical="center"/>
      <protection locked="0"/>
    </xf>
    <xf numFmtId="172" fontId="29" fillId="17" borderId="54" xfId="0" applyNumberFormat="1" applyFont="1" applyFill="1" applyBorder="1" applyAlignment="1" applyProtection="1">
      <alignment horizontal="right" vertical="center"/>
      <protection locked="0"/>
    </xf>
    <xf numFmtId="172" fontId="29" fillId="17" borderId="56" xfId="0" applyNumberFormat="1" applyFont="1" applyFill="1" applyBorder="1" applyAlignment="1" applyProtection="1">
      <alignment horizontal="right" vertical="center"/>
      <protection locked="0"/>
    </xf>
    <xf numFmtId="0" fontId="29" fillId="0" borderId="42" xfId="0" applyFont="1" applyFill="1" applyBorder="1" applyAlignment="1" applyProtection="1">
      <alignment horizontal="right" vertical="top"/>
    </xf>
    <xf numFmtId="175" fontId="0" fillId="3" borderId="83" xfId="48" applyNumberFormat="1" applyFont="1" applyFill="1" applyBorder="1" applyAlignment="1" applyProtection="1">
      <alignment horizontal="right" vertical="top" wrapText="1"/>
      <protection locked="0"/>
    </xf>
    <xf numFmtId="175" fontId="0" fillId="3" borderId="84" xfId="48" applyNumberFormat="1" applyFont="1" applyFill="1" applyBorder="1" applyAlignment="1" applyProtection="1">
      <alignment horizontal="right" vertical="top" wrapText="1"/>
      <protection locked="0"/>
    </xf>
    <xf numFmtId="175" fontId="0" fillId="3" borderId="85" xfId="48" applyNumberFormat="1" applyFont="1" applyFill="1" applyBorder="1" applyAlignment="1" applyProtection="1">
      <alignment horizontal="right" vertical="top" wrapText="1"/>
      <protection locked="0"/>
    </xf>
    <xf numFmtId="0" fontId="29" fillId="0" borderId="47" xfId="0" applyFont="1" applyFill="1" applyBorder="1" applyAlignment="1" applyProtection="1">
      <alignment horizontal="right" vertical="top"/>
    </xf>
    <xf numFmtId="175" fontId="0" fillId="3" borderId="48" xfId="48" applyNumberFormat="1" applyFont="1" applyFill="1" applyBorder="1" applyAlignment="1" applyProtection="1">
      <alignment horizontal="right" vertical="top" wrapText="1"/>
      <protection locked="0"/>
    </xf>
    <xf numFmtId="175" fontId="0" fillId="3" borderId="49" xfId="48" applyNumberFormat="1" applyFont="1" applyFill="1" applyBorder="1" applyAlignment="1" applyProtection="1">
      <alignment horizontal="right" vertical="top" wrapText="1"/>
      <protection locked="0"/>
    </xf>
    <xf numFmtId="175" fontId="0" fillId="3" borderId="51" xfId="48" applyNumberFormat="1" applyFont="1" applyFill="1" applyBorder="1" applyAlignment="1" applyProtection="1">
      <alignment horizontal="right" vertical="top" wrapText="1"/>
      <protection locked="0"/>
    </xf>
    <xf numFmtId="0" fontId="28" fillId="6" borderId="10" xfId="0" applyFont="1" applyFill="1" applyBorder="1" applyAlignment="1" applyProtection="1">
      <alignment horizontal="right" vertical="center" wrapText="1"/>
    </xf>
    <xf numFmtId="175" fontId="0" fillId="6" borderId="94" xfId="48" applyNumberFormat="1" applyFont="1" applyFill="1" applyBorder="1" applyAlignment="1" applyProtection="1">
      <alignment horizontal="right" vertical="center"/>
    </xf>
    <xf numFmtId="175" fontId="0" fillId="6" borderId="95" xfId="48" applyNumberFormat="1" applyFont="1" applyFill="1" applyBorder="1" applyAlignment="1" applyProtection="1">
      <alignment horizontal="right" vertical="center"/>
    </xf>
    <xf numFmtId="175" fontId="0" fillId="6" borderId="96" xfId="48" applyNumberFormat="1" applyFont="1" applyFill="1" applyBorder="1" applyAlignment="1" applyProtection="1">
      <alignment horizontal="right" vertical="center"/>
    </xf>
    <xf numFmtId="0" fontId="29" fillId="0" borderId="5" xfId="0" applyFont="1" applyFill="1" applyBorder="1" applyAlignment="1" applyProtection="1">
      <alignment horizontal="right" vertical="top"/>
    </xf>
    <xf numFmtId="3" fontId="1" fillId="4" borderId="1" xfId="0" applyNumberFormat="1" applyFont="1" applyFill="1" applyBorder="1" applyAlignment="1">
      <alignment vertical="center"/>
    </xf>
    <xf numFmtId="175" fontId="3" fillId="3" borderId="98" xfId="48" applyNumberFormat="1" applyFont="1" applyFill="1" applyBorder="1" applyAlignment="1" applyProtection="1">
      <alignment horizontal="right" vertical="top"/>
      <protection locked="0"/>
    </xf>
    <xf numFmtId="175" fontId="3" fillId="3" borderId="99" xfId="48" applyNumberFormat="1" applyFont="1" applyFill="1" applyBorder="1" applyAlignment="1" applyProtection="1">
      <alignment horizontal="right" vertical="top"/>
      <protection locked="0"/>
    </xf>
    <xf numFmtId="174" fontId="0" fillId="0" borderId="0" xfId="0" applyNumberFormat="1" applyFill="1" applyBorder="1" applyProtection="1"/>
    <xf numFmtId="0" fontId="0" fillId="0" borderId="0" xfId="0" applyFill="1" applyBorder="1" applyAlignment="1" applyProtection="1">
      <alignment horizontal="right"/>
    </xf>
    <xf numFmtId="175" fontId="0" fillId="2" borderId="0" xfId="0" applyNumberFormat="1" applyFill="1"/>
    <xf numFmtId="0" fontId="0" fillId="2" borderId="0" xfId="0" applyFill="1" applyAlignment="1">
      <alignment horizontal="center"/>
    </xf>
    <xf numFmtId="165" fontId="0" fillId="6" borderId="1" xfId="2" applyNumberFormat="1" applyFont="1" applyFill="1" applyBorder="1" applyAlignment="1">
      <alignment vertical="center"/>
    </xf>
    <xf numFmtId="0" fontId="0" fillId="2" borderId="0" xfId="0" applyFill="1" applyAlignment="1">
      <alignment horizontal="center"/>
    </xf>
    <xf numFmtId="165" fontId="0" fillId="2" borderId="0" xfId="0" applyNumberFormat="1" applyFill="1"/>
    <xf numFmtId="0" fontId="12" fillId="16" borderId="1" xfId="0" applyFont="1" applyFill="1" applyBorder="1"/>
    <xf numFmtId="165" fontId="12" fillId="16" borderId="1" xfId="2" applyNumberFormat="1" applyFont="1" applyFill="1" applyBorder="1" applyAlignment="1">
      <alignment vertical="center"/>
    </xf>
    <xf numFmtId="175" fontId="29" fillId="3" borderId="43" xfId="0" applyNumberFormat="1" applyFont="1" applyFill="1" applyBorder="1" applyAlignment="1" applyProtection="1">
      <alignment horizontal="right" vertical="center"/>
      <protection locked="0"/>
    </xf>
    <xf numFmtId="175" fontId="29" fillId="3" borderId="44" xfId="0" applyNumberFormat="1" applyFont="1" applyFill="1" applyBorder="1" applyAlignment="1" applyProtection="1">
      <alignment horizontal="right" vertical="center"/>
      <protection locked="0"/>
    </xf>
    <xf numFmtId="175" fontId="29" fillId="3" borderId="46" xfId="0" applyNumberFormat="1" applyFont="1" applyFill="1" applyBorder="1" applyAlignment="1" applyProtection="1">
      <alignment horizontal="right" vertical="center"/>
      <protection locked="0"/>
    </xf>
    <xf numFmtId="175" fontId="29" fillId="17" borderId="48" xfId="0" applyNumberFormat="1" applyFont="1" applyFill="1" applyBorder="1" applyAlignment="1" applyProtection="1">
      <alignment horizontal="right" vertical="center"/>
      <protection locked="0"/>
    </xf>
    <xf numFmtId="175" fontId="29" fillId="17" borderId="49" xfId="0" applyNumberFormat="1" applyFont="1" applyFill="1" applyBorder="1" applyAlignment="1" applyProtection="1">
      <alignment horizontal="right" vertical="center"/>
      <protection locked="0"/>
    </xf>
    <xf numFmtId="175" fontId="29" fillId="17" borderId="51" xfId="0" applyNumberFormat="1" applyFont="1" applyFill="1" applyBorder="1" applyAlignment="1" applyProtection="1">
      <alignment horizontal="right" vertical="center"/>
      <protection locked="0"/>
    </xf>
    <xf numFmtId="175" fontId="29" fillId="3" borderId="48" xfId="0" applyNumberFormat="1" applyFont="1" applyFill="1" applyBorder="1" applyAlignment="1" applyProtection="1">
      <alignment horizontal="right" vertical="center"/>
      <protection locked="0"/>
    </xf>
    <xf numFmtId="175" fontId="29" fillId="3" borderId="49" xfId="0" applyNumberFormat="1" applyFont="1" applyFill="1" applyBorder="1" applyAlignment="1" applyProtection="1">
      <alignment horizontal="right" vertical="center"/>
      <protection locked="0"/>
    </xf>
    <xf numFmtId="175" fontId="29" fillId="3" borderId="51" xfId="0" applyNumberFormat="1" applyFont="1" applyFill="1" applyBorder="1" applyAlignment="1" applyProtection="1">
      <alignment horizontal="right" vertical="center"/>
      <protection locked="0"/>
    </xf>
    <xf numFmtId="164" fontId="0" fillId="5" borderId="8" xfId="0" applyNumberFormat="1" applyFill="1" applyBorder="1"/>
    <xf numFmtId="164" fontId="0" fillId="5" borderId="10" xfId="0" applyNumberFormat="1" applyFill="1" applyBorder="1"/>
    <xf numFmtId="164" fontId="0" fillId="16" borderId="0" xfId="0" applyNumberFormat="1" applyFill="1"/>
    <xf numFmtId="167" fontId="0" fillId="16" borderId="0" xfId="0" applyNumberFormat="1" applyFill="1"/>
    <xf numFmtId="164" fontId="0" fillId="16" borderId="9" xfId="0" applyNumberFormat="1" applyFill="1" applyBorder="1"/>
    <xf numFmtId="167" fontId="0" fillId="16" borderId="9" xfId="0" applyNumberFormat="1" applyFill="1" applyBorder="1"/>
    <xf numFmtId="164" fontId="0" fillId="16" borderId="0" xfId="0" applyNumberFormat="1" applyFill="1" applyBorder="1"/>
    <xf numFmtId="0" fontId="0" fillId="2" borderId="0" xfId="0" quotePrefix="1" applyFill="1"/>
    <xf numFmtId="0" fontId="0" fillId="2" borderId="0" xfId="0" applyFill="1" applyAlignment="1">
      <alignment horizontal="center"/>
    </xf>
    <xf numFmtId="0" fontId="12" fillId="18" borderId="1" xfId="0" applyFont="1" applyFill="1" applyBorder="1" applyAlignment="1">
      <alignment horizontal="center"/>
    </xf>
    <xf numFmtId="167" fontId="0" fillId="18" borderId="1" xfId="0" applyNumberFormat="1" applyFill="1" applyBorder="1" applyAlignment="1"/>
    <xf numFmtId="166" fontId="0" fillId="2" borderId="1" xfId="0" applyNumberFormat="1" applyFill="1" applyBorder="1" applyAlignment="1"/>
    <xf numFmtId="0" fontId="24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175" fontId="29" fillId="3" borderId="44" xfId="48" applyNumberFormat="1" applyFont="1" applyFill="1" applyBorder="1" applyAlignment="1" applyProtection="1">
      <alignment horizontal="right" vertical="center"/>
      <protection locked="0"/>
    </xf>
    <xf numFmtId="175" fontId="29" fillId="3" borderId="43" xfId="48" applyNumberFormat="1" applyFont="1" applyFill="1" applyBorder="1" applyAlignment="1" applyProtection="1">
      <alignment horizontal="right" vertical="center"/>
      <protection locked="0"/>
    </xf>
    <xf numFmtId="175" fontId="29" fillId="3" borderId="45" xfId="48" applyNumberFormat="1" applyFont="1" applyFill="1" applyBorder="1" applyAlignment="1" applyProtection="1">
      <alignment horizontal="right" vertical="center"/>
      <protection locked="0"/>
    </xf>
    <xf numFmtId="175" fontId="29" fillId="3" borderId="46" xfId="48" applyNumberFormat="1" applyFont="1" applyFill="1" applyBorder="1" applyAlignment="1" applyProtection="1">
      <alignment horizontal="right" vertical="center"/>
      <protection locked="0"/>
    </xf>
    <xf numFmtId="175" fontId="29" fillId="3" borderId="48" xfId="48" applyNumberFormat="1" applyFont="1" applyFill="1" applyBorder="1" applyAlignment="1" applyProtection="1">
      <alignment horizontal="right" vertical="center"/>
      <protection locked="0"/>
    </xf>
    <xf numFmtId="175" fontId="29" fillId="3" borderId="49" xfId="48" applyNumberFormat="1" applyFont="1" applyFill="1" applyBorder="1" applyAlignment="1" applyProtection="1">
      <alignment horizontal="right" vertical="center"/>
      <protection locked="0"/>
    </xf>
    <xf numFmtId="175" fontId="29" fillId="3" borderId="50" xfId="48" applyNumberFormat="1" applyFont="1" applyFill="1" applyBorder="1" applyAlignment="1" applyProtection="1">
      <alignment horizontal="right" vertical="center"/>
      <protection locked="0"/>
    </xf>
    <xf numFmtId="175" fontId="29" fillId="3" borderId="51" xfId="48" applyNumberFormat="1" applyFont="1" applyFill="1" applyBorder="1" applyAlignment="1" applyProtection="1">
      <alignment horizontal="right" vertical="center"/>
      <protection locked="0"/>
    </xf>
    <xf numFmtId="175" fontId="29" fillId="3" borderId="53" xfId="48" applyNumberFormat="1" applyFont="1" applyFill="1" applyBorder="1" applyAlignment="1" applyProtection="1">
      <alignment horizontal="right" vertical="center"/>
      <protection locked="0"/>
    </xf>
    <xf numFmtId="175" fontId="29" fillId="3" borderId="54" xfId="48" applyNumberFormat="1" applyFont="1" applyFill="1" applyBorder="1" applyAlignment="1" applyProtection="1">
      <alignment horizontal="right" vertical="center"/>
      <protection locked="0"/>
    </xf>
    <xf numFmtId="175" fontId="29" fillId="3" borderId="55" xfId="48" applyNumberFormat="1" applyFont="1" applyFill="1" applyBorder="1" applyAlignment="1" applyProtection="1">
      <alignment horizontal="right" vertical="center"/>
      <protection locked="0"/>
    </xf>
    <xf numFmtId="175" fontId="29" fillId="3" borderId="56" xfId="48" applyNumberFormat="1" applyFont="1" applyFill="1" applyBorder="1" applyAlignment="1" applyProtection="1">
      <alignment horizontal="right" vertical="center"/>
      <protection locked="0"/>
    </xf>
    <xf numFmtId="175" fontId="29" fillId="15" borderId="58" xfId="48" applyNumberFormat="1" applyFont="1" applyFill="1" applyBorder="1" applyAlignment="1" applyProtection="1">
      <alignment horizontal="right" vertical="center"/>
    </xf>
    <xf numFmtId="175" fontId="29" fillId="15" borderId="59" xfId="48" applyNumberFormat="1" applyFont="1" applyFill="1" applyBorder="1" applyAlignment="1" applyProtection="1">
      <alignment horizontal="right" vertical="center"/>
    </xf>
    <xf numFmtId="175" fontId="29" fillId="15" borderId="60" xfId="48" applyNumberFormat="1" applyFont="1" applyFill="1" applyBorder="1" applyAlignment="1" applyProtection="1">
      <alignment horizontal="right" vertical="center"/>
    </xf>
    <xf numFmtId="175" fontId="29" fillId="15" borderId="61" xfId="48" applyNumberFormat="1" applyFont="1" applyFill="1" applyBorder="1" applyAlignment="1" applyProtection="1">
      <alignment horizontal="right" vertical="center"/>
    </xf>
    <xf numFmtId="0" fontId="25" fillId="0" borderId="0" xfId="0" applyFont="1"/>
    <xf numFmtId="174" fontId="1" fillId="2" borderId="0" xfId="0" applyNumberFormat="1" applyFont="1" applyFill="1"/>
    <xf numFmtId="0" fontId="0" fillId="2" borderId="0" xfId="0" applyFill="1" applyAlignment="1">
      <alignment horizontal="center"/>
    </xf>
    <xf numFmtId="165" fontId="3" fillId="2" borderId="0" xfId="2" applyNumberFormat="1" applyFon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8" fillId="2" borderId="0" xfId="0" applyFont="1" applyFill="1" applyBorder="1" applyProtection="1"/>
    <xf numFmtId="0" fontId="39" fillId="2" borderId="0" xfId="0" applyFont="1" applyFill="1" applyBorder="1" applyAlignment="1" applyProtection="1"/>
    <xf numFmtId="0" fontId="38" fillId="2" borderId="0" xfId="0" applyFont="1" applyFill="1" applyBorder="1" applyAlignment="1" applyProtection="1">
      <alignment horizontal="right"/>
    </xf>
    <xf numFmtId="0" fontId="0" fillId="2" borderId="81" xfId="0" applyFill="1" applyBorder="1" applyProtection="1"/>
    <xf numFmtId="0" fontId="39" fillId="2" borderId="64" xfId="0" applyFont="1" applyFill="1" applyBorder="1" applyAlignment="1" applyProtection="1">
      <protection locked="0"/>
    </xf>
    <xf numFmtId="0" fontId="39" fillId="2" borderId="100" xfId="0" applyFont="1" applyFill="1" applyBorder="1" applyAlignment="1" applyProtection="1">
      <protection locked="0"/>
    </xf>
    <xf numFmtId="174" fontId="39" fillId="2" borderId="0" xfId="48" applyNumberFormat="1" applyFont="1" applyFill="1" applyBorder="1" applyAlignment="1" applyProtection="1">
      <alignment horizontal="right" vertical="center" indent="1"/>
      <protection locked="0"/>
    </xf>
    <xf numFmtId="3" fontId="0" fillId="5" borderId="37" xfId="0" applyNumberFormat="1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3" fontId="0" fillId="5" borderId="5" xfId="0" applyNumberFormat="1" applyFill="1" applyBorder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165" fontId="0" fillId="2" borderId="0" xfId="2" applyNumberFormat="1" applyFont="1" applyFill="1" applyAlignment="1">
      <alignment horizontal="center"/>
    </xf>
    <xf numFmtId="0" fontId="0" fillId="0" borderId="0" xfId="0" quotePrefix="1" applyAlignment="1">
      <alignment vertical="center"/>
    </xf>
    <xf numFmtId="1" fontId="0" fillId="2" borderId="0" xfId="2" applyNumberFormat="1" applyFont="1" applyFill="1"/>
    <xf numFmtId="6" fontId="12" fillId="2" borderId="0" xfId="0" quotePrefix="1" applyNumberFormat="1" applyFont="1" applyFill="1"/>
    <xf numFmtId="0" fontId="0" fillId="2" borderId="0" xfId="0" applyFill="1" applyAlignment="1">
      <alignment horizontal="center"/>
    </xf>
    <xf numFmtId="43" fontId="0" fillId="2" borderId="0" xfId="48" applyFont="1" applyFill="1"/>
    <xf numFmtId="175" fontId="3" fillId="3" borderId="97" xfId="48" applyNumberFormat="1" applyFont="1" applyFill="1" applyBorder="1" applyAlignment="1" applyProtection="1">
      <alignment horizontal="right" vertical="top"/>
      <protection locked="0"/>
    </xf>
    <xf numFmtId="166" fontId="0" fillId="0" borderId="1" xfId="0" applyNumberFormat="1" applyFill="1" applyBorder="1" applyAlignment="1"/>
    <xf numFmtId="3" fontId="0" fillId="0" borderId="0" xfId="0" applyNumberFormat="1" applyFill="1"/>
    <xf numFmtId="0" fontId="19" fillId="0" borderId="0" xfId="0" applyFont="1"/>
    <xf numFmtId="0" fontId="1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28" fillId="12" borderId="37" xfId="0" applyFont="1" applyFill="1" applyBorder="1" applyAlignment="1" applyProtection="1">
      <alignment horizontal="center" vertical="center" wrapText="1"/>
    </xf>
    <xf numFmtId="0" fontId="28" fillId="12" borderId="29" xfId="0" applyFont="1" applyFill="1" applyBorder="1" applyAlignment="1" applyProtection="1">
      <alignment horizontal="center" vertical="center" wrapText="1"/>
    </xf>
    <xf numFmtId="0" fontId="28" fillId="12" borderId="71" xfId="0" applyFont="1" applyFill="1" applyBorder="1" applyAlignment="1" applyProtection="1">
      <alignment horizontal="center" vertical="center" wrapText="1"/>
    </xf>
    <xf numFmtId="0" fontId="36" fillId="12" borderId="25" xfId="0" applyFont="1" applyFill="1" applyBorder="1" applyAlignment="1" applyProtection="1">
      <alignment horizontal="center" vertical="center" wrapText="1"/>
    </xf>
    <xf numFmtId="0" fontId="36" fillId="12" borderId="26" xfId="0" applyFont="1" applyFill="1" applyBorder="1" applyAlignment="1" applyProtection="1">
      <alignment horizontal="center" vertical="center" wrapText="1"/>
    </xf>
    <xf numFmtId="0" fontId="36" fillId="12" borderId="57" xfId="0" applyFont="1" applyFill="1" applyBorder="1" applyAlignment="1" applyProtection="1">
      <alignment horizontal="center" vertical="center" wrapText="1"/>
    </xf>
    <xf numFmtId="0" fontId="36" fillId="6" borderId="35" xfId="0" applyFont="1" applyFill="1" applyBorder="1" applyAlignment="1" applyProtection="1">
      <alignment horizontal="center" vertical="center"/>
    </xf>
    <xf numFmtId="0" fontId="36" fillId="6" borderId="59" xfId="0" applyFont="1" applyFill="1" applyBorder="1" applyAlignment="1" applyProtection="1">
      <alignment horizontal="center" vertical="center"/>
    </xf>
    <xf numFmtId="0" fontId="28" fillId="12" borderId="75" xfId="0" applyFont="1" applyFill="1" applyBorder="1" applyAlignment="1" applyProtection="1">
      <alignment horizontal="center" vertical="center"/>
    </xf>
    <xf numFmtId="0" fontId="28" fillId="12" borderId="26" xfId="0" applyFont="1" applyFill="1" applyBorder="1" applyAlignment="1" applyProtection="1">
      <alignment horizontal="center" vertical="center"/>
    </xf>
    <xf numFmtId="0" fontId="28" fillId="12" borderId="57" xfId="0" applyFont="1" applyFill="1" applyBorder="1" applyAlignment="1" applyProtection="1">
      <alignment horizontal="center" vertical="center"/>
    </xf>
    <xf numFmtId="0" fontId="36" fillId="6" borderId="2" xfId="0" applyFont="1" applyFill="1" applyBorder="1" applyAlignment="1" applyProtection="1">
      <alignment horizontal="center" vertical="center"/>
    </xf>
    <xf numFmtId="0" fontId="36" fillId="6" borderId="4" xfId="0" applyFont="1" applyFill="1" applyBorder="1" applyAlignment="1" applyProtection="1">
      <alignment horizontal="center" vertical="center"/>
    </xf>
    <xf numFmtId="0" fontId="28" fillId="12" borderId="65" xfId="0" applyFont="1" applyFill="1" applyBorder="1" applyAlignment="1" applyProtection="1">
      <alignment horizontal="center" vertical="center"/>
    </xf>
    <xf numFmtId="0" fontId="28" fillId="12" borderId="93" xfId="0" applyFont="1" applyFill="1" applyBorder="1" applyAlignment="1" applyProtection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1" fillId="11" borderId="25" xfId="0" applyFont="1" applyFill="1" applyBorder="1" applyAlignment="1">
      <alignment horizontal="right" vertical="center"/>
    </xf>
    <xf numFmtId="0" fontId="31" fillId="11" borderId="57" xfId="0" applyFont="1" applyFill="1" applyBorder="1" applyAlignment="1">
      <alignment horizontal="right" vertical="center"/>
    </xf>
    <xf numFmtId="0" fontId="27" fillId="2" borderId="23" xfId="0" applyFont="1" applyFill="1" applyBorder="1" applyAlignment="1">
      <alignment horizontal="left" vertical="center" wrapText="1"/>
    </xf>
    <xf numFmtId="0" fontId="27" fillId="2" borderId="24" xfId="0" applyFont="1" applyFill="1" applyBorder="1" applyAlignment="1">
      <alignment horizontal="left" vertical="center" wrapText="1"/>
    </xf>
    <xf numFmtId="0" fontId="27" fillId="2" borderId="31" xfId="0" applyFont="1" applyFill="1" applyBorder="1" applyAlignment="1">
      <alignment horizontal="left" vertical="center" wrapText="1"/>
    </xf>
    <xf numFmtId="0" fontId="27" fillId="2" borderId="32" xfId="0" applyFont="1" applyFill="1" applyBorder="1" applyAlignment="1">
      <alignment horizontal="left" vertical="center" wrapText="1"/>
    </xf>
    <xf numFmtId="0" fontId="28" fillId="6" borderId="25" xfId="0" applyFont="1" applyFill="1" applyBorder="1" applyAlignment="1">
      <alignment horizontal="center" vertical="center" wrapText="1"/>
    </xf>
    <xf numFmtId="0" fontId="28" fillId="6" borderId="26" xfId="0" applyFont="1" applyFill="1" applyBorder="1" applyAlignment="1">
      <alignment horizontal="center" vertical="center" wrapText="1"/>
    </xf>
    <xf numFmtId="0" fontId="28" fillId="6" borderId="27" xfId="0" applyFont="1" applyFill="1" applyBorder="1" applyAlignment="1">
      <alignment horizontal="center" vertical="center" wrapText="1"/>
    </xf>
    <xf numFmtId="0" fontId="28" fillId="11" borderId="28" xfId="0" applyFont="1" applyFill="1" applyBorder="1" applyAlignment="1">
      <alignment horizontal="center" vertical="center" wrapText="1"/>
    </xf>
    <xf numFmtId="0" fontId="28" fillId="11" borderId="29" xfId="0" applyFont="1" applyFill="1" applyBorder="1" applyAlignment="1">
      <alignment horizontal="center" vertical="center" wrapText="1"/>
    </xf>
    <xf numFmtId="0" fontId="28" fillId="11" borderId="30" xfId="0" applyFont="1" applyFill="1" applyBorder="1" applyAlignment="1">
      <alignment horizontal="center" vertical="center" wrapText="1"/>
    </xf>
    <xf numFmtId="0" fontId="28" fillId="12" borderId="23" xfId="0" applyFont="1" applyFill="1" applyBorder="1" applyAlignment="1">
      <alignment horizontal="center" vertical="center" wrapText="1"/>
    </xf>
    <xf numFmtId="0" fontId="28" fillId="12" borderId="33" xfId="0" applyFont="1" applyFill="1" applyBorder="1" applyAlignment="1">
      <alignment horizontal="center" vertical="center" wrapText="1"/>
    </xf>
    <xf numFmtId="0" fontId="28" fillId="12" borderId="27" xfId="0" applyFont="1" applyFill="1" applyBorder="1" applyAlignment="1">
      <alignment horizontal="center" vertical="center" wrapText="1"/>
    </xf>
    <xf numFmtId="0" fontId="28" fillId="13" borderId="34" xfId="0" applyFont="1" applyFill="1" applyBorder="1" applyAlignment="1">
      <alignment horizontal="center" vertical="center" wrapText="1"/>
    </xf>
    <xf numFmtId="0" fontId="28" fillId="13" borderId="35" xfId="0" applyFont="1" applyFill="1" applyBorder="1" applyAlignment="1">
      <alignment horizontal="center" vertical="center" wrapText="1"/>
    </xf>
    <xf numFmtId="0" fontId="28" fillId="13" borderId="36" xfId="0" applyFont="1" applyFill="1" applyBorder="1" applyAlignment="1">
      <alignment horizontal="center" vertical="center" wrapText="1"/>
    </xf>
    <xf numFmtId="3" fontId="0" fillId="10" borderId="0" xfId="0" applyNumberFormat="1" applyFill="1"/>
    <xf numFmtId="3" fontId="0" fillId="10" borderId="11" xfId="0" applyNumberFormat="1" applyFill="1" applyBorder="1"/>
    <xf numFmtId="3" fontId="0" fillId="10" borderId="9" xfId="0" applyNumberFormat="1" applyFill="1" applyBorder="1"/>
    <xf numFmtId="3" fontId="0" fillId="10" borderId="12" xfId="0" applyNumberFormat="1" applyFill="1" applyBorder="1"/>
    <xf numFmtId="3" fontId="0" fillId="10" borderId="6" xfId="0" applyNumberFormat="1" applyFill="1" applyBorder="1"/>
    <xf numFmtId="3" fontId="0" fillId="10" borderId="14" xfId="0" applyNumberFormat="1" applyFill="1" applyBorder="1"/>
    <xf numFmtId="3" fontId="1" fillId="10" borderId="6" xfId="0" applyNumberFormat="1" applyFont="1" applyFill="1" applyBorder="1"/>
    <xf numFmtId="3" fontId="1" fillId="10" borderId="14" xfId="0" applyNumberFormat="1" applyFont="1" applyFill="1" applyBorder="1"/>
    <xf numFmtId="3" fontId="1" fillId="10" borderId="0" xfId="0" applyNumberFormat="1" applyFont="1" applyFill="1"/>
    <xf numFmtId="0" fontId="0" fillId="10" borderId="0" xfId="0" applyFill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0" xfId="0" applyFill="1"/>
    <xf numFmtId="0" fontId="0" fillId="10" borderId="73" xfId="0" applyFill="1" applyBorder="1" applyAlignment="1">
      <alignment horizontal="center"/>
    </xf>
    <xf numFmtId="0" fontId="0" fillId="10" borderId="11" xfId="0" applyFill="1" applyBorder="1"/>
    <xf numFmtId="0" fontId="0" fillId="10" borderId="73" xfId="0" applyFill="1" applyBorder="1"/>
    <xf numFmtId="0" fontId="0" fillId="10" borderId="17" xfId="0" applyFill="1" applyBorder="1"/>
    <xf numFmtId="0" fontId="0" fillId="10" borderId="74" xfId="0" applyFill="1" applyBorder="1"/>
    <xf numFmtId="3" fontId="0" fillId="10" borderId="73" xfId="0" applyNumberFormat="1" applyFill="1" applyBorder="1"/>
    <xf numFmtId="0" fontId="0" fillId="10" borderId="16" xfId="0" applyFill="1" applyBorder="1"/>
    <xf numFmtId="177" fontId="18" fillId="10" borderId="0" xfId="0" applyNumberFormat="1" applyFont="1" applyFill="1"/>
    <xf numFmtId="41" fontId="18" fillId="10" borderId="0" xfId="0" applyNumberFormat="1" applyFont="1" applyFill="1"/>
    <xf numFmtId="0" fontId="4" fillId="10" borderId="0" xfId="0" applyFont="1" applyFill="1"/>
    <xf numFmtId="171" fontId="18" fillId="10" borderId="0" xfId="0" applyNumberFormat="1" applyFont="1" applyFill="1"/>
    <xf numFmtId="0" fontId="0" fillId="10" borderId="9" xfId="0" applyFill="1" applyBorder="1"/>
    <xf numFmtId="176" fontId="18" fillId="10" borderId="0" xfId="0" applyNumberFormat="1" applyFont="1" applyFill="1"/>
    <xf numFmtId="3" fontId="0" fillId="10" borderId="18" xfId="0" applyNumberFormat="1" applyFill="1" applyBorder="1"/>
    <xf numFmtId="1" fontId="0" fillId="10" borderId="0" xfId="0" applyNumberFormat="1" applyFill="1"/>
    <xf numFmtId="3" fontId="0" fillId="10" borderId="37" xfId="0" applyNumberFormat="1" applyFill="1" applyBorder="1"/>
    <xf numFmtId="3" fontId="0" fillId="10" borderId="29" xfId="0" applyNumberFormat="1" applyFill="1" applyBorder="1"/>
    <xf numFmtId="3" fontId="0" fillId="10" borderId="71" xfId="0" applyNumberFormat="1" applyFill="1" applyBorder="1"/>
    <xf numFmtId="3" fontId="0" fillId="10" borderId="37" xfId="0" applyNumberFormat="1" applyFill="1" applyBorder="1" applyAlignment="1"/>
    <xf numFmtId="3" fontId="0" fillId="10" borderId="29" xfId="0" applyNumberFormat="1" applyFill="1" applyBorder="1" applyAlignment="1"/>
    <xf numFmtId="3" fontId="0" fillId="10" borderId="71" xfId="0" applyNumberFormat="1" applyFill="1" applyBorder="1" applyAlignment="1"/>
    <xf numFmtId="3" fontId="0" fillId="10" borderId="8" xfId="0" applyNumberFormat="1" applyFill="1" applyBorder="1"/>
    <xf numFmtId="3" fontId="0" fillId="10" borderId="0" xfId="0" applyNumberFormat="1" applyFill="1" applyBorder="1"/>
    <xf numFmtId="3" fontId="0" fillId="10" borderId="72" xfId="0" applyNumberFormat="1" applyFill="1" applyBorder="1"/>
    <xf numFmtId="3" fontId="0" fillId="10" borderId="8" xfId="0" applyNumberFormat="1" applyFill="1" applyBorder="1" applyAlignment="1"/>
    <xf numFmtId="3" fontId="0" fillId="10" borderId="0" xfId="0" applyNumberFormat="1" applyFill="1" applyBorder="1" applyAlignment="1"/>
    <xf numFmtId="3" fontId="0" fillId="10" borderId="72" xfId="0" applyNumberFormat="1" applyFill="1" applyBorder="1" applyAlignment="1"/>
    <xf numFmtId="3" fontId="0" fillId="10" borderId="10" xfId="0" applyNumberFormat="1" applyFill="1" applyBorder="1"/>
    <xf numFmtId="3" fontId="0" fillId="10" borderId="32" xfId="0" applyNumberFormat="1" applyFill="1" applyBorder="1"/>
    <xf numFmtId="3" fontId="0" fillId="10" borderId="10" xfId="0" applyNumberFormat="1" applyFill="1" applyBorder="1" applyAlignment="1"/>
    <xf numFmtId="3" fontId="0" fillId="10" borderId="9" xfId="0" applyNumberFormat="1" applyFill="1" applyBorder="1" applyAlignment="1"/>
    <xf numFmtId="3" fontId="0" fillId="10" borderId="32" xfId="0" applyNumberFormat="1" applyFill="1" applyBorder="1" applyAlignment="1"/>
    <xf numFmtId="3" fontId="0" fillId="10" borderId="5" xfId="0" applyNumberFormat="1" applyFill="1" applyBorder="1"/>
    <xf numFmtId="3" fontId="0" fillId="10" borderId="7" xfId="0" applyNumberFormat="1" applyFill="1" applyBorder="1"/>
    <xf numFmtId="165" fontId="0" fillId="10" borderId="0" xfId="2" applyNumberFormat="1" applyFont="1" applyFill="1"/>
    <xf numFmtId="3" fontId="0" fillId="10" borderId="62" xfId="0" applyNumberFormat="1" applyFill="1" applyBorder="1"/>
    <xf numFmtId="3" fontId="0" fillId="10" borderId="63" xfId="0" applyNumberFormat="1" applyFill="1" applyBorder="1"/>
    <xf numFmtId="3" fontId="0" fillId="10" borderId="21" xfId="0" applyNumberFormat="1" applyFill="1" applyBorder="1"/>
    <xf numFmtId="3" fontId="0" fillId="10" borderId="22" xfId="0" applyNumberFormat="1" applyFill="1" applyBorder="1"/>
    <xf numFmtId="165" fontId="0" fillId="10" borderId="0" xfId="2" applyNumberFormat="1" applyFont="1" applyFill="1" applyBorder="1"/>
    <xf numFmtId="165" fontId="0" fillId="10" borderId="21" xfId="2" applyNumberFormat="1" applyFont="1" applyFill="1" applyBorder="1"/>
    <xf numFmtId="165" fontId="0" fillId="10" borderId="11" xfId="2" applyNumberFormat="1" applyFont="1" applyFill="1" applyBorder="1"/>
    <xf numFmtId="0" fontId="0" fillId="10" borderId="1" xfId="0" applyFill="1" applyBorder="1"/>
    <xf numFmtId="3" fontId="0" fillId="10" borderId="1" xfId="0" applyNumberFormat="1" applyFill="1" applyBorder="1"/>
    <xf numFmtId="0" fontId="0" fillId="10" borderId="0" xfId="0" applyFill="1" applyBorder="1"/>
    <xf numFmtId="3" fontId="0" fillId="10" borderId="0" xfId="0" applyNumberFormat="1" applyFill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9" xfId="0" applyFill="1" applyBorder="1" applyAlignment="1"/>
    <xf numFmtId="3" fontId="0" fillId="10" borderId="0" xfId="0" applyNumberFormat="1" applyFont="1" applyFill="1"/>
    <xf numFmtId="173" fontId="0" fillId="10" borderId="0" xfId="0" applyNumberFormat="1" applyFill="1"/>
    <xf numFmtId="3" fontId="0" fillId="10" borderId="17" xfId="0" applyNumberFormat="1" applyFill="1" applyBorder="1"/>
    <xf numFmtId="3" fontId="0" fillId="10" borderId="19" xfId="0" applyNumberFormat="1" applyFill="1" applyBorder="1"/>
    <xf numFmtId="3" fontId="0" fillId="10" borderId="16" xfId="0" applyNumberFormat="1" applyFill="1" applyBorder="1"/>
    <xf numFmtId="3" fontId="0" fillId="10" borderId="15" xfId="0" applyNumberFormat="1" applyFill="1" applyBorder="1"/>
    <xf numFmtId="3" fontId="0" fillId="10" borderId="13" xfId="0" applyNumberFormat="1" applyFill="1" applyBorder="1"/>
    <xf numFmtId="41" fontId="18" fillId="10" borderId="0" xfId="0" applyNumberFormat="1" applyFont="1" applyFill="1" applyBorder="1"/>
    <xf numFmtId="3" fontId="1" fillId="10" borderId="11" xfId="0" applyNumberFormat="1" applyFont="1" applyFill="1" applyBorder="1"/>
    <xf numFmtId="164" fontId="0" fillId="10" borderId="1" xfId="0" applyNumberFormat="1" applyFill="1" applyBorder="1"/>
    <xf numFmtId="165" fontId="0" fillId="10" borderId="1" xfId="2" applyNumberFormat="1" applyFont="1" applyFill="1" applyBorder="1" applyAlignment="1">
      <alignment vertical="center"/>
    </xf>
    <xf numFmtId="165" fontId="0" fillId="10" borderId="1" xfId="2" applyNumberFormat="1" applyFont="1" applyFill="1" applyBorder="1" applyAlignment="1">
      <alignment horizontal="right" vertical="center"/>
    </xf>
    <xf numFmtId="165" fontId="12" fillId="10" borderId="1" xfId="2" applyNumberFormat="1" applyFont="1" applyFill="1" applyBorder="1" applyAlignment="1">
      <alignment vertical="center"/>
    </xf>
    <xf numFmtId="165" fontId="12" fillId="10" borderId="1" xfId="2" applyNumberFormat="1" applyFont="1" applyFill="1" applyBorder="1" applyAlignment="1">
      <alignment horizontal="right" vertical="center"/>
    </xf>
  </cellXfs>
  <cellStyles count="50">
    <cellStyle name="Comma" xfId="48" builtinId="3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Hyperlink" xfId="1" builtinId="8"/>
    <cellStyle name="Normal" xfId="0" builtinId="0"/>
    <cellStyle name="Normal 88" xfId="3"/>
    <cellStyle name="Percent" xfId="2" builtinId="5"/>
    <cellStyle name="TableLvl3" xfId="49"/>
  </cellStyles>
  <dxfs count="0"/>
  <tableStyles count="0" defaultTableStyle="TableStyleMedium2" defaultPivotStyle="PivotStyleLight16"/>
  <colors>
    <mruColors>
      <color rgb="FFFFFFCC"/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rgbClr val="3EB08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cat>
            <c:numRef>
              <c:f>ESC_Cat!$D$6:$M$6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ESC_Cat!$D$18:$M$18</c:f>
              <c:numCache>
                <c:formatCode>#,##0.0</c:formatCode>
                <c:ptCount val="10"/>
                <c:pt idx="0">
                  <c:v>290.26075660846516</c:v>
                </c:pt>
                <c:pt idx="1">
                  <c:v>330.77178219844956</c:v>
                </c:pt>
                <c:pt idx="2">
                  <c:v>384.69856247280319</c:v>
                </c:pt>
                <c:pt idx="3">
                  <c:v>397.42039466445834</c:v>
                </c:pt>
                <c:pt idx="4">
                  <c:v>355.50645921920204</c:v>
                </c:pt>
                <c:pt idx="5">
                  <c:v>364.55599478414831</c:v>
                </c:pt>
                <c:pt idx="6">
                  <c:v>338.45502546625022</c:v>
                </c:pt>
                <c:pt idx="7">
                  <c:v>332.72425130128147</c:v>
                </c:pt>
                <c:pt idx="8">
                  <c:v>334.9394620943275</c:v>
                </c:pt>
                <c:pt idx="9">
                  <c:v>319.31766363773346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27881344"/>
        <c:axId val="227882880"/>
      </c:barChart>
      <c:catAx>
        <c:axId val="22788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882880"/>
        <c:crosses val="autoZero"/>
        <c:auto val="1"/>
        <c:lblAlgn val="ctr"/>
        <c:lblOffset val="100"/>
        <c:noMultiLvlLbl val="0"/>
      </c:catAx>
      <c:valAx>
        <c:axId val="22788288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881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rgbClr val="00B0F0"/>
            </a:solidFill>
          </c:spPr>
          <c:invertIfNegative val="0"/>
          <c:dPt>
            <c:idx val="5"/>
            <c:invertIfNegative val="0"/>
            <c:bubble3D val="0"/>
            <c:spPr>
              <a:solidFill>
                <a:srgbClr val="3EB08E"/>
              </a:solidFill>
            </c:spPr>
          </c:dPt>
          <c:dPt>
            <c:idx val="6"/>
            <c:invertIfNegative val="0"/>
            <c:bubble3D val="0"/>
            <c:spPr>
              <a:solidFill>
                <a:srgbClr val="3EB08E"/>
              </a:solidFill>
            </c:spPr>
          </c:dPt>
          <c:dPt>
            <c:idx val="7"/>
            <c:invertIfNegative val="0"/>
            <c:bubble3D val="0"/>
            <c:spPr>
              <a:solidFill>
                <a:srgbClr val="3EB08E"/>
              </a:solidFill>
            </c:spPr>
          </c:dPt>
          <c:dPt>
            <c:idx val="8"/>
            <c:invertIfNegative val="0"/>
            <c:bubble3D val="0"/>
            <c:spPr>
              <a:solidFill>
                <a:srgbClr val="3EB08E"/>
              </a:solidFill>
            </c:spPr>
          </c:dPt>
          <c:dPt>
            <c:idx val="9"/>
            <c:invertIfNegative val="0"/>
            <c:bubble3D val="0"/>
            <c:spPr>
              <a:solidFill>
                <a:srgbClr val="3EB08E"/>
              </a:solidFill>
            </c:spPr>
          </c:dPt>
          <c:cat>
            <c:numRef>
              <c:f>ESC_Cat!$D$21:$M$21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ESC_Cat!$D$33:$M$33</c:f>
              <c:numCache>
                <c:formatCode>#,##0.0</c:formatCode>
                <c:ptCount val="10"/>
                <c:pt idx="0">
                  <c:v>259.74104850999998</c:v>
                </c:pt>
                <c:pt idx="1">
                  <c:v>306.41117173000009</c:v>
                </c:pt>
                <c:pt idx="2">
                  <c:v>363.50797436000005</c:v>
                </c:pt>
                <c:pt idx="3">
                  <c:v>383.64460089004052</c:v>
                </c:pt>
                <c:pt idx="4">
                  <c:v>351.10314921782395</c:v>
                </c:pt>
                <c:pt idx="5">
                  <c:v>369.12802172686156</c:v>
                </c:pt>
                <c:pt idx="6">
                  <c:v>351.34945153135158</c:v>
                </c:pt>
                <c:pt idx="7">
                  <c:v>354.11825165513113</c:v>
                </c:pt>
                <c:pt idx="8">
                  <c:v>365.47335107724479</c:v>
                </c:pt>
                <c:pt idx="9">
                  <c:v>357.22174018426085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18172800"/>
        <c:axId val="218174592"/>
      </c:barChart>
      <c:catAx>
        <c:axId val="2181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8174592"/>
        <c:crosses val="autoZero"/>
        <c:auto val="1"/>
        <c:lblAlgn val="ctr"/>
        <c:lblOffset val="100"/>
        <c:noMultiLvlLbl val="0"/>
      </c:catAx>
      <c:valAx>
        <c:axId val="218174592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8172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rgbClr val="3EB08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cat>
            <c:numRef>
              <c:f>ESC_Cat!$D$6:$M$6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ESC_Cat!$D$12:$M$12</c:f>
              <c:numCache>
                <c:formatCode>#,##0.0</c:formatCode>
                <c:ptCount val="10"/>
                <c:pt idx="0">
                  <c:v>52.787620430919965</c:v>
                </c:pt>
                <c:pt idx="1">
                  <c:v>93.592558384901395</c:v>
                </c:pt>
                <c:pt idx="2">
                  <c:v>124.97423409271133</c:v>
                </c:pt>
                <c:pt idx="3">
                  <c:v>158.26872148141857</c:v>
                </c:pt>
                <c:pt idx="4">
                  <c:v>177.13533666487277</c:v>
                </c:pt>
                <c:pt idx="5">
                  <c:v>156.32237943846971</c:v>
                </c:pt>
                <c:pt idx="6">
                  <c:v>118.53122839685656</c:v>
                </c:pt>
                <c:pt idx="7">
                  <c:v>118.60618908942614</c:v>
                </c:pt>
                <c:pt idx="8">
                  <c:v>117.66167579014078</c:v>
                </c:pt>
                <c:pt idx="9">
                  <c:v>116.3073672324291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18204416"/>
        <c:axId val="218214400"/>
      </c:barChart>
      <c:catAx>
        <c:axId val="21820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8214400"/>
        <c:crosses val="autoZero"/>
        <c:auto val="1"/>
        <c:lblAlgn val="ctr"/>
        <c:lblOffset val="100"/>
        <c:noMultiLvlLbl val="0"/>
      </c:catAx>
      <c:valAx>
        <c:axId val="218214400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18204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spPr>
            <a:solidFill>
              <a:srgbClr val="3EB08E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</c:spPr>
          </c:dPt>
          <c:cat>
            <c:numRef>
              <c:f>ESC_Cat!$D$6:$M$6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ESC_Cat!$D$9:$M$9</c:f>
              <c:numCache>
                <c:formatCode>#,##0.0</c:formatCode>
                <c:ptCount val="10"/>
                <c:pt idx="0">
                  <c:v>96.624475054051047</c:v>
                </c:pt>
                <c:pt idx="1">
                  <c:v>76.064701982522053</c:v>
                </c:pt>
                <c:pt idx="2">
                  <c:v>77.041986388521352</c:v>
                </c:pt>
                <c:pt idx="3">
                  <c:v>74.288796059700502</c:v>
                </c:pt>
                <c:pt idx="4">
                  <c:v>81.863886357889669</c:v>
                </c:pt>
                <c:pt idx="5">
                  <c:v>81.594535583137628</c:v>
                </c:pt>
                <c:pt idx="6">
                  <c:v>82.000697894834701</c:v>
                </c:pt>
                <c:pt idx="7">
                  <c:v>82.608154970773228</c:v>
                </c:pt>
                <c:pt idx="8">
                  <c:v>80.24919674890053</c:v>
                </c:pt>
                <c:pt idx="9">
                  <c:v>81.292726886668945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overlap val="100"/>
        <c:axId val="227308672"/>
        <c:axId val="227310208"/>
      </c:barChart>
      <c:catAx>
        <c:axId val="2273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310208"/>
        <c:crosses val="autoZero"/>
        <c:auto val="1"/>
        <c:lblAlgn val="ctr"/>
        <c:lblOffset val="100"/>
        <c:noMultiLvlLbl val="0"/>
      </c:catAx>
      <c:valAx>
        <c:axId val="227310208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227308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1666875</xdr:colOff>
      <xdr:row>0</xdr:row>
      <xdr:rowOff>0</xdr:rowOff>
    </xdr:from>
    <xdr:to>
      <xdr:col>3</xdr:col>
      <xdr:colOff>2898374</xdr:colOff>
      <xdr:row>4</xdr:row>
      <xdr:rowOff>26360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0"/>
          <a:ext cx="1231499" cy="8169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104775</xdr:colOff>
      <xdr:row>29</xdr:row>
      <xdr:rowOff>47625</xdr:rowOff>
    </xdr:from>
    <xdr:to>
      <xdr:col>11</xdr:col>
      <xdr:colOff>561975</xdr:colOff>
      <xdr:row>35</xdr:row>
      <xdr:rowOff>152400</xdr:rowOff>
    </xdr:to>
    <xdr:sp macro="" textlink="">
      <xdr:nvSpPr>
        <xdr:cNvPr id="2" name="Right Brace 1"/>
        <xdr:cNvSpPr/>
      </xdr:nvSpPr>
      <xdr:spPr>
        <a:xfrm>
          <a:off x="7905750" y="5267325"/>
          <a:ext cx="457200" cy="1247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422413</xdr:colOff>
      <xdr:row>4</xdr:row>
      <xdr:rowOff>82826</xdr:rowOff>
    </xdr:from>
    <xdr:to>
      <xdr:col>14</xdr:col>
      <xdr:colOff>108856</xdr:colOff>
      <xdr:row>25</xdr:row>
      <xdr:rowOff>183991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0</xdr:rowOff>
    </xdr:from>
    <xdr:to>
      <xdr:col>28</xdr:col>
      <xdr:colOff>195859</xdr:colOff>
      <xdr:row>25</xdr:row>
      <xdr:rowOff>156394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9258</xdr:colOff>
      <xdr:row>4</xdr:row>
      <xdr:rowOff>74543</xdr:rowOff>
    </xdr:from>
    <xdr:to>
      <xdr:col>26</xdr:col>
      <xdr:colOff>303045</xdr:colOff>
      <xdr:row>6</xdr:row>
      <xdr:rowOff>35565</xdr:rowOff>
    </xdr:to>
    <xdr:sp macro="" textlink="">
      <xdr:nvSpPr>
        <xdr:cNvPr id="4" name="TextBox 3"/>
        <xdr:cNvSpPr txBox="1"/>
      </xdr:nvSpPr>
      <xdr:spPr>
        <a:xfrm>
          <a:off x="10925736" y="836543"/>
          <a:ext cx="4410244" cy="3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400" b="1" baseline="0">
              <a:latin typeface="Arial" panose="020B0604020202020204" pitchFamily="34" charset="0"/>
              <a:cs typeface="Arial" panose="020B0604020202020204" pitchFamily="34" charset="0"/>
            </a:rPr>
            <a:t>Net Capex nominal, $m</a:t>
          </a:r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361950</xdr:colOff>
      <xdr:row>28</xdr:row>
      <xdr:rowOff>161925</xdr:rowOff>
    </xdr:from>
    <xdr:to>
      <xdr:col>13</xdr:col>
      <xdr:colOff>527991</xdr:colOff>
      <xdr:row>50</xdr:row>
      <xdr:rowOff>127818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38734</xdr:colOff>
      <xdr:row>29</xdr:row>
      <xdr:rowOff>87382</xdr:rowOff>
    </xdr:from>
    <xdr:to>
      <xdr:col>12</xdr:col>
      <xdr:colOff>322924</xdr:colOff>
      <xdr:row>31</xdr:row>
      <xdr:rowOff>48404</xdr:rowOff>
    </xdr:to>
    <xdr:sp macro="" textlink="">
      <xdr:nvSpPr>
        <xdr:cNvPr id="6" name="TextBox 5"/>
        <xdr:cNvSpPr txBox="1"/>
      </xdr:nvSpPr>
      <xdr:spPr>
        <a:xfrm>
          <a:off x="2734309" y="5611882"/>
          <a:ext cx="4418040" cy="3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400" b="1" baseline="0">
              <a:latin typeface="Arial" panose="020B0604020202020204" pitchFamily="34" charset="0"/>
              <a:cs typeface="Arial" panose="020B0604020202020204" pitchFamily="34" charset="0"/>
            </a:rPr>
            <a:t>Safety Capex real, 2015 $m</a:t>
          </a:r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0</xdr:colOff>
      <xdr:row>29</xdr:row>
      <xdr:rowOff>0</xdr:rowOff>
    </xdr:from>
    <xdr:to>
      <xdr:col>28</xdr:col>
      <xdr:colOff>166041</xdr:colOff>
      <xdr:row>50</xdr:row>
      <xdr:rowOff>156393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267334</xdr:colOff>
      <xdr:row>29</xdr:row>
      <xdr:rowOff>115957</xdr:rowOff>
    </xdr:from>
    <xdr:to>
      <xdr:col>26</xdr:col>
      <xdr:colOff>551524</xdr:colOff>
      <xdr:row>31</xdr:row>
      <xdr:rowOff>76979</xdr:rowOff>
    </xdr:to>
    <xdr:sp macro="" textlink="">
      <xdr:nvSpPr>
        <xdr:cNvPr id="8" name="TextBox 7"/>
        <xdr:cNvSpPr txBox="1"/>
      </xdr:nvSpPr>
      <xdr:spPr>
        <a:xfrm>
          <a:off x="11230609" y="5640457"/>
          <a:ext cx="4418040" cy="342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400" b="1" baseline="0">
              <a:latin typeface="Arial" panose="020B0604020202020204" pitchFamily="34" charset="0"/>
              <a:cs typeface="Arial" panose="020B0604020202020204" pitchFamily="34" charset="0"/>
            </a:rPr>
            <a:t>Customer Capex real, 2015 $m</a:t>
          </a:r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0.18091</cdr:x>
      <cdr:y>0.01037</cdr:y>
    </cdr:from>
    <cdr:to>
      <cdr:x>0.79042</cdr:x>
      <cdr:y>0.09258</cdr:y>
    </cdr:to>
    <cdr:sp macro="" textlink="">
      <cdr:nvSpPr>
        <cdr:cNvPr id="2" name="TextBox 9"/>
        <cdr:cNvSpPr txBox="1"/>
      </cdr:nvSpPr>
      <cdr:spPr>
        <a:xfrm xmlns:a="http://schemas.openxmlformats.org/drawingml/2006/main">
          <a:off x="1326322" y="42518"/>
          <a:ext cx="4468466" cy="3372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1400" b="1" baseline="0">
              <a:latin typeface="Arial" panose="020B0604020202020204" pitchFamily="34" charset="0"/>
              <a:cs typeface="Arial" panose="020B0604020202020204" pitchFamily="34" charset="0"/>
            </a:rPr>
            <a:t>Net Capex real, 2015 $m</a:t>
          </a:r>
          <a:endParaRPr lang="en-AU" sz="14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set%20RIN\Final%20RIN%20update%20Jan%202015\Victorian%20DNSP%202016-20%20-%20Reset%20RIN%20templates%20-%20January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ice%20Review\2016-20%20EDPR\10.0%202016%20EDPR%20-%20Modelling\10.1%20Internal%20Modelling\Capex%20Forecast%20Model\Capex%20Model_EDPR%202016-20_Expected%20Case%20(16.02.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/>
      <sheetData sheetId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Rpt_Cat"/>
      <sheetName val="Spare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ICT"/>
      <sheetName val="Other_General"/>
      <sheetName val="Aggregations &amp; Alloc -&gt;"/>
      <sheetName val="Adj_other"/>
      <sheetName val="Base_Forecast"/>
      <sheetName val="Reg_Forecasts"/>
      <sheetName val="Tenix_Overhead"/>
      <sheetName val="AusNet_Overheads"/>
      <sheetName val="Reg_Fcast_Total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2 Repex"/>
      <sheetName val="2.3 Augex"/>
      <sheetName val="2.5 Connections"/>
      <sheetName val="2.6 Non-Network"/>
      <sheetName val="2.10 Overheads"/>
      <sheetName val="2.12 Input Tables"/>
      <sheetName val="2.17 Step Changes"/>
      <sheetName val="Repex_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I70"/>
  <sheetViews>
    <sheetView tabSelected="1" zoomScaleNormal="100" zoomScaleSheetLayoutView="85" zoomScalePageLayoutView="125" workbookViewId="0">
      <selection activeCell="E4" sqref="E4"/>
    </sheetView>
  </sheetViews>
  <sheetFormatPr defaultColWidth="8.85546875" defaultRowHeight="15" x14ac:dyDescent="0.25"/>
  <cols>
    <col min="1" max="1" width="5.85546875" style="1" customWidth="1"/>
    <col min="2" max="2" width="2.85546875" style="2" customWidth="1"/>
    <col min="3" max="3" width="4.42578125" style="1" customWidth="1"/>
    <col min="4" max="4" width="47.85546875" style="1" customWidth="1"/>
    <col min="5" max="5" width="15.7109375" style="1" customWidth="1"/>
    <col min="6" max="6" width="4.28515625" style="1" customWidth="1"/>
    <col min="7" max="7" width="3.85546875" style="1" customWidth="1"/>
    <col min="8" max="8" width="47.140625" style="1" customWidth="1"/>
    <col min="9" max="16384" width="8.85546875" style="1"/>
  </cols>
  <sheetData>
    <row r="1" spans="2:9" ht="16.5" customHeight="1" x14ac:dyDescent="0.25">
      <c r="B1" s="16"/>
    </row>
    <row r="3" spans="2:9" ht="21" x14ac:dyDescent="0.35">
      <c r="B3" s="11" t="s">
        <v>6</v>
      </c>
    </row>
    <row r="4" spans="2:9" ht="9.75" customHeight="1" x14ac:dyDescent="0.25">
      <c r="B4" s="16"/>
    </row>
    <row r="5" spans="2:9" x14ac:dyDescent="0.25">
      <c r="B5" s="81" t="s">
        <v>15</v>
      </c>
      <c r="E5" s="35"/>
      <c r="F5" s="81" t="s">
        <v>413</v>
      </c>
      <c r="G5" s="15"/>
    </row>
    <row r="6" spans="2:9" ht="6.75" customHeight="1" x14ac:dyDescent="0.25">
      <c r="B6" s="12"/>
      <c r="C6" s="15"/>
      <c r="E6" s="34"/>
      <c r="F6" s="20"/>
      <c r="G6" s="15"/>
    </row>
    <row r="7" spans="2:9" x14ac:dyDescent="0.25">
      <c r="B7" s="81" t="s">
        <v>302</v>
      </c>
      <c r="C7" s="15"/>
      <c r="E7" s="34"/>
      <c r="F7" s="12"/>
      <c r="G7" s="14" t="s">
        <v>16</v>
      </c>
      <c r="H7" s="3" t="str">
        <f>Base_Forecast!B1</f>
        <v>Base Forecast Summary - Direct Expenditure</v>
      </c>
    </row>
    <row r="8" spans="2:9" x14ac:dyDescent="0.25">
      <c r="B8" s="12"/>
      <c r="C8" s="14" t="s">
        <v>16</v>
      </c>
      <c r="D8" s="3" t="str">
        <f>Escalators!B1</f>
        <v>Escalators</v>
      </c>
      <c r="E8" s="34"/>
      <c r="F8" s="12"/>
      <c r="G8" s="14" t="s">
        <v>17</v>
      </c>
      <c r="H8" s="3" t="str">
        <f>Reg_Forecasts!B1</f>
        <v>Regulatory Forecast Summary - Direct Expenditure</v>
      </c>
    </row>
    <row r="9" spans="2:9" x14ac:dyDescent="0.25">
      <c r="B9" s="12"/>
      <c r="C9" s="14" t="s">
        <v>17</v>
      </c>
      <c r="D9" s="3" t="str">
        <f>Lab_Mat!B1</f>
        <v>Labour &amp; Non-Labour Category Splits</v>
      </c>
      <c r="E9" s="34"/>
      <c r="G9" s="14" t="s">
        <v>18</v>
      </c>
      <c r="H9" s="3" t="s">
        <v>492</v>
      </c>
    </row>
    <row r="10" spans="2:9" x14ac:dyDescent="0.25">
      <c r="B10" s="12"/>
      <c r="C10" s="14" t="s">
        <v>18</v>
      </c>
      <c r="D10" s="3" t="s">
        <v>21</v>
      </c>
      <c r="E10" s="34"/>
      <c r="F10" s="12"/>
      <c r="G10" s="14" t="s">
        <v>19</v>
      </c>
      <c r="H10" s="3" t="s">
        <v>519</v>
      </c>
    </row>
    <row r="11" spans="2:9" ht="14.25" customHeight="1" x14ac:dyDescent="0.25">
      <c r="B11" s="15"/>
      <c r="F11" s="12"/>
      <c r="G11" s="14" t="s">
        <v>20</v>
      </c>
      <c r="H11" s="3" t="s">
        <v>634</v>
      </c>
    </row>
    <row r="12" spans="2:9" x14ac:dyDescent="0.25">
      <c r="B12" s="81" t="s">
        <v>311</v>
      </c>
      <c r="E12" s="34"/>
      <c r="G12" s="14" t="s">
        <v>43</v>
      </c>
      <c r="H12" s="3" t="s">
        <v>258</v>
      </c>
    </row>
    <row r="13" spans="2:9" ht="6.75" customHeight="1" x14ac:dyDescent="0.25">
      <c r="B13" s="12"/>
      <c r="E13" s="34"/>
      <c r="G13" s="15"/>
      <c r="I13" s="34"/>
    </row>
    <row r="14" spans="2:9" x14ac:dyDescent="0.25">
      <c r="B14" s="12"/>
      <c r="C14" s="12" t="s">
        <v>303</v>
      </c>
      <c r="E14" s="34"/>
      <c r="F14" s="81" t="s">
        <v>308</v>
      </c>
      <c r="G14" s="15"/>
      <c r="I14" s="34"/>
    </row>
    <row r="15" spans="2:9" x14ac:dyDescent="0.25">
      <c r="B15" s="12"/>
      <c r="C15" s="30" t="s">
        <v>16</v>
      </c>
      <c r="D15" s="3" t="str">
        <f>Augmentation!B1</f>
        <v>Augmentation</v>
      </c>
      <c r="E15" s="58"/>
      <c r="F15" s="20"/>
      <c r="G15" s="12" t="s">
        <v>309</v>
      </c>
      <c r="I15" s="34"/>
    </row>
    <row r="16" spans="2:9" x14ac:dyDescent="0.25">
      <c r="B16" s="12"/>
      <c r="C16" s="13"/>
      <c r="E16" s="58"/>
      <c r="F16" s="12"/>
      <c r="G16" s="14" t="s">
        <v>16</v>
      </c>
      <c r="H16" s="3" t="str">
        <f>RFM_PTRM!B1</f>
        <v>RFM &amp; PTRM output</v>
      </c>
      <c r="I16" s="34"/>
    </row>
    <row r="17" spans="2:9" x14ac:dyDescent="0.25">
      <c r="B17" s="12"/>
      <c r="C17" s="12" t="s">
        <v>520</v>
      </c>
      <c r="E17" s="58"/>
      <c r="F17" s="12"/>
      <c r="G17" s="14" t="s">
        <v>17</v>
      </c>
      <c r="H17" s="3" t="str">
        <f>TAB!B1</f>
        <v>TAB model output</v>
      </c>
      <c r="I17" s="34"/>
    </row>
    <row r="18" spans="2:9" x14ac:dyDescent="0.25">
      <c r="B18" s="12"/>
      <c r="C18" s="14" t="s">
        <v>16</v>
      </c>
      <c r="D18" s="3" t="s">
        <v>412</v>
      </c>
      <c r="E18" s="58"/>
      <c r="F18" s="12"/>
      <c r="G18" s="14"/>
      <c r="I18" s="34"/>
    </row>
    <row r="19" spans="2:9" x14ac:dyDescent="0.25">
      <c r="B19" s="12"/>
      <c r="C19" s="14" t="s">
        <v>17</v>
      </c>
      <c r="D19" s="3" t="s">
        <v>79</v>
      </c>
      <c r="E19" s="58"/>
      <c r="F19" s="12"/>
      <c r="G19" s="19" t="s">
        <v>434</v>
      </c>
      <c r="I19" s="34"/>
    </row>
    <row r="20" spans="2:9" ht="13.5" customHeight="1" x14ac:dyDescent="0.25">
      <c r="B20" s="12"/>
      <c r="C20" s="14"/>
      <c r="D20" s="3"/>
      <c r="E20" s="58"/>
      <c r="F20" s="12"/>
      <c r="G20" s="14" t="s">
        <v>16</v>
      </c>
      <c r="H20" s="3" t="s">
        <v>23</v>
      </c>
      <c r="I20" s="34"/>
    </row>
    <row r="21" spans="2:9" x14ac:dyDescent="0.25">
      <c r="B21" s="12"/>
      <c r="C21" s="12" t="s">
        <v>304</v>
      </c>
      <c r="E21" s="58"/>
      <c r="F21" s="12"/>
      <c r="G21" s="14" t="s">
        <v>17</v>
      </c>
      <c r="H21" s="3" t="s">
        <v>579</v>
      </c>
      <c r="I21" s="34"/>
    </row>
    <row r="22" spans="2:9" x14ac:dyDescent="0.25">
      <c r="B22" s="12"/>
      <c r="C22" s="14" t="s">
        <v>16</v>
      </c>
      <c r="D22" s="3" t="str">
        <f>Major_Rebuilds!B1</f>
        <v>Major Rebuilds</v>
      </c>
      <c r="E22" s="58"/>
      <c r="F22" s="12"/>
    </row>
    <row r="23" spans="2:9" x14ac:dyDescent="0.25">
      <c r="B23" s="12"/>
      <c r="C23" s="14" t="s">
        <v>17</v>
      </c>
      <c r="D23" s="3" t="str">
        <f>Stations!B1</f>
        <v>Stations</v>
      </c>
      <c r="E23" s="58"/>
      <c r="F23" s="12"/>
      <c r="G23" s="19" t="s">
        <v>310</v>
      </c>
      <c r="I23" s="34"/>
    </row>
    <row r="24" spans="2:9" x14ac:dyDescent="0.25">
      <c r="B24" s="12"/>
      <c r="C24" s="14" t="s">
        <v>18</v>
      </c>
      <c r="D24" s="3" t="str">
        <f>Lines!B1</f>
        <v>Lines</v>
      </c>
      <c r="E24" s="58"/>
      <c r="F24" s="12"/>
      <c r="G24" s="14" t="s">
        <v>16</v>
      </c>
      <c r="H24" s="3" t="s">
        <v>41</v>
      </c>
      <c r="I24" s="34"/>
    </row>
    <row r="25" spans="2:9" x14ac:dyDescent="0.25">
      <c r="B25" s="12"/>
      <c r="C25" s="14" t="s">
        <v>19</v>
      </c>
      <c r="D25" s="3" t="str">
        <f>'PC&amp;A'!B1</f>
        <v>Protection, Control &amp; Automation</v>
      </c>
      <c r="E25" s="58"/>
      <c r="F25" s="12"/>
      <c r="G25" s="14" t="s">
        <v>17</v>
      </c>
      <c r="H25" s="3" t="s">
        <v>42</v>
      </c>
      <c r="I25" s="55"/>
    </row>
    <row r="26" spans="2:9" x14ac:dyDescent="0.25">
      <c r="B26" s="12"/>
      <c r="C26" s="14" t="s">
        <v>20</v>
      </c>
      <c r="D26" s="3" t="str">
        <f>'SCADA&amp;Comms'!B1</f>
        <v>SCADA &amp; Network Communications</v>
      </c>
      <c r="E26" s="58"/>
      <c r="F26" s="12"/>
      <c r="G26" s="14" t="s">
        <v>18</v>
      </c>
      <c r="H26" s="3" t="s">
        <v>44</v>
      </c>
      <c r="I26" s="55"/>
    </row>
    <row r="27" spans="2:9" x14ac:dyDescent="0.25">
      <c r="B27" s="12"/>
      <c r="C27" s="14" t="s">
        <v>43</v>
      </c>
      <c r="D27" s="3" t="s">
        <v>602</v>
      </c>
      <c r="E27" s="58"/>
      <c r="F27" s="12"/>
      <c r="G27" s="14" t="s">
        <v>19</v>
      </c>
      <c r="H27" s="3" t="s">
        <v>45</v>
      </c>
      <c r="I27" s="55"/>
    </row>
    <row r="28" spans="2:9" x14ac:dyDescent="0.25">
      <c r="B28" s="12"/>
      <c r="C28" s="15"/>
      <c r="F28" s="12"/>
      <c r="G28" s="14" t="s">
        <v>20</v>
      </c>
      <c r="H28" s="3" t="s">
        <v>474</v>
      </c>
    </row>
    <row r="29" spans="2:9" x14ac:dyDescent="0.25">
      <c r="B29" s="12"/>
      <c r="C29" s="12" t="s">
        <v>305</v>
      </c>
      <c r="E29" s="58"/>
      <c r="F29" s="12"/>
    </row>
    <row r="30" spans="2:9" x14ac:dyDescent="0.25">
      <c r="B30" s="12"/>
      <c r="C30" s="14" t="s">
        <v>16</v>
      </c>
      <c r="D30" s="3" t="str">
        <f>ESL_1!B1</f>
        <v>Environmental, Safety &amp; Legal - Part A</v>
      </c>
      <c r="E30" s="58"/>
      <c r="F30" s="12"/>
      <c r="G30" s="19" t="s">
        <v>531</v>
      </c>
    </row>
    <row r="31" spans="2:9" x14ac:dyDescent="0.25">
      <c r="B31" s="12"/>
      <c r="C31" s="14" t="s">
        <v>17</v>
      </c>
      <c r="D31" s="3" t="str">
        <f>ESL_2!B1</f>
        <v>Environmental, Safety &amp; Legal - Part B</v>
      </c>
      <c r="E31" s="58"/>
      <c r="F31" s="12"/>
      <c r="G31" s="14" t="s">
        <v>16</v>
      </c>
      <c r="H31" s="3" t="s">
        <v>533</v>
      </c>
    </row>
    <row r="32" spans="2:9" x14ac:dyDescent="0.25">
      <c r="B32" s="12"/>
      <c r="C32" s="14" t="s">
        <v>18</v>
      </c>
      <c r="D32" s="3" t="s">
        <v>458</v>
      </c>
      <c r="E32" s="58"/>
      <c r="F32" s="12"/>
      <c r="G32" s="14"/>
      <c r="I32" s="34"/>
    </row>
    <row r="33" spans="2:9" x14ac:dyDescent="0.25">
      <c r="B33" s="12"/>
      <c r="C33" s="14"/>
      <c r="D33" s="3"/>
      <c r="E33" s="58"/>
      <c r="F33" s="23"/>
      <c r="G33" s="24"/>
      <c r="I33" s="34"/>
    </row>
    <row r="34" spans="2:9" x14ac:dyDescent="0.25">
      <c r="B34" s="12"/>
      <c r="C34" s="12" t="s">
        <v>306</v>
      </c>
      <c r="E34" s="58"/>
    </row>
    <row r="35" spans="2:9" x14ac:dyDescent="0.25">
      <c r="B35" s="12"/>
      <c r="C35" s="14" t="s">
        <v>16</v>
      </c>
      <c r="D35" s="3" t="str">
        <f>'SCADA&amp;Comms'!B1</f>
        <v>SCADA &amp; Network Communications</v>
      </c>
      <c r="E35" s="58"/>
    </row>
    <row r="36" spans="2:9" x14ac:dyDescent="0.25">
      <c r="B36" s="12"/>
      <c r="C36" s="12"/>
      <c r="E36" s="58"/>
    </row>
    <row r="37" spans="2:9" x14ac:dyDescent="0.25">
      <c r="B37" s="12"/>
      <c r="C37" s="12" t="s">
        <v>307</v>
      </c>
      <c r="E37" s="58"/>
    </row>
    <row r="38" spans="2:9" x14ac:dyDescent="0.25">
      <c r="B38" s="12"/>
      <c r="C38" s="14" t="s">
        <v>16</v>
      </c>
      <c r="D38" s="3" t="str">
        <f>ICT!B1</f>
        <v>ICT Infrastructure</v>
      </c>
      <c r="E38" s="58"/>
    </row>
    <row r="39" spans="2:9" x14ac:dyDescent="0.25">
      <c r="B39" s="12"/>
      <c r="C39" s="14" t="s">
        <v>17</v>
      </c>
      <c r="D39" s="3" t="str">
        <f>Other_General!B1</f>
        <v>Other Non Network</v>
      </c>
      <c r="E39" s="58"/>
    </row>
    <row r="40" spans="2:9" ht="6" customHeight="1" x14ac:dyDescent="0.25">
      <c r="B40" s="12"/>
      <c r="C40" s="15"/>
      <c r="E40" s="34"/>
    </row>
    <row r="41" spans="2:9" x14ac:dyDescent="0.25">
      <c r="E41" s="34"/>
    </row>
    <row r="42" spans="2:9" ht="6" customHeight="1" x14ac:dyDescent="0.25">
      <c r="E42" s="34"/>
    </row>
    <row r="43" spans="2:9" x14ac:dyDescent="0.25">
      <c r="E43" s="34"/>
    </row>
    <row r="44" spans="2:9" x14ac:dyDescent="0.25">
      <c r="E44" s="34"/>
    </row>
    <row r="45" spans="2:9" x14ac:dyDescent="0.25">
      <c r="E45" s="34"/>
    </row>
    <row r="46" spans="2:9" x14ac:dyDescent="0.25">
      <c r="E46" s="34"/>
    </row>
    <row r="47" spans="2:9" x14ac:dyDescent="0.25">
      <c r="B47" s="12"/>
      <c r="C47" s="15"/>
      <c r="E47" s="34"/>
    </row>
    <row r="48" spans="2:9" x14ac:dyDescent="0.25">
      <c r="B48" s="12"/>
      <c r="C48" s="15"/>
      <c r="E48" s="34"/>
    </row>
    <row r="50" ht="5.25" customHeight="1" x14ac:dyDescent="0.25"/>
    <row r="54" ht="6" customHeight="1" x14ac:dyDescent="0.25"/>
    <row r="57" ht="6" customHeight="1" x14ac:dyDescent="0.25"/>
    <row r="68" spans="2:2" x14ac:dyDescent="0.25">
      <c r="B68" s="12"/>
    </row>
    <row r="69" spans="2:2" x14ac:dyDescent="0.25">
      <c r="B69" s="12"/>
    </row>
    <row r="70" spans="2:2" x14ac:dyDescent="0.25">
      <c r="B70" s="12"/>
    </row>
  </sheetData>
  <hyperlinks>
    <hyperlink ref="B5" location="Assumptions!A1" display="Assumptions"/>
    <hyperlink ref="B12" location="'Inputs -&gt;'!A1" display="2. Inputs"/>
    <hyperlink ref="D15" location="Augmentation!A1" display="Augmentation Capex"/>
    <hyperlink ref="D22" location="'Major_Rebuilds'!A1" display="'Major_Rebuilds'!A1"/>
    <hyperlink ref="D23" location="Stations!A1" display="Stations"/>
    <hyperlink ref="D24" location="Lines!A1" display="Lines"/>
    <hyperlink ref="D25" location="'PC&amp;A'!A1" display="Protection, Control &amp; Automation"/>
    <hyperlink ref="D26" location="'SCADA&amp;Comms'!A1" display="'SCADA&amp;Comms'!A1"/>
    <hyperlink ref="D35" location="'SCADA&amp;Comms'!A1" display="'SCADA&amp;Comms'!A1"/>
    <hyperlink ref="D30" location="ESL_1!A1" display="ESL_1!A1"/>
    <hyperlink ref="D18" location="Connections!B5" display="Customer Capex"/>
    <hyperlink ref="D38" location="'ICT'!A1" display="'ICT'!A1"/>
    <hyperlink ref="D39" location="Other_General!A1" display="Other Non Network"/>
    <hyperlink ref="F5" location="'Aggregations &amp; Alloc -&gt;'!A1" display="4. Aggregations &amp; Allocations"/>
    <hyperlink ref="F14" location="'Outputs -&gt;'!A1" display="4. Outputs"/>
    <hyperlink ref="B7" location="'Lookups -&gt;'!A1" display="5. Lookup Tables"/>
    <hyperlink ref="D8" location="Escalators!A1" display="CPI index"/>
    <hyperlink ref="D9" location="Lab_Mat!A1" display="Labour &amp; Material Escalators"/>
    <hyperlink ref="D10" location="Rpt_Cat!A1" display="Reporting Categories"/>
    <hyperlink ref="H16" location="RFM_PTRM!A1" display="RFM_PTRM!A1"/>
    <hyperlink ref="H17" location="TAB!A1" display="TAB!A1"/>
    <hyperlink ref="H20" location="ESC_Cat!A1" display="ESC Reporting"/>
    <hyperlink ref="H24" location="'2.1 Exp Summary'!A1" display="2.1 Expenditure Summary"/>
    <hyperlink ref="H25" location="'2.6 Non-Network'!A1" display="2.6 Non-Network"/>
    <hyperlink ref="H26" location="'2.10 Overheads'!A1" display="2.10 Overheads"/>
    <hyperlink ref="H27" location="'2.12 Input Tables'!A1" display="2.12 Input Tables"/>
    <hyperlink ref="H7" location="Base_Forecast!A1" display="Base_Forecast!A1"/>
    <hyperlink ref="H8" location="Reg_Forecasts!A1" display="Reg_Forecasts!A1"/>
    <hyperlink ref="D31" location="ESL_2!A1" display="ESL_2!A1"/>
    <hyperlink ref="H11" location="AusNet_Overheads!A1" display="AusNet Overhead allocations"/>
    <hyperlink ref="H12" location="Reg_Fcast_Total!A1" display="Regulatory Forecast Summary - Total Expenditure"/>
    <hyperlink ref="D19" location="Connections!B43" display="Customer Contributions"/>
    <hyperlink ref="D32" location="ESL_2!A40" display="Govt. Funded Safety Programs"/>
    <hyperlink ref="H28" location="'2.17 Step Changes'!A1" display="2.17 Step Changes"/>
    <hyperlink ref="H9" location="Tenix_Overhead!A1" display="Tenix Overheads"/>
    <hyperlink ref="H10" location="RIN_Direct_Forecast!A1" display="RIN Expenditure Summary - Direct Expenditure"/>
    <hyperlink ref="H31" location="Repex_Analysis!A1" display="Repex Volumes Analysis"/>
    <hyperlink ref="H21" location="Charts!A1" display="Charts"/>
    <hyperlink ref="D27" location="Other_Comms!A1" display="Other Communications Infrastructure"/>
  </hyperlinks>
  <pageMargins left="0.25" right="0.25" top="0.75" bottom="0.75" header="0.3" footer="0.3"/>
  <pageSetup paperSize="9" scale="86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CM53"/>
  <sheetViews>
    <sheetView zoomScaleNormal="100" zoomScalePageLayoutView="125" workbookViewId="0">
      <pane xSplit="7" topLeftCell="H1" activePane="topRight" state="frozen"/>
      <selection activeCell="C11" sqref="C11"/>
      <selection pane="topRight" activeCell="C46" sqref="C46:C50"/>
    </sheetView>
  </sheetViews>
  <sheetFormatPr defaultColWidth="8.85546875" defaultRowHeight="15" outlineLevelRow="1" outlineLevelCol="1" x14ac:dyDescent="0.25"/>
  <cols>
    <col min="1" max="1" width="4" style="1" customWidth="1"/>
    <col min="2" max="2" width="8.85546875" style="1"/>
    <col min="3" max="3" width="47.42578125" style="1" bestFit="1" customWidth="1"/>
    <col min="4" max="4" width="19.140625" style="1" customWidth="1"/>
    <col min="5" max="5" width="24.42578125" style="1" hidden="1" customWidth="1" outlineLevel="1"/>
    <col min="6" max="6" width="33.85546875" style="1" hidden="1" customWidth="1" outlineLevel="1"/>
    <col min="7" max="7" width="40.42578125" style="1" hidden="1" customWidth="1" outlineLevel="1"/>
    <col min="8" max="8" width="9.42578125" style="1" customWidth="1" collapsed="1"/>
    <col min="9" max="14" width="9.42578125" style="1" customWidth="1"/>
    <col min="15" max="15" width="3.28515625" style="1" customWidth="1"/>
    <col min="16" max="21" width="8.85546875" style="1"/>
    <col min="22" max="22" width="3" style="1" customWidth="1"/>
    <col min="23" max="26" width="9.7109375" style="1" customWidth="1"/>
    <col min="27" max="27" width="3" style="1" customWidth="1"/>
    <col min="28" max="28" width="10.7109375" style="1" customWidth="1"/>
    <col min="29" max="33" width="8.85546875" style="1"/>
    <col min="34" max="34" width="2.85546875" style="1" customWidth="1"/>
    <col min="35" max="39" width="8.7109375" style="1" hidden="1" customWidth="1" outlineLevel="1"/>
    <col min="40" max="40" width="8.85546875" style="1" collapsed="1"/>
    <col min="41" max="45" width="8.85546875" style="1" hidden="1" customWidth="1" outlineLevel="1"/>
    <col min="46" max="46" width="8.85546875" style="1" collapsed="1"/>
    <col min="47" max="51" width="8.85546875" style="1" hidden="1" customWidth="1" outlineLevel="1"/>
    <col min="52" max="52" width="8.85546875" style="1" collapsed="1"/>
    <col min="53" max="57" width="8.85546875" style="1" hidden="1" customWidth="1" outlineLevel="1"/>
    <col min="58" max="58" width="8.85546875" style="1" collapsed="1"/>
    <col min="59" max="63" width="8.85546875" style="1" hidden="1" customWidth="1" outlineLevel="1"/>
    <col min="64" max="64" width="8.85546875" style="1" collapsed="1"/>
    <col min="65" max="69" width="8.85546875" style="1" hidden="1" customWidth="1" outlineLevel="1"/>
    <col min="70" max="70" width="8.85546875" style="1" collapsed="1"/>
    <col min="71" max="71" width="2.42578125" style="1" customWidth="1"/>
    <col min="72" max="77" width="8.85546875" style="1"/>
    <col min="78" max="78" width="2.85546875" style="1" customWidth="1"/>
    <col min="79" max="84" width="8.85546875" style="1"/>
    <col min="85" max="85" width="2.85546875" style="1" customWidth="1"/>
    <col min="86" max="16384" width="8.85546875" style="1"/>
  </cols>
  <sheetData>
    <row r="1" spans="2:91" ht="18.75" x14ac:dyDescent="0.3">
      <c r="B1" s="10" t="s">
        <v>28</v>
      </c>
      <c r="AB1" s="55"/>
    </row>
    <row r="2" spans="2:91" x14ac:dyDescent="0.25">
      <c r="B2" s="25" t="s">
        <v>6</v>
      </c>
      <c r="AN2" s="99"/>
      <c r="AO2" s="99"/>
      <c r="AP2" s="99"/>
      <c r="AQ2" s="99"/>
      <c r="AR2" s="99"/>
      <c r="AS2" s="99"/>
    </row>
    <row r="3" spans="2:91" x14ac:dyDescent="0.25">
      <c r="P3" s="424" t="s">
        <v>209</v>
      </c>
      <c r="Q3" s="424"/>
      <c r="R3" s="424"/>
      <c r="S3" s="424"/>
      <c r="T3" s="424"/>
      <c r="U3" s="424"/>
      <c r="AB3" s="424" t="s">
        <v>209</v>
      </c>
      <c r="AC3" s="424"/>
      <c r="AD3" s="424"/>
      <c r="AE3" s="424"/>
      <c r="AF3" s="424"/>
      <c r="AG3" s="424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 t="s">
        <v>209</v>
      </c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T3" s="424" t="s">
        <v>209</v>
      </c>
      <c r="BU3" s="424"/>
      <c r="BV3" s="424"/>
      <c r="BW3" s="424"/>
      <c r="BX3" s="424"/>
      <c r="BY3" s="424"/>
      <c r="CA3" s="424" t="s">
        <v>209</v>
      </c>
      <c r="CB3" s="424"/>
      <c r="CC3" s="424"/>
      <c r="CD3" s="424"/>
      <c r="CE3" s="424"/>
      <c r="CF3" s="424"/>
      <c r="CH3" s="424" t="s">
        <v>209</v>
      </c>
      <c r="CI3" s="424"/>
      <c r="CJ3" s="424"/>
      <c r="CK3" s="424"/>
      <c r="CL3" s="424"/>
      <c r="CM3" s="424"/>
    </row>
    <row r="4" spans="2:91" hidden="1" outlineLevel="1" x14ac:dyDescent="0.25">
      <c r="P4" s="121"/>
      <c r="Q4" s="121"/>
      <c r="R4" s="121"/>
      <c r="S4" s="121"/>
      <c r="T4" s="121"/>
      <c r="U4" s="121"/>
      <c r="W4" s="1" t="s">
        <v>256</v>
      </c>
      <c r="X4" s="1" t="s">
        <v>255</v>
      </c>
      <c r="Y4" s="1" t="s">
        <v>429</v>
      </c>
      <c r="Z4" s="1" t="s">
        <v>257</v>
      </c>
      <c r="AB4" s="121"/>
      <c r="AC4" s="121"/>
      <c r="AD4" s="121"/>
      <c r="AE4" s="121"/>
      <c r="AF4" s="121"/>
      <c r="AG4" s="121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T4" s="121"/>
      <c r="BU4" s="121"/>
      <c r="BV4" s="121"/>
      <c r="BW4" s="121"/>
      <c r="BX4" s="121"/>
      <c r="BY4" s="121"/>
      <c r="CA4" s="121"/>
      <c r="CB4" s="121"/>
      <c r="CC4" s="121"/>
      <c r="CD4" s="121"/>
      <c r="CE4" s="121"/>
      <c r="CF4" s="121"/>
      <c r="CH4" s="121"/>
      <c r="CI4" s="121"/>
      <c r="CJ4" s="121"/>
      <c r="CK4" s="121"/>
      <c r="CL4" s="121"/>
      <c r="CM4" s="121"/>
    </row>
    <row r="5" spans="2:91" collapsed="1" x14ac:dyDescent="0.25">
      <c r="B5" s="2" t="s">
        <v>408</v>
      </c>
      <c r="H5" s="17">
        <v>2015</v>
      </c>
      <c r="I5" s="17">
        <v>2016</v>
      </c>
      <c r="J5" s="17">
        <v>2017</v>
      </c>
      <c r="K5" s="17">
        <v>2018</v>
      </c>
      <c r="L5" s="17">
        <v>2019</v>
      </c>
      <c r="M5" s="17">
        <v>2020</v>
      </c>
      <c r="N5" s="17"/>
      <c r="P5" s="17">
        <v>2015</v>
      </c>
      <c r="Q5" s="17">
        <v>2016</v>
      </c>
      <c r="R5" s="17">
        <v>2017</v>
      </c>
      <c r="S5" s="17">
        <v>2018</v>
      </c>
      <c r="T5" s="17">
        <v>2019</v>
      </c>
      <c r="U5" s="17">
        <v>2020</v>
      </c>
      <c r="W5" s="17"/>
      <c r="X5" s="17"/>
      <c r="Y5" s="17"/>
      <c r="Z5" s="17"/>
      <c r="AB5" s="17">
        <v>2015</v>
      </c>
      <c r="AC5" s="17">
        <v>2016</v>
      </c>
      <c r="AD5" s="17">
        <v>2017</v>
      </c>
      <c r="AE5" s="17">
        <v>2018</v>
      </c>
      <c r="AF5" s="17">
        <v>2019</v>
      </c>
      <c r="AG5" s="17">
        <v>2020</v>
      </c>
      <c r="AI5" s="17">
        <v>2015</v>
      </c>
      <c r="AJ5" s="17">
        <v>2015</v>
      </c>
      <c r="AK5" s="17">
        <v>2015</v>
      </c>
      <c r="AL5" s="17">
        <v>2015</v>
      </c>
      <c r="AM5" s="17">
        <v>2015</v>
      </c>
      <c r="AN5" s="17">
        <v>2015</v>
      </c>
      <c r="AO5" s="17">
        <v>2016</v>
      </c>
      <c r="AP5" s="17">
        <v>2016</v>
      </c>
      <c r="AQ5" s="17">
        <v>2016</v>
      </c>
      <c r="AR5" s="17">
        <v>2016</v>
      </c>
      <c r="AS5" s="17">
        <v>2016</v>
      </c>
      <c r="AT5" s="17">
        <v>2016</v>
      </c>
      <c r="AU5" s="17">
        <v>2017</v>
      </c>
      <c r="AV5" s="17">
        <v>2017</v>
      </c>
      <c r="AW5" s="17">
        <v>2017</v>
      </c>
      <c r="AX5" s="17">
        <v>2017</v>
      </c>
      <c r="AY5" s="17">
        <v>2017</v>
      </c>
      <c r="AZ5" s="17">
        <v>2017</v>
      </c>
      <c r="BA5" s="17">
        <v>2018</v>
      </c>
      <c r="BB5" s="17">
        <v>2018</v>
      </c>
      <c r="BC5" s="17">
        <v>2018</v>
      </c>
      <c r="BD5" s="17">
        <v>2018</v>
      </c>
      <c r="BE5" s="17">
        <v>2018</v>
      </c>
      <c r="BF5" s="17">
        <v>2018</v>
      </c>
      <c r="BG5" s="17">
        <v>2019</v>
      </c>
      <c r="BH5" s="17">
        <v>2019</v>
      </c>
      <c r="BI5" s="17">
        <v>2019</v>
      </c>
      <c r="BJ5" s="17">
        <v>2019</v>
      </c>
      <c r="BK5" s="17">
        <v>2019</v>
      </c>
      <c r="BL5" s="17">
        <v>2019</v>
      </c>
      <c r="BM5" s="17">
        <v>2020</v>
      </c>
      <c r="BN5" s="17">
        <v>2020</v>
      </c>
      <c r="BO5" s="17">
        <v>2020</v>
      </c>
      <c r="BP5" s="17">
        <v>2020</v>
      </c>
      <c r="BQ5" s="17">
        <v>2020</v>
      </c>
      <c r="BR5" s="17">
        <v>2020</v>
      </c>
      <c r="BT5" s="17">
        <v>2015</v>
      </c>
      <c r="BU5" s="17">
        <v>2016</v>
      </c>
      <c r="BV5" s="17">
        <v>2017</v>
      </c>
      <c r="BW5" s="17">
        <v>2018</v>
      </c>
      <c r="BX5" s="17">
        <v>2019</v>
      </c>
      <c r="BY5" s="17">
        <v>2020</v>
      </c>
      <c r="CA5" s="17">
        <v>2015</v>
      </c>
      <c r="CB5" s="17">
        <v>2016</v>
      </c>
      <c r="CC5" s="17">
        <v>2017</v>
      </c>
      <c r="CD5" s="17">
        <v>2018</v>
      </c>
      <c r="CE5" s="17">
        <v>2019</v>
      </c>
      <c r="CF5" s="17">
        <v>2020</v>
      </c>
      <c r="CH5" s="17">
        <v>2015</v>
      </c>
      <c r="CI5" s="17">
        <v>2016</v>
      </c>
      <c r="CJ5" s="17">
        <v>2017</v>
      </c>
      <c r="CK5" s="17">
        <v>2018</v>
      </c>
      <c r="CL5" s="17">
        <v>2019</v>
      </c>
      <c r="CM5" s="17">
        <v>2020</v>
      </c>
    </row>
    <row r="6" spans="2:91" ht="60" x14ac:dyDescent="0.25">
      <c r="B6" s="8" t="s">
        <v>24</v>
      </c>
      <c r="C6" s="8" t="s">
        <v>25</v>
      </c>
      <c r="D6" s="17" t="s">
        <v>148</v>
      </c>
      <c r="E6" s="17" t="s">
        <v>82</v>
      </c>
      <c r="F6" s="17" t="s">
        <v>83</v>
      </c>
      <c r="G6" s="17" t="s">
        <v>297</v>
      </c>
      <c r="H6" s="17" t="s">
        <v>26</v>
      </c>
      <c r="I6" s="17" t="s">
        <v>26</v>
      </c>
      <c r="J6" s="17" t="s">
        <v>26</v>
      </c>
      <c r="K6" s="17" t="s">
        <v>26</v>
      </c>
      <c r="L6" s="17" t="s">
        <v>26</v>
      </c>
      <c r="M6" s="17" t="s">
        <v>26</v>
      </c>
      <c r="N6" s="9" t="s">
        <v>446</v>
      </c>
      <c r="P6" s="9" t="s">
        <v>96</v>
      </c>
      <c r="Q6" s="9" t="s">
        <v>96</v>
      </c>
      <c r="R6" s="9" t="s">
        <v>96</v>
      </c>
      <c r="S6" s="9" t="s">
        <v>96</v>
      </c>
      <c r="T6" s="9" t="s">
        <v>96</v>
      </c>
      <c r="U6" s="9" t="s">
        <v>96</v>
      </c>
      <c r="W6" s="9" t="s">
        <v>365</v>
      </c>
      <c r="X6" s="9" t="s">
        <v>366</v>
      </c>
      <c r="Y6" s="9" t="s">
        <v>431</v>
      </c>
      <c r="Z6" s="9" t="s">
        <v>430</v>
      </c>
      <c r="AB6" s="9" t="s">
        <v>256</v>
      </c>
      <c r="AC6" s="9" t="s">
        <v>256</v>
      </c>
      <c r="AD6" s="9" t="s">
        <v>256</v>
      </c>
      <c r="AE6" s="9" t="s">
        <v>256</v>
      </c>
      <c r="AF6" s="9" t="s">
        <v>256</v>
      </c>
      <c r="AG6" s="9" t="s">
        <v>256</v>
      </c>
      <c r="AI6" s="9" t="s">
        <v>265</v>
      </c>
      <c r="AJ6" s="9" t="s">
        <v>266</v>
      </c>
      <c r="AK6" s="9" t="s">
        <v>267</v>
      </c>
      <c r="AL6" s="9" t="s">
        <v>268</v>
      </c>
      <c r="AM6" s="9" t="s">
        <v>5</v>
      </c>
      <c r="AN6" s="9" t="s">
        <v>255</v>
      </c>
      <c r="AO6" s="9" t="s">
        <v>265</v>
      </c>
      <c r="AP6" s="9" t="s">
        <v>266</v>
      </c>
      <c r="AQ6" s="9" t="s">
        <v>267</v>
      </c>
      <c r="AR6" s="9" t="s">
        <v>268</v>
      </c>
      <c r="AS6" s="9" t="s">
        <v>5</v>
      </c>
      <c r="AT6" s="9" t="s">
        <v>255</v>
      </c>
      <c r="AU6" s="9" t="s">
        <v>265</v>
      </c>
      <c r="AV6" s="9" t="s">
        <v>266</v>
      </c>
      <c r="AW6" s="9" t="s">
        <v>267</v>
      </c>
      <c r="AX6" s="9" t="s">
        <v>268</v>
      </c>
      <c r="AY6" s="9" t="s">
        <v>5</v>
      </c>
      <c r="AZ6" s="9" t="s">
        <v>255</v>
      </c>
      <c r="BA6" s="9" t="s">
        <v>265</v>
      </c>
      <c r="BB6" s="9" t="s">
        <v>266</v>
      </c>
      <c r="BC6" s="9" t="s">
        <v>267</v>
      </c>
      <c r="BD6" s="9" t="s">
        <v>268</v>
      </c>
      <c r="BE6" s="9" t="s">
        <v>5</v>
      </c>
      <c r="BF6" s="9" t="s">
        <v>255</v>
      </c>
      <c r="BG6" s="9" t="s">
        <v>265</v>
      </c>
      <c r="BH6" s="9" t="s">
        <v>266</v>
      </c>
      <c r="BI6" s="9" t="s">
        <v>267</v>
      </c>
      <c r="BJ6" s="9" t="s">
        <v>268</v>
      </c>
      <c r="BK6" s="9" t="s">
        <v>5</v>
      </c>
      <c r="BL6" s="9" t="s">
        <v>255</v>
      </c>
      <c r="BM6" s="9" t="s">
        <v>265</v>
      </c>
      <c r="BN6" s="9" t="s">
        <v>266</v>
      </c>
      <c r="BO6" s="9" t="s">
        <v>267</v>
      </c>
      <c r="BP6" s="9" t="s">
        <v>268</v>
      </c>
      <c r="BQ6" s="9" t="s">
        <v>5</v>
      </c>
      <c r="BR6" s="9" t="s">
        <v>255</v>
      </c>
      <c r="BT6" s="9" t="s">
        <v>429</v>
      </c>
      <c r="BU6" s="9" t="s">
        <v>429</v>
      </c>
      <c r="BV6" s="9" t="s">
        <v>429</v>
      </c>
      <c r="BW6" s="9" t="s">
        <v>429</v>
      </c>
      <c r="BX6" s="9" t="s">
        <v>429</v>
      </c>
      <c r="BY6" s="9" t="s">
        <v>429</v>
      </c>
      <c r="CA6" s="9" t="s">
        <v>257</v>
      </c>
      <c r="CB6" s="9" t="s">
        <v>257</v>
      </c>
      <c r="CC6" s="9" t="s">
        <v>257</v>
      </c>
      <c r="CD6" s="9" t="s">
        <v>257</v>
      </c>
      <c r="CE6" s="9" t="s">
        <v>257</v>
      </c>
      <c r="CF6" s="9" t="s">
        <v>257</v>
      </c>
      <c r="CH6" s="9" t="s">
        <v>349</v>
      </c>
      <c r="CI6" s="9" t="s">
        <v>349</v>
      </c>
      <c r="CJ6" s="9" t="s">
        <v>349</v>
      </c>
      <c r="CK6" s="9" t="s">
        <v>349</v>
      </c>
      <c r="CL6" s="9" t="s">
        <v>349</v>
      </c>
      <c r="CM6" s="9" t="s">
        <v>349</v>
      </c>
    </row>
    <row r="7" spans="2:91" x14ac:dyDescent="0.25">
      <c r="B7" s="7"/>
      <c r="C7" s="7"/>
      <c r="D7" s="7"/>
      <c r="E7" s="7" t="s">
        <v>50</v>
      </c>
      <c r="F7" s="7" t="s">
        <v>56</v>
      </c>
      <c r="G7" s="7" t="s">
        <v>249</v>
      </c>
      <c r="H7" s="49"/>
      <c r="I7" s="49"/>
      <c r="J7" s="49"/>
      <c r="K7" s="49"/>
      <c r="L7" s="49"/>
      <c r="M7" s="49"/>
      <c r="N7" s="123"/>
      <c r="P7" s="51"/>
      <c r="Q7" s="51"/>
      <c r="R7" s="51"/>
      <c r="S7" s="51"/>
      <c r="T7" s="51"/>
      <c r="U7" s="51"/>
      <c r="V7" s="55"/>
      <c r="W7" s="124"/>
      <c r="X7" s="124"/>
      <c r="Y7" s="124"/>
      <c r="Z7" s="124"/>
      <c r="AA7" s="55"/>
      <c r="AB7" s="51"/>
      <c r="AC7" s="51"/>
      <c r="AD7" s="51"/>
      <c r="AE7" s="51"/>
      <c r="AF7" s="51"/>
      <c r="AG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T7" s="51"/>
      <c r="BU7" s="51"/>
      <c r="BV7" s="51"/>
      <c r="BW7" s="51"/>
      <c r="BX7" s="51"/>
      <c r="BY7" s="51"/>
      <c r="CA7" s="91"/>
      <c r="CB7" s="91"/>
      <c r="CC7" s="91"/>
      <c r="CD7" s="91"/>
      <c r="CE7" s="91"/>
      <c r="CF7" s="91"/>
      <c r="CH7" s="51">
        <f>AB7+AN7+BT7+CA7</f>
        <v>0</v>
      </c>
      <c r="CI7" s="51">
        <f>AC7+AT7+BU7+CB7</f>
        <v>0</v>
      </c>
      <c r="CJ7" s="51">
        <f>AD7+AZ7+BV7+CC7</f>
        <v>0</v>
      </c>
      <c r="CK7" s="51">
        <f>AE7+BF7+BW7+CD7</f>
        <v>0</v>
      </c>
      <c r="CL7" s="51">
        <f>AF7+BL7+BX7+CE7</f>
        <v>0</v>
      </c>
      <c r="CM7" s="51">
        <f>AG7+BR7+BY7+CF7</f>
        <v>0</v>
      </c>
    </row>
    <row r="8" spans="2:91" x14ac:dyDescent="0.25">
      <c r="B8" s="7"/>
      <c r="C8" s="7"/>
      <c r="D8" s="7"/>
      <c r="E8" s="7" t="s">
        <v>50</v>
      </c>
      <c r="F8" s="7" t="s">
        <v>56</v>
      </c>
      <c r="G8" s="7" t="s">
        <v>249</v>
      </c>
      <c r="H8" s="49"/>
      <c r="I8" s="49"/>
      <c r="J8" s="49"/>
      <c r="K8" s="49"/>
      <c r="L8" s="49"/>
      <c r="M8" s="49"/>
      <c r="N8" s="123"/>
      <c r="P8" s="51"/>
      <c r="Q8" s="51"/>
      <c r="R8" s="51"/>
      <c r="S8" s="51"/>
      <c r="T8" s="51"/>
      <c r="U8" s="51"/>
      <c r="W8" s="124"/>
      <c r="X8" s="124"/>
      <c r="Y8" s="124"/>
      <c r="Z8" s="124"/>
      <c r="AB8" s="51"/>
      <c r="AC8" s="51"/>
      <c r="AD8" s="51"/>
      <c r="AE8" s="51"/>
      <c r="AF8" s="51"/>
      <c r="AG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T8" s="51"/>
      <c r="BU8" s="51"/>
      <c r="BV8" s="51"/>
      <c r="BW8" s="51"/>
      <c r="BX8" s="51"/>
      <c r="BY8" s="51"/>
      <c r="CA8" s="91"/>
      <c r="CB8" s="91"/>
      <c r="CC8" s="91"/>
      <c r="CD8" s="91"/>
      <c r="CE8" s="91"/>
      <c r="CF8" s="91"/>
      <c r="CH8" s="51">
        <f t="shared" ref="CH8:CH37" si="0">AB8+AN8+BT8+CA8</f>
        <v>0</v>
      </c>
      <c r="CI8" s="51">
        <f t="shared" ref="CI8:CI37" si="1">AC8+AT8+BU8+CB8</f>
        <v>0</v>
      </c>
      <c r="CJ8" s="51">
        <f t="shared" ref="CJ8:CJ37" si="2">AD8+AZ8+BV8+CC8</f>
        <v>0</v>
      </c>
      <c r="CK8" s="51">
        <f t="shared" ref="CK8:CK37" si="3">AE8+BF8+BW8+CD8</f>
        <v>0</v>
      </c>
      <c r="CL8" s="51">
        <f t="shared" ref="CL8:CL37" si="4">AF8+BL8+BX8+CE8</f>
        <v>0</v>
      </c>
      <c r="CM8" s="51">
        <f t="shared" ref="CM8:CM37" si="5">AG8+BR8+BY8+CF8</f>
        <v>0</v>
      </c>
    </row>
    <row r="9" spans="2:91" x14ac:dyDescent="0.25">
      <c r="B9" s="7"/>
      <c r="C9" s="7"/>
      <c r="D9" s="7"/>
      <c r="E9" s="7" t="s">
        <v>50</v>
      </c>
      <c r="F9" s="7" t="s">
        <v>56</v>
      </c>
      <c r="G9" s="7" t="s">
        <v>249</v>
      </c>
      <c r="H9" s="49"/>
      <c r="I9" s="49"/>
      <c r="J9" s="49"/>
      <c r="K9" s="49"/>
      <c r="L9" s="49"/>
      <c r="M9" s="49"/>
      <c r="N9" s="123"/>
      <c r="P9" s="51"/>
      <c r="Q9" s="51"/>
      <c r="R9" s="51"/>
      <c r="S9" s="51"/>
      <c r="T9" s="51"/>
      <c r="U9" s="51"/>
      <c r="W9" s="124"/>
      <c r="X9" s="124"/>
      <c r="Y9" s="124"/>
      <c r="Z9" s="124"/>
      <c r="AB9" s="51"/>
      <c r="AC9" s="51"/>
      <c r="AD9" s="51"/>
      <c r="AE9" s="51"/>
      <c r="AF9" s="51"/>
      <c r="AG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T9" s="51"/>
      <c r="BU9" s="51"/>
      <c r="BV9" s="51"/>
      <c r="BW9" s="51"/>
      <c r="BX9" s="51"/>
      <c r="BY9" s="51"/>
      <c r="CA9" s="91"/>
      <c r="CB9" s="91"/>
      <c r="CC9" s="91"/>
      <c r="CD9" s="91"/>
      <c r="CE9" s="91"/>
      <c r="CF9" s="91"/>
      <c r="CH9" s="51">
        <f t="shared" si="0"/>
        <v>0</v>
      </c>
      <c r="CI9" s="51">
        <f t="shared" si="1"/>
        <v>0</v>
      </c>
      <c r="CJ9" s="51">
        <f t="shared" si="2"/>
        <v>0</v>
      </c>
      <c r="CK9" s="51">
        <f t="shared" si="3"/>
        <v>0</v>
      </c>
      <c r="CL9" s="51">
        <f t="shared" si="4"/>
        <v>0</v>
      </c>
      <c r="CM9" s="51">
        <f t="shared" si="5"/>
        <v>0</v>
      </c>
    </row>
    <row r="10" spans="2:91" x14ac:dyDescent="0.25">
      <c r="B10" s="7"/>
      <c r="C10" s="7"/>
      <c r="D10" s="7"/>
      <c r="E10" s="7" t="s">
        <v>50</v>
      </c>
      <c r="F10" s="7" t="s">
        <v>56</v>
      </c>
      <c r="G10" s="7" t="s">
        <v>249</v>
      </c>
      <c r="H10" s="49"/>
      <c r="I10" s="49"/>
      <c r="J10" s="49"/>
      <c r="K10" s="49"/>
      <c r="L10" s="49"/>
      <c r="M10" s="49"/>
      <c r="N10" s="123"/>
      <c r="P10" s="51"/>
      <c r="Q10" s="51"/>
      <c r="R10" s="51"/>
      <c r="S10" s="51"/>
      <c r="T10" s="51"/>
      <c r="U10" s="51"/>
      <c r="W10" s="124"/>
      <c r="X10" s="124"/>
      <c r="Y10" s="124"/>
      <c r="Z10" s="124"/>
      <c r="AB10" s="51"/>
      <c r="AC10" s="51"/>
      <c r="AD10" s="51"/>
      <c r="AE10" s="51"/>
      <c r="AF10" s="51"/>
      <c r="AG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T10" s="51"/>
      <c r="BU10" s="51"/>
      <c r="BV10" s="51"/>
      <c r="BW10" s="51"/>
      <c r="BX10" s="51"/>
      <c r="BY10" s="51"/>
      <c r="CA10" s="91"/>
      <c r="CB10" s="91"/>
      <c r="CC10" s="91"/>
      <c r="CD10" s="91"/>
      <c r="CE10" s="91"/>
      <c r="CF10" s="91"/>
      <c r="CH10" s="51">
        <f t="shared" si="0"/>
        <v>0</v>
      </c>
      <c r="CI10" s="51">
        <f t="shared" si="1"/>
        <v>0</v>
      </c>
      <c r="CJ10" s="51">
        <f t="shared" si="2"/>
        <v>0</v>
      </c>
      <c r="CK10" s="51">
        <f t="shared" si="3"/>
        <v>0</v>
      </c>
      <c r="CL10" s="51">
        <f t="shared" si="4"/>
        <v>0</v>
      </c>
      <c r="CM10" s="51">
        <f t="shared" si="5"/>
        <v>0</v>
      </c>
    </row>
    <row r="11" spans="2:91" x14ac:dyDescent="0.25">
      <c r="B11" s="7"/>
      <c r="C11" s="7"/>
      <c r="D11" s="7"/>
      <c r="E11" s="7" t="s">
        <v>50</v>
      </c>
      <c r="F11" s="7" t="s">
        <v>56</v>
      </c>
      <c r="G11" s="7" t="s">
        <v>249</v>
      </c>
      <c r="H11" s="7"/>
      <c r="I11" s="7"/>
      <c r="J11" s="7"/>
      <c r="K11" s="7"/>
      <c r="L11" s="7"/>
      <c r="M11" s="7"/>
      <c r="N11" s="122"/>
      <c r="P11" s="51"/>
      <c r="Q11" s="51"/>
      <c r="R11" s="51"/>
      <c r="S11" s="51"/>
      <c r="T11" s="51"/>
      <c r="U11" s="51"/>
      <c r="V11" s="55"/>
      <c r="W11" s="124"/>
      <c r="X11" s="124"/>
      <c r="Y11" s="124"/>
      <c r="Z11" s="124"/>
      <c r="AA11" s="55"/>
      <c r="AB11" s="51"/>
      <c r="AC11" s="51"/>
      <c r="AD11" s="51"/>
      <c r="AE11" s="51"/>
      <c r="AF11" s="51"/>
      <c r="AG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T11" s="51"/>
      <c r="BU11" s="51"/>
      <c r="BV11" s="51"/>
      <c r="BW11" s="51"/>
      <c r="BX11" s="51"/>
      <c r="BY11" s="51"/>
      <c r="CA11" s="91"/>
      <c r="CB11" s="91"/>
      <c r="CC11" s="91"/>
      <c r="CD11" s="91"/>
      <c r="CE11" s="91"/>
      <c r="CF11" s="91"/>
      <c r="CH11" s="51">
        <f t="shared" si="0"/>
        <v>0</v>
      </c>
      <c r="CI11" s="51">
        <f t="shared" si="1"/>
        <v>0</v>
      </c>
      <c r="CJ11" s="51">
        <f t="shared" si="2"/>
        <v>0</v>
      </c>
      <c r="CK11" s="51">
        <f t="shared" si="3"/>
        <v>0</v>
      </c>
      <c r="CL11" s="51">
        <f t="shared" si="4"/>
        <v>0</v>
      </c>
      <c r="CM11" s="51">
        <f t="shared" si="5"/>
        <v>0</v>
      </c>
    </row>
    <row r="12" spans="2:9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122"/>
      <c r="P12" s="51"/>
      <c r="Q12" s="51"/>
      <c r="R12" s="51"/>
      <c r="S12" s="51"/>
      <c r="T12" s="51"/>
      <c r="U12" s="51"/>
      <c r="W12" s="124"/>
      <c r="X12" s="124"/>
      <c r="Y12" s="124"/>
      <c r="Z12" s="124"/>
      <c r="AB12" s="51"/>
      <c r="AC12" s="51"/>
      <c r="AD12" s="51"/>
      <c r="AE12" s="51"/>
      <c r="AF12" s="51"/>
      <c r="AG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T12" s="51"/>
      <c r="BU12" s="51"/>
      <c r="BV12" s="51"/>
      <c r="BW12" s="51"/>
      <c r="BX12" s="51"/>
      <c r="BY12" s="51"/>
      <c r="CA12" s="51"/>
      <c r="CB12" s="51"/>
      <c r="CC12" s="51"/>
      <c r="CD12" s="51"/>
      <c r="CE12" s="51"/>
      <c r="CF12" s="51"/>
      <c r="CH12" s="51">
        <f t="shared" si="0"/>
        <v>0</v>
      </c>
      <c r="CI12" s="51">
        <f t="shared" si="1"/>
        <v>0</v>
      </c>
      <c r="CJ12" s="51">
        <f t="shared" si="2"/>
        <v>0</v>
      </c>
      <c r="CK12" s="51">
        <f t="shared" si="3"/>
        <v>0</v>
      </c>
      <c r="CL12" s="51">
        <f t="shared" si="4"/>
        <v>0</v>
      </c>
      <c r="CM12" s="51">
        <f t="shared" si="5"/>
        <v>0</v>
      </c>
    </row>
    <row r="13" spans="2:9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22"/>
      <c r="P13" s="51"/>
      <c r="Q13" s="51"/>
      <c r="R13" s="51"/>
      <c r="S13" s="51"/>
      <c r="T13" s="51"/>
      <c r="U13" s="51"/>
      <c r="W13" s="124"/>
      <c r="X13" s="124"/>
      <c r="Y13" s="124"/>
      <c r="Z13" s="124"/>
      <c r="AB13" s="51"/>
      <c r="AC13" s="51"/>
      <c r="AD13" s="51"/>
      <c r="AE13" s="51"/>
      <c r="AF13" s="51"/>
      <c r="AG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T13" s="51"/>
      <c r="BU13" s="51"/>
      <c r="BV13" s="51"/>
      <c r="BW13" s="51"/>
      <c r="BX13" s="51"/>
      <c r="BY13" s="51"/>
      <c r="CA13" s="51"/>
      <c r="CB13" s="51"/>
      <c r="CC13" s="51"/>
      <c r="CD13" s="51"/>
      <c r="CE13" s="51"/>
      <c r="CF13" s="51"/>
      <c r="CH13" s="51">
        <f t="shared" si="0"/>
        <v>0</v>
      </c>
      <c r="CI13" s="51">
        <f t="shared" si="1"/>
        <v>0</v>
      </c>
      <c r="CJ13" s="51">
        <f t="shared" si="2"/>
        <v>0</v>
      </c>
      <c r="CK13" s="51">
        <f t="shared" si="3"/>
        <v>0</v>
      </c>
      <c r="CL13" s="51">
        <f t="shared" si="4"/>
        <v>0</v>
      </c>
      <c r="CM13" s="51">
        <f t="shared" si="5"/>
        <v>0</v>
      </c>
    </row>
    <row r="14" spans="2:9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22"/>
      <c r="P14" s="51"/>
      <c r="Q14" s="51"/>
      <c r="R14" s="51"/>
      <c r="S14" s="51"/>
      <c r="T14" s="51"/>
      <c r="U14" s="51"/>
      <c r="W14" s="124"/>
      <c r="X14" s="124"/>
      <c r="Y14" s="124"/>
      <c r="Z14" s="124"/>
      <c r="AB14" s="51"/>
      <c r="AC14" s="51"/>
      <c r="AD14" s="51"/>
      <c r="AE14" s="51"/>
      <c r="AF14" s="51"/>
      <c r="AG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T14" s="51"/>
      <c r="BU14" s="51"/>
      <c r="BV14" s="51"/>
      <c r="BW14" s="51"/>
      <c r="BX14" s="51"/>
      <c r="BY14" s="51"/>
      <c r="CA14" s="51"/>
      <c r="CB14" s="51"/>
      <c r="CC14" s="51"/>
      <c r="CD14" s="51"/>
      <c r="CE14" s="51"/>
      <c r="CF14" s="51"/>
      <c r="CH14" s="51">
        <f t="shared" si="0"/>
        <v>0</v>
      </c>
      <c r="CI14" s="51">
        <f t="shared" si="1"/>
        <v>0</v>
      </c>
      <c r="CJ14" s="51">
        <f t="shared" si="2"/>
        <v>0</v>
      </c>
      <c r="CK14" s="51">
        <f t="shared" si="3"/>
        <v>0</v>
      </c>
      <c r="CL14" s="51">
        <f t="shared" si="4"/>
        <v>0</v>
      </c>
      <c r="CM14" s="51">
        <f t="shared" si="5"/>
        <v>0</v>
      </c>
    </row>
    <row r="15" spans="2:9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22"/>
      <c r="P15" s="51"/>
      <c r="Q15" s="51"/>
      <c r="R15" s="51"/>
      <c r="S15" s="51"/>
      <c r="T15" s="51"/>
      <c r="U15" s="51"/>
      <c r="W15" s="124"/>
      <c r="X15" s="124"/>
      <c r="Y15" s="124"/>
      <c r="Z15" s="124"/>
      <c r="AB15" s="51"/>
      <c r="AC15" s="51"/>
      <c r="AD15" s="51"/>
      <c r="AE15" s="51"/>
      <c r="AF15" s="51"/>
      <c r="AG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T15" s="51"/>
      <c r="BU15" s="51"/>
      <c r="BV15" s="51"/>
      <c r="BW15" s="51"/>
      <c r="BX15" s="51"/>
      <c r="BY15" s="51"/>
      <c r="CA15" s="51"/>
      <c r="CB15" s="51"/>
      <c r="CC15" s="51"/>
      <c r="CD15" s="51"/>
      <c r="CE15" s="51"/>
      <c r="CF15" s="51"/>
      <c r="CH15" s="51">
        <f t="shared" si="0"/>
        <v>0</v>
      </c>
      <c r="CI15" s="51">
        <f t="shared" si="1"/>
        <v>0</v>
      </c>
      <c r="CJ15" s="51">
        <f t="shared" si="2"/>
        <v>0</v>
      </c>
      <c r="CK15" s="51">
        <f t="shared" si="3"/>
        <v>0</v>
      </c>
      <c r="CL15" s="51">
        <f t="shared" si="4"/>
        <v>0</v>
      </c>
      <c r="CM15" s="51">
        <f t="shared" si="5"/>
        <v>0</v>
      </c>
    </row>
    <row r="16" spans="2:9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22"/>
      <c r="P16" s="51"/>
      <c r="Q16" s="51"/>
      <c r="R16" s="51"/>
      <c r="S16" s="51"/>
      <c r="T16" s="51"/>
      <c r="U16" s="51"/>
      <c r="W16" s="124"/>
      <c r="X16" s="124"/>
      <c r="Y16" s="124"/>
      <c r="Z16" s="124"/>
      <c r="AB16" s="51"/>
      <c r="AC16" s="51"/>
      <c r="AD16" s="51"/>
      <c r="AE16" s="51"/>
      <c r="AF16" s="51"/>
      <c r="AG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T16" s="51"/>
      <c r="BU16" s="51"/>
      <c r="BV16" s="51"/>
      <c r="BW16" s="51"/>
      <c r="BX16" s="51"/>
      <c r="BY16" s="51"/>
      <c r="CA16" s="51"/>
      <c r="CB16" s="51"/>
      <c r="CC16" s="51"/>
      <c r="CD16" s="51"/>
      <c r="CE16" s="51"/>
      <c r="CF16" s="51"/>
      <c r="CH16" s="51">
        <f t="shared" si="0"/>
        <v>0</v>
      </c>
      <c r="CI16" s="51">
        <f t="shared" si="1"/>
        <v>0</v>
      </c>
      <c r="CJ16" s="51">
        <f t="shared" si="2"/>
        <v>0</v>
      </c>
      <c r="CK16" s="51">
        <f t="shared" si="3"/>
        <v>0</v>
      </c>
      <c r="CL16" s="51">
        <f t="shared" si="4"/>
        <v>0</v>
      </c>
      <c r="CM16" s="51">
        <f t="shared" si="5"/>
        <v>0</v>
      </c>
    </row>
    <row r="17" spans="2:9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22"/>
      <c r="P17" s="51"/>
      <c r="Q17" s="51"/>
      <c r="R17" s="51"/>
      <c r="S17" s="51"/>
      <c r="T17" s="51"/>
      <c r="U17" s="51"/>
      <c r="W17" s="124"/>
      <c r="X17" s="124"/>
      <c r="Y17" s="124"/>
      <c r="Z17" s="124"/>
      <c r="AB17" s="51"/>
      <c r="AC17" s="51"/>
      <c r="AD17" s="51"/>
      <c r="AE17" s="51"/>
      <c r="AF17" s="51"/>
      <c r="AG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T17" s="51"/>
      <c r="BU17" s="51"/>
      <c r="BV17" s="51"/>
      <c r="BW17" s="51"/>
      <c r="BX17" s="51"/>
      <c r="BY17" s="51"/>
      <c r="CA17" s="51"/>
      <c r="CB17" s="51"/>
      <c r="CC17" s="51"/>
      <c r="CD17" s="51"/>
      <c r="CE17" s="51"/>
      <c r="CF17" s="51"/>
      <c r="CH17" s="51">
        <f t="shared" si="0"/>
        <v>0</v>
      </c>
      <c r="CI17" s="51">
        <f t="shared" si="1"/>
        <v>0</v>
      </c>
      <c r="CJ17" s="51">
        <f t="shared" si="2"/>
        <v>0</v>
      </c>
      <c r="CK17" s="51">
        <f t="shared" si="3"/>
        <v>0</v>
      </c>
      <c r="CL17" s="51">
        <f t="shared" si="4"/>
        <v>0</v>
      </c>
      <c r="CM17" s="51">
        <f t="shared" si="5"/>
        <v>0</v>
      </c>
    </row>
    <row r="18" spans="2:9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22"/>
      <c r="P18" s="51"/>
      <c r="Q18" s="51"/>
      <c r="R18" s="51"/>
      <c r="S18" s="51"/>
      <c r="T18" s="51"/>
      <c r="U18" s="51"/>
      <c r="W18" s="124"/>
      <c r="X18" s="124"/>
      <c r="Y18" s="124"/>
      <c r="Z18" s="124"/>
      <c r="AB18" s="51"/>
      <c r="AC18" s="51"/>
      <c r="AD18" s="51"/>
      <c r="AE18" s="51"/>
      <c r="AF18" s="51"/>
      <c r="AG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T18" s="51"/>
      <c r="BU18" s="51"/>
      <c r="BV18" s="51"/>
      <c r="BW18" s="51"/>
      <c r="BX18" s="51"/>
      <c r="BY18" s="51"/>
      <c r="CA18" s="51"/>
      <c r="CB18" s="51"/>
      <c r="CC18" s="51"/>
      <c r="CD18" s="51"/>
      <c r="CE18" s="51"/>
      <c r="CF18" s="51"/>
      <c r="CH18" s="51">
        <f t="shared" si="0"/>
        <v>0</v>
      </c>
      <c r="CI18" s="51">
        <f t="shared" si="1"/>
        <v>0</v>
      </c>
      <c r="CJ18" s="51">
        <f t="shared" si="2"/>
        <v>0</v>
      </c>
      <c r="CK18" s="51">
        <f t="shared" si="3"/>
        <v>0</v>
      </c>
      <c r="CL18" s="51">
        <f t="shared" si="4"/>
        <v>0</v>
      </c>
      <c r="CM18" s="51">
        <f t="shared" si="5"/>
        <v>0</v>
      </c>
    </row>
    <row r="19" spans="2:9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22"/>
      <c r="P19" s="51"/>
      <c r="Q19" s="51"/>
      <c r="R19" s="51"/>
      <c r="S19" s="51"/>
      <c r="T19" s="51"/>
      <c r="U19" s="51"/>
      <c r="W19" s="124"/>
      <c r="X19" s="124"/>
      <c r="Y19" s="124"/>
      <c r="Z19" s="124"/>
      <c r="AB19" s="51"/>
      <c r="AC19" s="51"/>
      <c r="AD19" s="51"/>
      <c r="AE19" s="51"/>
      <c r="AF19" s="51"/>
      <c r="AG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T19" s="51"/>
      <c r="BU19" s="51"/>
      <c r="BV19" s="51"/>
      <c r="BW19" s="51"/>
      <c r="BX19" s="51"/>
      <c r="BY19" s="51"/>
      <c r="CA19" s="51"/>
      <c r="CB19" s="51"/>
      <c r="CC19" s="51"/>
      <c r="CD19" s="51"/>
      <c r="CE19" s="51"/>
      <c r="CF19" s="51"/>
      <c r="CH19" s="51">
        <f t="shared" si="0"/>
        <v>0</v>
      </c>
      <c r="CI19" s="51">
        <f t="shared" si="1"/>
        <v>0</v>
      </c>
      <c r="CJ19" s="51">
        <f t="shared" si="2"/>
        <v>0</v>
      </c>
      <c r="CK19" s="51">
        <f t="shared" si="3"/>
        <v>0</v>
      </c>
      <c r="CL19" s="51">
        <f t="shared" si="4"/>
        <v>0</v>
      </c>
      <c r="CM19" s="51">
        <f t="shared" si="5"/>
        <v>0</v>
      </c>
    </row>
    <row r="20" spans="2:9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22"/>
      <c r="P20" s="51"/>
      <c r="Q20" s="51"/>
      <c r="R20" s="51"/>
      <c r="S20" s="51"/>
      <c r="T20" s="51"/>
      <c r="U20" s="51"/>
      <c r="W20" s="124"/>
      <c r="X20" s="124"/>
      <c r="Y20" s="124"/>
      <c r="Z20" s="124"/>
      <c r="AB20" s="51"/>
      <c r="AC20" s="51"/>
      <c r="AD20" s="51"/>
      <c r="AE20" s="51"/>
      <c r="AF20" s="51"/>
      <c r="AG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T20" s="51"/>
      <c r="BU20" s="51"/>
      <c r="BV20" s="51"/>
      <c r="BW20" s="51"/>
      <c r="BX20" s="51"/>
      <c r="BY20" s="51"/>
      <c r="CA20" s="51"/>
      <c r="CB20" s="51"/>
      <c r="CC20" s="51"/>
      <c r="CD20" s="51"/>
      <c r="CE20" s="51"/>
      <c r="CF20" s="51"/>
      <c r="CH20" s="51">
        <f t="shared" si="0"/>
        <v>0</v>
      </c>
      <c r="CI20" s="51">
        <f t="shared" si="1"/>
        <v>0</v>
      </c>
      <c r="CJ20" s="51">
        <f t="shared" si="2"/>
        <v>0</v>
      </c>
      <c r="CK20" s="51">
        <f t="shared" si="3"/>
        <v>0</v>
      </c>
      <c r="CL20" s="51">
        <f t="shared" si="4"/>
        <v>0</v>
      </c>
      <c r="CM20" s="51">
        <f t="shared" si="5"/>
        <v>0</v>
      </c>
    </row>
    <row r="21" spans="2:9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22"/>
      <c r="P21" s="51"/>
      <c r="Q21" s="51"/>
      <c r="R21" s="51"/>
      <c r="S21" s="51"/>
      <c r="T21" s="51"/>
      <c r="U21" s="51"/>
      <c r="W21" s="124"/>
      <c r="X21" s="124"/>
      <c r="Y21" s="124"/>
      <c r="Z21" s="124"/>
      <c r="AB21" s="51"/>
      <c r="AC21" s="51"/>
      <c r="AD21" s="51"/>
      <c r="AE21" s="51"/>
      <c r="AF21" s="51"/>
      <c r="AG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T21" s="51"/>
      <c r="BU21" s="51"/>
      <c r="BV21" s="51"/>
      <c r="BW21" s="51"/>
      <c r="BX21" s="51"/>
      <c r="BY21" s="51"/>
      <c r="CA21" s="51"/>
      <c r="CB21" s="51"/>
      <c r="CC21" s="51"/>
      <c r="CD21" s="51"/>
      <c r="CE21" s="51"/>
      <c r="CF21" s="51"/>
      <c r="CH21" s="51">
        <f t="shared" si="0"/>
        <v>0</v>
      </c>
      <c r="CI21" s="51">
        <f t="shared" si="1"/>
        <v>0</v>
      </c>
      <c r="CJ21" s="51">
        <f t="shared" si="2"/>
        <v>0</v>
      </c>
      <c r="CK21" s="51">
        <f t="shared" si="3"/>
        <v>0</v>
      </c>
      <c r="CL21" s="51">
        <f t="shared" si="4"/>
        <v>0</v>
      </c>
      <c r="CM21" s="51">
        <f t="shared" si="5"/>
        <v>0</v>
      </c>
    </row>
    <row r="22" spans="2:9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22"/>
      <c r="P22" s="51"/>
      <c r="Q22" s="51"/>
      <c r="R22" s="51"/>
      <c r="S22" s="51"/>
      <c r="T22" s="51"/>
      <c r="U22" s="51"/>
      <c r="W22" s="124"/>
      <c r="X22" s="124"/>
      <c r="Y22" s="124"/>
      <c r="Z22" s="124"/>
      <c r="AB22" s="51"/>
      <c r="AC22" s="51"/>
      <c r="AD22" s="51"/>
      <c r="AE22" s="51"/>
      <c r="AF22" s="51"/>
      <c r="AG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T22" s="51"/>
      <c r="BU22" s="51"/>
      <c r="BV22" s="51"/>
      <c r="BW22" s="51"/>
      <c r="BX22" s="51"/>
      <c r="BY22" s="51"/>
      <c r="CA22" s="51"/>
      <c r="CB22" s="51"/>
      <c r="CC22" s="51"/>
      <c r="CD22" s="51"/>
      <c r="CE22" s="51"/>
      <c r="CF22" s="51"/>
      <c r="CH22" s="51">
        <f t="shared" si="0"/>
        <v>0</v>
      </c>
      <c r="CI22" s="51">
        <f t="shared" si="1"/>
        <v>0</v>
      </c>
      <c r="CJ22" s="51">
        <f t="shared" si="2"/>
        <v>0</v>
      </c>
      <c r="CK22" s="51">
        <f t="shared" si="3"/>
        <v>0</v>
      </c>
      <c r="CL22" s="51">
        <f t="shared" si="4"/>
        <v>0</v>
      </c>
      <c r="CM22" s="51">
        <f t="shared" si="5"/>
        <v>0</v>
      </c>
    </row>
    <row r="23" spans="2:9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22"/>
      <c r="P23" s="51"/>
      <c r="Q23" s="51"/>
      <c r="R23" s="51"/>
      <c r="S23" s="51"/>
      <c r="T23" s="51"/>
      <c r="U23" s="51"/>
      <c r="W23" s="124"/>
      <c r="X23" s="124"/>
      <c r="Y23" s="124"/>
      <c r="Z23" s="124"/>
      <c r="AB23" s="51"/>
      <c r="AC23" s="51"/>
      <c r="AD23" s="51"/>
      <c r="AE23" s="51"/>
      <c r="AF23" s="51"/>
      <c r="AG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T23" s="51"/>
      <c r="BU23" s="51"/>
      <c r="BV23" s="51"/>
      <c r="BW23" s="51"/>
      <c r="BX23" s="51"/>
      <c r="BY23" s="51"/>
      <c r="CA23" s="51"/>
      <c r="CB23" s="51"/>
      <c r="CC23" s="51"/>
      <c r="CD23" s="51"/>
      <c r="CE23" s="51"/>
      <c r="CF23" s="51"/>
      <c r="CH23" s="51">
        <f t="shared" si="0"/>
        <v>0</v>
      </c>
      <c r="CI23" s="51">
        <f t="shared" si="1"/>
        <v>0</v>
      </c>
      <c r="CJ23" s="51">
        <f t="shared" si="2"/>
        <v>0</v>
      </c>
      <c r="CK23" s="51">
        <f t="shared" si="3"/>
        <v>0</v>
      </c>
      <c r="CL23" s="51">
        <f t="shared" si="4"/>
        <v>0</v>
      </c>
      <c r="CM23" s="51">
        <f t="shared" si="5"/>
        <v>0</v>
      </c>
    </row>
    <row r="24" spans="2:9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22"/>
      <c r="P24" s="51"/>
      <c r="Q24" s="51"/>
      <c r="R24" s="51"/>
      <c r="S24" s="51"/>
      <c r="T24" s="51"/>
      <c r="U24" s="51"/>
      <c r="W24" s="124"/>
      <c r="X24" s="124"/>
      <c r="Y24" s="124"/>
      <c r="Z24" s="124"/>
      <c r="AB24" s="51"/>
      <c r="AC24" s="51"/>
      <c r="AD24" s="51"/>
      <c r="AE24" s="51"/>
      <c r="AF24" s="51"/>
      <c r="AG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T24" s="51"/>
      <c r="BU24" s="51"/>
      <c r="BV24" s="51"/>
      <c r="BW24" s="51"/>
      <c r="BX24" s="51"/>
      <c r="BY24" s="51"/>
      <c r="CA24" s="51"/>
      <c r="CB24" s="51"/>
      <c r="CC24" s="51"/>
      <c r="CD24" s="51"/>
      <c r="CE24" s="51"/>
      <c r="CF24" s="51"/>
      <c r="CH24" s="51">
        <f t="shared" si="0"/>
        <v>0</v>
      </c>
      <c r="CI24" s="51">
        <f t="shared" si="1"/>
        <v>0</v>
      </c>
      <c r="CJ24" s="51">
        <f t="shared" si="2"/>
        <v>0</v>
      </c>
      <c r="CK24" s="51">
        <f t="shared" si="3"/>
        <v>0</v>
      </c>
      <c r="CL24" s="51">
        <f t="shared" si="4"/>
        <v>0</v>
      </c>
      <c r="CM24" s="51">
        <f t="shared" si="5"/>
        <v>0</v>
      </c>
    </row>
    <row r="25" spans="2:9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22"/>
      <c r="P25" s="51"/>
      <c r="Q25" s="51"/>
      <c r="R25" s="51"/>
      <c r="S25" s="51"/>
      <c r="T25" s="51"/>
      <c r="U25" s="51"/>
      <c r="W25" s="124"/>
      <c r="X25" s="124"/>
      <c r="Y25" s="124"/>
      <c r="Z25" s="124"/>
      <c r="AB25" s="51"/>
      <c r="AC25" s="51"/>
      <c r="AD25" s="51"/>
      <c r="AE25" s="51"/>
      <c r="AF25" s="51"/>
      <c r="AG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T25" s="51"/>
      <c r="BU25" s="51"/>
      <c r="BV25" s="51"/>
      <c r="BW25" s="51"/>
      <c r="BX25" s="51"/>
      <c r="BY25" s="51"/>
      <c r="CA25" s="51"/>
      <c r="CB25" s="51"/>
      <c r="CC25" s="51"/>
      <c r="CD25" s="51"/>
      <c r="CE25" s="51"/>
      <c r="CF25" s="51"/>
      <c r="CH25" s="51">
        <f t="shared" si="0"/>
        <v>0</v>
      </c>
      <c r="CI25" s="51">
        <f t="shared" si="1"/>
        <v>0</v>
      </c>
      <c r="CJ25" s="51">
        <f t="shared" si="2"/>
        <v>0</v>
      </c>
      <c r="CK25" s="51">
        <f t="shared" si="3"/>
        <v>0</v>
      </c>
      <c r="CL25" s="51">
        <f t="shared" si="4"/>
        <v>0</v>
      </c>
      <c r="CM25" s="51">
        <f t="shared" si="5"/>
        <v>0</v>
      </c>
    </row>
    <row r="26" spans="2:9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22"/>
      <c r="P26" s="51"/>
      <c r="Q26" s="51"/>
      <c r="R26" s="51"/>
      <c r="S26" s="51"/>
      <c r="T26" s="51"/>
      <c r="U26" s="51"/>
      <c r="W26" s="124"/>
      <c r="X26" s="124"/>
      <c r="Y26" s="124"/>
      <c r="Z26" s="124"/>
      <c r="AB26" s="51"/>
      <c r="AC26" s="51"/>
      <c r="AD26" s="51"/>
      <c r="AE26" s="51"/>
      <c r="AF26" s="51"/>
      <c r="AG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T26" s="51"/>
      <c r="BU26" s="51"/>
      <c r="BV26" s="51"/>
      <c r="BW26" s="51"/>
      <c r="BX26" s="51"/>
      <c r="BY26" s="51"/>
      <c r="CA26" s="51"/>
      <c r="CB26" s="51"/>
      <c r="CC26" s="51"/>
      <c r="CD26" s="51"/>
      <c r="CE26" s="51"/>
      <c r="CF26" s="51"/>
      <c r="CH26" s="51">
        <f t="shared" si="0"/>
        <v>0</v>
      </c>
      <c r="CI26" s="51">
        <f t="shared" si="1"/>
        <v>0</v>
      </c>
      <c r="CJ26" s="51">
        <f t="shared" si="2"/>
        <v>0</v>
      </c>
      <c r="CK26" s="51">
        <f t="shared" si="3"/>
        <v>0</v>
      </c>
      <c r="CL26" s="51">
        <f t="shared" si="4"/>
        <v>0</v>
      </c>
      <c r="CM26" s="51">
        <f t="shared" si="5"/>
        <v>0</v>
      </c>
    </row>
    <row r="27" spans="2:9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22"/>
      <c r="P27" s="51"/>
      <c r="Q27" s="51"/>
      <c r="R27" s="51"/>
      <c r="S27" s="51"/>
      <c r="T27" s="51"/>
      <c r="U27" s="51"/>
      <c r="W27" s="124"/>
      <c r="X27" s="124"/>
      <c r="Y27" s="124"/>
      <c r="Z27" s="124"/>
      <c r="AB27" s="51"/>
      <c r="AC27" s="51"/>
      <c r="AD27" s="51"/>
      <c r="AE27" s="51"/>
      <c r="AF27" s="51"/>
      <c r="AG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T27" s="51"/>
      <c r="BU27" s="51"/>
      <c r="BV27" s="51"/>
      <c r="BW27" s="51"/>
      <c r="BX27" s="51"/>
      <c r="BY27" s="51"/>
      <c r="CA27" s="51"/>
      <c r="CB27" s="51"/>
      <c r="CC27" s="51"/>
      <c r="CD27" s="51"/>
      <c r="CE27" s="51"/>
      <c r="CF27" s="51"/>
      <c r="CH27" s="51">
        <f t="shared" si="0"/>
        <v>0</v>
      </c>
      <c r="CI27" s="51">
        <f t="shared" si="1"/>
        <v>0</v>
      </c>
      <c r="CJ27" s="51">
        <f t="shared" si="2"/>
        <v>0</v>
      </c>
      <c r="CK27" s="51">
        <f t="shared" si="3"/>
        <v>0</v>
      </c>
      <c r="CL27" s="51">
        <f t="shared" si="4"/>
        <v>0</v>
      </c>
      <c r="CM27" s="51">
        <f t="shared" si="5"/>
        <v>0</v>
      </c>
    </row>
    <row r="28" spans="2:9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22"/>
      <c r="P28" s="51"/>
      <c r="Q28" s="51"/>
      <c r="R28" s="51"/>
      <c r="S28" s="51"/>
      <c r="T28" s="51"/>
      <c r="U28" s="51"/>
      <c r="W28" s="124"/>
      <c r="X28" s="124"/>
      <c r="Y28" s="124"/>
      <c r="Z28" s="124"/>
      <c r="AB28" s="51"/>
      <c r="AC28" s="51"/>
      <c r="AD28" s="51"/>
      <c r="AE28" s="51"/>
      <c r="AF28" s="51"/>
      <c r="AG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T28" s="51"/>
      <c r="BU28" s="51"/>
      <c r="BV28" s="51"/>
      <c r="BW28" s="51"/>
      <c r="BX28" s="51"/>
      <c r="BY28" s="51"/>
      <c r="CA28" s="51"/>
      <c r="CB28" s="51"/>
      <c r="CC28" s="51"/>
      <c r="CD28" s="51"/>
      <c r="CE28" s="51"/>
      <c r="CF28" s="51"/>
      <c r="CH28" s="51">
        <f t="shared" si="0"/>
        <v>0</v>
      </c>
      <c r="CI28" s="51">
        <f t="shared" si="1"/>
        <v>0</v>
      </c>
      <c r="CJ28" s="51">
        <f t="shared" si="2"/>
        <v>0</v>
      </c>
      <c r="CK28" s="51">
        <f t="shared" si="3"/>
        <v>0</v>
      </c>
      <c r="CL28" s="51">
        <f t="shared" si="4"/>
        <v>0</v>
      </c>
      <c r="CM28" s="51">
        <f t="shared" si="5"/>
        <v>0</v>
      </c>
    </row>
    <row r="29" spans="2:9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22"/>
      <c r="P29" s="51"/>
      <c r="Q29" s="51"/>
      <c r="R29" s="51"/>
      <c r="S29" s="51"/>
      <c r="T29" s="51"/>
      <c r="U29" s="51"/>
      <c r="W29" s="124"/>
      <c r="X29" s="124"/>
      <c r="Y29" s="124"/>
      <c r="Z29" s="124"/>
      <c r="AB29" s="51"/>
      <c r="AC29" s="51"/>
      <c r="AD29" s="51"/>
      <c r="AE29" s="51"/>
      <c r="AF29" s="51"/>
      <c r="AG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T29" s="51"/>
      <c r="BU29" s="51"/>
      <c r="BV29" s="51"/>
      <c r="BW29" s="51"/>
      <c r="BX29" s="51"/>
      <c r="BY29" s="51"/>
      <c r="CA29" s="51"/>
      <c r="CB29" s="51"/>
      <c r="CC29" s="51"/>
      <c r="CD29" s="51"/>
      <c r="CE29" s="51"/>
      <c r="CF29" s="51"/>
      <c r="CH29" s="51">
        <f t="shared" si="0"/>
        <v>0</v>
      </c>
      <c r="CI29" s="51">
        <f t="shared" si="1"/>
        <v>0</v>
      </c>
      <c r="CJ29" s="51">
        <f t="shared" si="2"/>
        <v>0</v>
      </c>
      <c r="CK29" s="51">
        <f t="shared" si="3"/>
        <v>0</v>
      </c>
      <c r="CL29" s="51">
        <f t="shared" si="4"/>
        <v>0</v>
      </c>
      <c r="CM29" s="51">
        <f t="shared" si="5"/>
        <v>0</v>
      </c>
    </row>
    <row r="30" spans="2:9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22"/>
      <c r="P30" s="51"/>
      <c r="Q30" s="51"/>
      <c r="R30" s="51"/>
      <c r="S30" s="51"/>
      <c r="T30" s="51"/>
      <c r="U30" s="51"/>
      <c r="W30" s="124"/>
      <c r="X30" s="124"/>
      <c r="Y30" s="124"/>
      <c r="Z30" s="124"/>
      <c r="AB30" s="51"/>
      <c r="AC30" s="51"/>
      <c r="AD30" s="51"/>
      <c r="AE30" s="51"/>
      <c r="AF30" s="51"/>
      <c r="AG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T30" s="51"/>
      <c r="BU30" s="51"/>
      <c r="BV30" s="51"/>
      <c r="BW30" s="51"/>
      <c r="BX30" s="51"/>
      <c r="BY30" s="51"/>
      <c r="CA30" s="51"/>
      <c r="CB30" s="51"/>
      <c r="CC30" s="51"/>
      <c r="CD30" s="51"/>
      <c r="CE30" s="51"/>
      <c r="CF30" s="51"/>
      <c r="CH30" s="51">
        <f t="shared" si="0"/>
        <v>0</v>
      </c>
      <c r="CI30" s="51">
        <f t="shared" si="1"/>
        <v>0</v>
      </c>
      <c r="CJ30" s="51">
        <f t="shared" si="2"/>
        <v>0</v>
      </c>
      <c r="CK30" s="51">
        <f t="shared" si="3"/>
        <v>0</v>
      </c>
      <c r="CL30" s="51">
        <f t="shared" si="4"/>
        <v>0</v>
      </c>
      <c r="CM30" s="51">
        <f t="shared" si="5"/>
        <v>0</v>
      </c>
    </row>
    <row r="31" spans="2:9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22"/>
      <c r="P31" s="51"/>
      <c r="Q31" s="51"/>
      <c r="R31" s="51"/>
      <c r="S31" s="51"/>
      <c r="T31" s="51"/>
      <c r="U31" s="51"/>
      <c r="W31" s="124"/>
      <c r="X31" s="124"/>
      <c r="Y31" s="124"/>
      <c r="Z31" s="124"/>
      <c r="AB31" s="51"/>
      <c r="AC31" s="51"/>
      <c r="AD31" s="51"/>
      <c r="AE31" s="51"/>
      <c r="AF31" s="51"/>
      <c r="AG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T31" s="51"/>
      <c r="BU31" s="51"/>
      <c r="BV31" s="51"/>
      <c r="BW31" s="51"/>
      <c r="BX31" s="51"/>
      <c r="BY31" s="51"/>
      <c r="CA31" s="51"/>
      <c r="CB31" s="51"/>
      <c r="CC31" s="51"/>
      <c r="CD31" s="51"/>
      <c r="CE31" s="51"/>
      <c r="CF31" s="51"/>
      <c r="CH31" s="51">
        <f t="shared" si="0"/>
        <v>0</v>
      </c>
      <c r="CI31" s="51">
        <f t="shared" si="1"/>
        <v>0</v>
      </c>
      <c r="CJ31" s="51">
        <f t="shared" si="2"/>
        <v>0</v>
      </c>
      <c r="CK31" s="51">
        <f t="shared" si="3"/>
        <v>0</v>
      </c>
      <c r="CL31" s="51">
        <f t="shared" si="4"/>
        <v>0</v>
      </c>
      <c r="CM31" s="51">
        <f t="shared" si="5"/>
        <v>0</v>
      </c>
    </row>
    <row r="32" spans="2:9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22"/>
      <c r="P32" s="51"/>
      <c r="Q32" s="51"/>
      <c r="R32" s="51"/>
      <c r="S32" s="51"/>
      <c r="T32" s="51"/>
      <c r="U32" s="51"/>
      <c r="W32" s="124"/>
      <c r="X32" s="124"/>
      <c r="Y32" s="124"/>
      <c r="Z32" s="124"/>
      <c r="AB32" s="51"/>
      <c r="AC32" s="51"/>
      <c r="AD32" s="51"/>
      <c r="AE32" s="51"/>
      <c r="AF32" s="51"/>
      <c r="AG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T32" s="51"/>
      <c r="BU32" s="51"/>
      <c r="BV32" s="51"/>
      <c r="BW32" s="51"/>
      <c r="BX32" s="51"/>
      <c r="BY32" s="51"/>
      <c r="CA32" s="51"/>
      <c r="CB32" s="51"/>
      <c r="CC32" s="51"/>
      <c r="CD32" s="51"/>
      <c r="CE32" s="51"/>
      <c r="CF32" s="51"/>
      <c r="CH32" s="51">
        <f t="shared" si="0"/>
        <v>0</v>
      </c>
      <c r="CI32" s="51">
        <f t="shared" si="1"/>
        <v>0</v>
      </c>
      <c r="CJ32" s="51">
        <f t="shared" si="2"/>
        <v>0</v>
      </c>
      <c r="CK32" s="51">
        <f t="shared" si="3"/>
        <v>0</v>
      </c>
      <c r="CL32" s="51">
        <f t="shared" si="4"/>
        <v>0</v>
      </c>
      <c r="CM32" s="51">
        <f t="shared" si="5"/>
        <v>0</v>
      </c>
    </row>
    <row r="33" spans="2:9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22"/>
      <c r="P33" s="51"/>
      <c r="Q33" s="51"/>
      <c r="R33" s="51"/>
      <c r="S33" s="51"/>
      <c r="T33" s="51"/>
      <c r="U33" s="51"/>
      <c r="W33" s="124"/>
      <c r="X33" s="124"/>
      <c r="Y33" s="124"/>
      <c r="Z33" s="124"/>
      <c r="AB33" s="51"/>
      <c r="AC33" s="51"/>
      <c r="AD33" s="51"/>
      <c r="AE33" s="51"/>
      <c r="AF33" s="51"/>
      <c r="AG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T33" s="51"/>
      <c r="BU33" s="51"/>
      <c r="BV33" s="51"/>
      <c r="BW33" s="51"/>
      <c r="BX33" s="51"/>
      <c r="BY33" s="51"/>
      <c r="CA33" s="51"/>
      <c r="CB33" s="51"/>
      <c r="CC33" s="51"/>
      <c r="CD33" s="51"/>
      <c r="CE33" s="51"/>
      <c r="CF33" s="51"/>
      <c r="CH33" s="51">
        <f t="shared" si="0"/>
        <v>0</v>
      </c>
      <c r="CI33" s="51">
        <f t="shared" si="1"/>
        <v>0</v>
      </c>
      <c r="CJ33" s="51">
        <f t="shared" si="2"/>
        <v>0</v>
      </c>
      <c r="CK33" s="51">
        <f t="shared" si="3"/>
        <v>0</v>
      </c>
      <c r="CL33" s="51">
        <f t="shared" si="4"/>
        <v>0</v>
      </c>
      <c r="CM33" s="51">
        <f t="shared" si="5"/>
        <v>0</v>
      </c>
    </row>
    <row r="34" spans="2:9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22"/>
      <c r="P34" s="51"/>
      <c r="Q34" s="51"/>
      <c r="R34" s="51"/>
      <c r="S34" s="51"/>
      <c r="T34" s="51"/>
      <c r="U34" s="51"/>
      <c r="W34" s="124"/>
      <c r="X34" s="124"/>
      <c r="Y34" s="124"/>
      <c r="Z34" s="124"/>
      <c r="AB34" s="51"/>
      <c r="AC34" s="51"/>
      <c r="AD34" s="51"/>
      <c r="AE34" s="51"/>
      <c r="AF34" s="51"/>
      <c r="AG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T34" s="51"/>
      <c r="BU34" s="51"/>
      <c r="BV34" s="51"/>
      <c r="BW34" s="51"/>
      <c r="BX34" s="51"/>
      <c r="BY34" s="51"/>
      <c r="CA34" s="51"/>
      <c r="CB34" s="51"/>
      <c r="CC34" s="51"/>
      <c r="CD34" s="51"/>
      <c r="CE34" s="51"/>
      <c r="CF34" s="51"/>
      <c r="CH34" s="51">
        <f t="shared" si="0"/>
        <v>0</v>
      </c>
      <c r="CI34" s="51">
        <f t="shared" si="1"/>
        <v>0</v>
      </c>
      <c r="CJ34" s="51">
        <f t="shared" si="2"/>
        <v>0</v>
      </c>
      <c r="CK34" s="51">
        <f t="shared" si="3"/>
        <v>0</v>
      </c>
      <c r="CL34" s="51">
        <f t="shared" si="4"/>
        <v>0</v>
      </c>
      <c r="CM34" s="51">
        <f t="shared" si="5"/>
        <v>0</v>
      </c>
    </row>
    <row r="35" spans="2:9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22"/>
      <c r="P35" s="51"/>
      <c r="Q35" s="51"/>
      <c r="R35" s="51"/>
      <c r="S35" s="51"/>
      <c r="T35" s="51"/>
      <c r="U35" s="51"/>
      <c r="W35" s="124"/>
      <c r="X35" s="124"/>
      <c r="Y35" s="124"/>
      <c r="Z35" s="124"/>
      <c r="AB35" s="51"/>
      <c r="AC35" s="51"/>
      <c r="AD35" s="51"/>
      <c r="AE35" s="51"/>
      <c r="AF35" s="51"/>
      <c r="AG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T35" s="51"/>
      <c r="BU35" s="51"/>
      <c r="BV35" s="51"/>
      <c r="BW35" s="51"/>
      <c r="BX35" s="51"/>
      <c r="BY35" s="51"/>
      <c r="CA35" s="51"/>
      <c r="CB35" s="51"/>
      <c r="CC35" s="51"/>
      <c r="CD35" s="51"/>
      <c r="CE35" s="51"/>
      <c r="CF35" s="51"/>
      <c r="CH35" s="51">
        <f t="shared" si="0"/>
        <v>0</v>
      </c>
      <c r="CI35" s="51">
        <f t="shared" si="1"/>
        <v>0</v>
      </c>
      <c r="CJ35" s="51">
        <f t="shared" si="2"/>
        <v>0</v>
      </c>
      <c r="CK35" s="51">
        <f t="shared" si="3"/>
        <v>0</v>
      </c>
      <c r="CL35" s="51">
        <f t="shared" si="4"/>
        <v>0</v>
      </c>
      <c r="CM35" s="51">
        <f t="shared" si="5"/>
        <v>0</v>
      </c>
    </row>
    <row r="36" spans="2:9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22"/>
      <c r="P36" s="51"/>
      <c r="Q36" s="51"/>
      <c r="R36" s="51"/>
      <c r="S36" s="51"/>
      <c r="T36" s="51"/>
      <c r="U36" s="51"/>
      <c r="W36" s="124"/>
      <c r="X36" s="124"/>
      <c r="Y36" s="124"/>
      <c r="Z36" s="124"/>
      <c r="AB36" s="51"/>
      <c r="AC36" s="51"/>
      <c r="AD36" s="51"/>
      <c r="AE36" s="51"/>
      <c r="AF36" s="51"/>
      <c r="AG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T36" s="51"/>
      <c r="BU36" s="51"/>
      <c r="BV36" s="51"/>
      <c r="BW36" s="51"/>
      <c r="BX36" s="51"/>
      <c r="BY36" s="51"/>
      <c r="CA36" s="51"/>
      <c r="CB36" s="51"/>
      <c r="CC36" s="51"/>
      <c r="CD36" s="51"/>
      <c r="CE36" s="51"/>
      <c r="CF36" s="51"/>
      <c r="CH36" s="51">
        <f t="shared" si="0"/>
        <v>0</v>
      </c>
      <c r="CI36" s="51">
        <f t="shared" si="1"/>
        <v>0</v>
      </c>
      <c r="CJ36" s="51">
        <f t="shared" si="2"/>
        <v>0</v>
      </c>
      <c r="CK36" s="51">
        <f t="shared" si="3"/>
        <v>0</v>
      </c>
      <c r="CL36" s="51">
        <f t="shared" si="4"/>
        <v>0</v>
      </c>
      <c r="CM36" s="51">
        <f t="shared" si="5"/>
        <v>0</v>
      </c>
    </row>
    <row r="37" spans="2:9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22"/>
      <c r="P37" s="51"/>
      <c r="Q37" s="51"/>
      <c r="R37" s="51"/>
      <c r="S37" s="51"/>
      <c r="T37" s="51"/>
      <c r="U37" s="51"/>
      <c r="W37" s="124"/>
      <c r="X37" s="124"/>
      <c r="Y37" s="124"/>
      <c r="Z37" s="124"/>
      <c r="AB37" s="51"/>
      <c r="AC37" s="51"/>
      <c r="AD37" s="51"/>
      <c r="AE37" s="51"/>
      <c r="AF37" s="51"/>
      <c r="AG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T37" s="51"/>
      <c r="BU37" s="51"/>
      <c r="BV37" s="51"/>
      <c r="BW37" s="51"/>
      <c r="BX37" s="51"/>
      <c r="BY37" s="51"/>
      <c r="CA37" s="51"/>
      <c r="CB37" s="51"/>
      <c r="CC37" s="51"/>
      <c r="CD37" s="51"/>
      <c r="CE37" s="51"/>
      <c r="CF37" s="51"/>
      <c r="CH37" s="51">
        <f t="shared" si="0"/>
        <v>0</v>
      </c>
      <c r="CI37" s="51">
        <f t="shared" si="1"/>
        <v>0</v>
      </c>
      <c r="CJ37" s="51">
        <f t="shared" si="2"/>
        <v>0</v>
      </c>
      <c r="CK37" s="51">
        <f t="shared" si="3"/>
        <v>0</v>
      </c>
      <c r="CL37" s="51">
        <f t="shared" si="4"/>
        <v>0</v>
      </c>
      <c r="CM37" s="51">
        <f t="shared" si="5"/>
        <v>0</v>
      </c>
    </row>
    <row r="38" spans="2:91" x14ac:dyDescent="0.25">
      <c r="P38" s="52">
        <f t="shared" ref="P38:U38" si="6">SUM(P7:P37)</f>
        <v>0</v>
      </c>
      <c r="Q38" s="52">
        <f t="shared" si="6"/>
        <v>0</v>
      </c>
      <c r="R38" s="52">
        <f t="shared" si="6"/>
        <v>0</v>
      </c>
      <c r="S38" s="52">
        <f t="shared" si="6"/>
        <v>0</v>
      </c>
      <c r="T38" s="52">
        <f t="shared" si="6"/>
        <v>0</v>
      </c>
      <c r="U38" s="52">
        <f t="shared" si="6"/>
        <v>0</v>
      </c>
      <c r="AB38" s="52">
        <f t="shared" ref="AB38:AG38" si="7">SUM(AB7:AB37)</f>
        <v>0</v>
      </c>
      <c r="AC38" s="52">
        <f t="shared" si="7"/>
        <v>0</v>
      </c>
      <c r="AD38" s="52">
        <f t="shared" si="7"/>
        <v>0</v>
      </c>
      <c r="AE38" s="52">
        <f t="shared" si="7"/>
        <v>0</v>
      </c>
      <c r="AF38" s="52">
        <f t="shared" si="7"/>
        <v>0</v>
      </c>
      <c r="AG38" s="52">
        <f t="shared" si="7"/>
        <v>0</v>
      </c>
      <c r="AI38" s="52">
        <f t="shared" ref="AI38:AM38" si="8">SUM(AI7:AI37)</f>
        <v>0</v>
      </c>
      <c r="AJ38" s="52">
        <f t="shared" si="8"/>
        <v>0</v>
      </c>
      <c r="AK38" s="52">
        <f t="shared" si="8"/>
        <v>0</v>
      </c>
      <c r="AL38" s="52">
        <f t="shared" si="8"/>
        <v>0</v>
      </c>
      <c r="AM38" s="52">
        <f t="shared" si="8"/>
        <v>0</v>
      </c>
      <c r="AN38" s="52">
        <f t="shared" ref="AN38:BR38" si="9">SUM(AN7:AN37)</f>
        <v>0</v>
      </c>
      <c r="AO38" s="52">
        <f t="shared" si="9"/>
        <v>0</v>
      </c>
      <c r="AP38" s="52">
        <f t="shared" si="9"/>
        <v>0</v>
      </c>
      <c r="AQ38" s="52">
        <f t="shared" si="9"/>
        <v>0</v>
      </c>
      <c r="AR38" s="52">
        <f t="shared" si="9"/>
        <v>0</v>
      </c>
      <c r="AS38" s="52">
        <f t="shared" si="9"/>
        <v>0</v>
      </c>
      <c r="AT38" s="52">
        <f t="shared" si="9"/>
        <v>0</v>
      </c>
      <c r="AU38" s="52">
        <f t="shared" si="9"/>
        <v>0</v>
      </c>
      <c r="AV38" s="52">
        <f t="shared" si="9"/>
        <v>0</v>
      </c>
      <c r="AW38" s="52">
        <f t="shared" si="9"/>
        <v>0</v>
      </c>
      <c r="AX38" s="52">
        <f t="shared" si="9"/>
        <v>0</v>
      </c>
      <c r="AY38" s="52">
        <f t="shared" si="9"/>
        <v>0</v>
      </c>
      <c r="AZ38" s="52">
        <f t="shared" si="9"/>
        <v>0</v>
      </c>
      <c r="BA38" s="52">
        <f t="shared" si="9"/>
        <v>0</v>
      </c>
      <c r="BB38" s="52">
        <f t="shared" si="9"/>
        <v>0</v>
      </c>
      <c r="BC38" s="52">
        <f t="shared" si="9"/>
        <v>0</v>
      </c>
      <c r="BD38" s="52">
        <f t="shared" si="9"/>
        <v>0</v>
      </c>
      <c r="BE38" s="52">
        <f t="shared" si="9"/>
        <v>0</v>
      </c>
      <c r="BF38" s="52">
        <f t="shared" si="9"/>
        <v>0</v>
      </c>
      <c r="BG38" s="52">
        <f t="shared" si="9"/>
        <v>0</v>
      </c>
      <c r="BH38" s="52">
        <f t="shared" si="9"/>
        <v>0</v>
      </c>
      <c r="BI38" s="52">
        <f t="shared" si="9"/>
        <v>0</v>
      </c>
      <c r="BJ38" s="52">
        <f t="shared" si="9"/>
        <v>0</v>
      </c>
      <c r="BK38" s="52">
        <f t="shared" si="9"/>
        <v>0</v>
      </c>
      <c r="BL38" s="52">
        <f t="shared" si="9"/>
        <v>0</v>
      </c>
      <c r="BM38" s="52">
        <f t="shared" si="9"/>
        <v>0</v>
      </c>
      <c r="BN38" s="52">
        <f t="shared" si="9"/>
        <v>0</v>
      </c>
      <c r="BO38" s="52">
        <f t="shared" si="9"/>
        <v>0</v>
      </c>
      <c r="BP38" s="52">
        <f t="shared" si="9"/>
        <v>0</v>
      </c>
      <c r="BQ38" s="52">
        <f t="shared" si="9"/>
        <v>0</v>
      </c>
      <c r="BR38" s="52">
        <f t="shared" si="9"/>
        <v>0</v>
      </c>
      <c r="BT38" s="52">
        <f t="shared" ref="BT38:BY38" si="10">SUM(BT7:BT37)</f>
        <v>0</v>
      </c>
      <c r="BU38" s="52">
        <f t="shared" si="10"/>
        <v>0</v>
      </c>
      <c r="BV38" s="52">
        <f t="shared" si="10"/>
        <v>0</v>
      </c>
      <c r="BW38" s="52">
        <f t="shared" si="10"/>
        <v>0</v>
      </c>
      <c r="BX38" s="52">
        <f t="shared" si="10"/>
        <v>0</v>
      </c>
      <c r="BY38" s="52">
        <f t="shared" si="10"/>
        <v>0</v>
      </c>
      <c r="CA38" s="52">
        <f t="shared" ref="CA38:CF38" si="11">SUM(CA7:CA37)</f>
        <v>0</v>
      </c>
      <c r="CB38" s="52">
        <f t="shared" si="11"/>
        <v>0</v>
      </c>
      <c r="CC38" s="52">
        <f t="shared" si="11"/>
        <v>0</v>
      </c>
      <c r="CD38" s="52">
        <f t="shared" si="11"/>
        <v>0</v>
      </c>
      <c r="CE38" s="52">
        <f t="shared" si="11"/>
        <v>0</v>
      </c>
      <c r="CF38" s="52">
        <f t="shared" si="11"/>
        <v>0</v>
      </c>
      <c r="CH38" s="52">
        <f t="shared" ref="CH38:CM38" si="12">SUM(CH7:CH37)</f>
        <v>0</v>
      </c>
      <c r="CI38" s="52">
        <f t="shared" si="12"/>
        <v>0</v>
      </c>
      <c r="CJ38" s="52">
        <f t="shared" si="12"/>
        <v>0</v>
      </c>
      <c r="CK38" s="52">
        <f t="shared" si="12"/>
        <v>0</v>
      </c>
      <c r="CL38" s="52">
        <f t="shared" si="12"/>
        <v>0</v>
      </c>
      <c r="CM38" s="52">
        <f t="shared" si="12"/>
        <v>0</v>
      </c>
    </row>
    <row r="39" spans="2:91" x14ac:dyDescent="0.25">
      <c r="CH39" s="94">
        <f>IF(ISERROR((CH38-P38)/P38),0,(CH38-P38)/P38)</f>
        <v>0</v>
      </c>
      <c r="CI39" s="94">
        <f t="shared" ref="CI39:CM39" si="13">IF(ISERROR((CI38-Q38)/Q38),0,(CI38-Q38)/Q38)</f>
        <v>0</v>
      </c>
      <c r="CJ39" s="94">
        <f t="shared" si="13"/>
        <v>0</v>
      </c>
      <c r="CK39" s="94">
        <f t="shared" si="13"/>
        <v>0</v>
      </c>
      <c r="CL39" s="94">
        <f t="shared" si="13"/>
        <v>0</v>
      </c>
      <c r="CM39" s="94">
        <f t="shared" si="13"/>
        <v>0</v>
      </c>
    </row>
    <row r="40" spans="2:91" x14ac:dyDescent="0.25">
      <c r="P40" s="39"/>
      <c r="Q40" s="39"/>
      <c r="R40" s="39"/>
      <c r="S40" s="39"/>
      <c r="T40" s="39"/>
      <c r="U40" s="39"/>
      <c r="CH40" s="94"/>
      <c r="CI40" s="94"/>
      <c r="CJ40" s="94"/>
      <c r="CK40" s="94"/>
      <c r="CL40" s="94"/>
      <c r="CM40" s="94"/>
    </row>
    <row r="41" spans="2:91" x14ac:dyDescent="0.25">
      <c r="P41" s="39"/>
      <c r="Q41" s="39"/>
      <c r="R41" s="39"/>
      <c r="S41" s="39"/>
      <c r="T41" s="39"/>
      <c r="U41" s="39"/>
      <c r="CH41" s="94"/>
      <c r="CI41" s="94"/>
      <c r="CJ41" s="94"/>
      <c r="CK41" s="94"/>
      <c r="CL41" s="94"/>
      <c r="CM41" s="94"/>
    </row>
    <row r="42" spans="2:91" x14ac:dyDescent="0.25">
      <c r="P42" s="39"/>
      <c r="Q42" s="39"/>
      <c r="R42" s="39"/>
      <c r="S42" s="39"/>
      <c r="T42" s="39"/>
      <c r="U42" s="39"/>
      <c r="CH42" s="94"/>
      <c r="CI42" s="94"/>
      <c r="CJ42" s="94"/>
      <c r="CK42" s="94"/>
      <c r="CL42" s="94"/>
      <c r="CM42" s="94"/>
    </row>
    <row r="43" spans="2:91" x14ac:dyDescent="0.25">
      <c r="B43" s="2" t="s">
        <v>409</v>
      </c>
      <c r="P43" s="424" t="s">
        <v>209</v>
      </c>
      <c r="Q43" s="424"/>
      <c r="R43" s="424"/>
      <c r="S43" s="424"/>
      <c r="T43" s="424"/>
      <c r="U43" s="424"/>
      <c r="CH43" s="424" t="s">
        <v>209</v>
      </c>
      <c r="CI43" s="424"/>
      <c r="CJ43" s="424"/>
      <c r="CK43" s="424"/>
      <c r="CL43" s="424"/>
      <c r="CM43" s="424"/>
    </row>
    <row r="44" spans="2:91" x14ac:dyDescent="0.25">
      <c r="P44" s="17">
        <v>2015</v>
      </c>
      <c r="Q44" s="17">
        <v>2016</v>
      </c>
      <c r="R44" s="17">
        <v>2017</v>
      </c>
      <c r="S44" s="17">
        <v>2018</v>
      </c>
      <c r="T44" s="17">
        <v>2019</v>
      </c>
      <c r="U44" s="17">
        <v>2020</v>
      </c>
      <c r="CH44" s="17">
        <v>2015</v>
      </c>
      <c r="CI44" s="17">
        <v>2016</v>
      </c>
      <c r="CJ44" s="17">
        <v>2017</v>
      </c>
      <c r="CK44" s="17">
        <v>2018</v>
      </c>
      <c r="CL44" s="17">
        <v>2019</v>
      </c>
      <c r="CM44" s="17">
        <v>2020</v>
      </c>
    </row>
    <row r="45" spans="2:91" ht="45" x14ac:dyDescent="0.25">
      <c r="B45" s="8" t="s">
        <v>24</v>
      </c>
      <c r="C45" s="8" t="s">
        <v>25</v>
      </c>
      <c r="D45" s="17" t="s">
        <v>148</v>
      </c>
      <c r="E45" s="17" t="s">
        <v>82</v>
      </c>
      <c r="F45" s="17" t="s">
        <v>83</v>
      </c>
      <c r="G45" s="17" t="s">
        <v>297</v>
      </c>
      <c r="H45" s="17"/>
      <c r="I45" s="17"/>
      <c r="J45" s="17"/>
      <c r="K45" s="17"/>
      <c r="L45" s="17"/>
      <c r="M45" s="17"/>
      <c r="N45" s="17"/>
      <c r="P45" s="9" t="s">
        <v>96</v>
      </c>
      <c r="Q45" s="9" t="s">
        <v>96</v>
      </c>
      <c r="R45" s="9" t="s">
        <v>96</v>
      </c>
      <c r="S45" s="9" t="s">
        <v>96</v>
      </c>
      <c r="T45" s="9" t="s">
        <v>96</v>
      </c>
      <c r="U45" s="9" t="s">
        <v>96</v>
      </c>
      <c r="W45" s="3" t="s">
        <v>475</v>
      </c>
      <c r="CH45" s="9" t="s">
        <v>96</v>
      </c>
      <c r="CI45" s="9" t="s">
        <v>96</v>
      </c>
      <c r="CJ45" s="9" t="s">
        <v>96</v>
      </c>
      <c r="CK45" s="9" t="s">
        <v>96</v>
      </c>
      <c r="CL45" s="9" t="s">
        <v>96</v>
      </c>
      <c r="CM45" s="9" t="s">
        <v>96</v>
      </c>
    </row>
    <row r="46" spans="2:91" x14ac:dyDescent="0.25">
      <c r="B46" s="7"/>
      <c r="C46" s="7"/>
      <c r="D46" s="7" t="s">
        <v>221</v>
      </c>
      <c r="E46" s="7" t="s">
        <v>50</v>
      </c>
      <c r="F46" s="7" t="s">
        <v>56</v>
      </c>
      <c r="G46" s="7" t="s">
        <v>249</v>
      </c>
      <c r="H46" s="7"/>
      <c r="I46" s="7"/>
      <c r="J46" s="7"/>
      <c r="K46" s="7"/>
      <c r="L46" s="7"/>
      <c r="M46" s="7"/>
      <c r="N46" s="7"/>
      <c r="P46" s="49">
        <f>P7*84%*-1</f>
        <v>0</v>
      </c>
      <c r="Q46" s="49">
        <f t="shared" ref="Q46:U46" si="14">Q7*84%*-1</f>
        <v>0</v>
      </c>
      <c r="R46" s="49">
        <f t="shared" si="14"/>
        <v>0</v>
      </c>
      <c r="S46" s="49">
        <f t="shared" si="14"/>
        <v>0</v>
      </c>
      <c r="T46" s="49">
        <f t="shared" si="14"/>
        <v>0</v>
      </c>
      <c r="U46" s="49">
        <f t="shared" si="14"/>
        <v>0</v>
      </c>
      <c r="CH46" s="49">
        <f>CH7*84%*-1</f>
        <v>0</v>
      </c>
      <c r="CI46" s="49">
        <f t="shared" ref="CI46:CM46" si="15">CI7*84%*-1</f>
        <v>0</v>
      </c>
      <c r="CJ46" s="49">
        <f t="shared" si="15"/>
        <v>0</v>
      </c>
      <c r="CK46" s="49">
        <f t="shared" si="15"/>
        <v>0</v>
      </c>
      <c r="CL46" s="49">
        <f t="shared" si="15"/>
        <v>0</v>
      </c>
      <c r="CM46" s="49">
        <f t="shared" si="15"/>
        <v>0</v>
      </c>
    </row>
    <row r="47" spans="2:91" x14ac:dyDescent="0.25">
      <c r="B47" s="7"/>
      <c r="C47" s="7"/>
      <c r="D47" s="7" t="s">
        <v>221</v>
      </c>
      <c r="E47" s="7" t="s">
        <v>50</v>
      </c>
      <c r="F47" s="7" t="s">
        <v>56</v>
      </c>
      <c r="G47" s="7" t="s">
        <v>249</v>
      </c>
      <c r="H47" s="7"/>
      <c r="I47" s="7"/>
      <c r="J47" s="7"/>
      <c r="K47" s="7"/>
      <c r="L47" s="7"/>
      <c r="M47" s="7"/>
      <c r="N47" s="7"/>
      <c r="P47" s="49"/>
      <c r="Q47" s="49"/>
      <c r="R47" s="49"/>
      <c r="S47" s="49"/>
      <c r="T47" s="49"/>
      <c r="U47" s="49"/>
      <c r="V47" s="34"/>
      <c r="CH47" s="49"/>
      <c r="CI47" s="49"/>
      <c r="CJ47" s="49"/>
      <c r="CK47" s="49"/>
      <c r="CL47" s="49"/>
      <c r="CM47" s="49"/>
    </row>
    <row r="48" spans="2:91" x14ac:dyDescent="0.25">
      <c r="B48" s="7"/>
      <c r="C48" s="7"/>
      <c r="D48" s="7" t="s">
        <v>221</v>
      </c>
      <c r="E48" s="7" t="s">
        <v>50</v>
      </c>
      <c r="F48" s="7" t="s">
        <v>56</v>
      </c>
      <c r="G48" s="7" t="s">
        <v>249</v>
      </c>
      <c r="H48" s="7"/>
      <c r="I48" s="7"/>
      <c r="J48" s="7"/>
      <c r="K48" s="7"/>
      <c r="L48" s="7"/>
      <c r="M48" s="7"/>
      <c r="N48" s="7"/>
      <c r="P48" s="49">
        <f>P9*83%*-1</f>
        <v>0</v>
      </c>
      <c r="Q48" s="49">
        <f t="shared" ref="Q48:U48" si="16">Q9*83%*-1</f>
        <v>0</v>
      </c>
      <c r="R48" s="49">
        <f t="shared" si="16"/>
        <v>0</v>
      </c>
      <c r="S48" s="49">
        <f t="shared" si="16"/>
        <v>0</v>
      </c>
      <c r="T48" s="49">
        <f t="shared" si="16"/>
        <v>0</v>
      </c>
      <c r="U48" s="49">
        <f t="shared" si="16"/>
        <v>0</v>
      </c>
      <c r="CH48" s="49">
        <f>CH9*83%*-1</f>
        <v>0</v>
      </c>
      <c r="CI48" s="49">
        <f t="shared" ref="CI48:CM48" si="17">CI9*83%*-1</f>
        <v>0</v>
      </c>
      <c r="CJ48" s="49">
        <f t="shared" si="17"/>
        <v>0</v>
      </c>
      <c r="CK48" s="49">
        <f t="shared" si="17"/>
        <v>0</v>
      </c>
      <c r="CL48" s="49">
        <f t="shared" si="17"/>
        <v>0</v>
      </c>
      <c r="CM48" s="49">
        <f t="shared" si="17"/>
        <v>0</v>
      </c>
    </row>
    <row r="49" spans="2:91" x14ac:dyDescent="0.25">
      <c r="B49" s="7"/>
      <c r="C49" s="7"/>
      <c r="D49" s="7" t="s">
        <v>221</v>
      </c>
      <c r="E49" s="7" t="s">
        <v>50</v>
      </c>
      <c r="F49" s="7" t="s">
        <v>56</v>
      </c>
      <c r="G49" s="7" t="s">
        <v>249</v>
      </c>
      <c r="H49" s="7"/>
      <c r="I49" s="7"/>
      <c r="J49" s="7"/>
      <c r="K49" s="7"/>
      <c r="L49" s="7"/>
      <c r="M49" s="7"/>
      <c r="N49" s="7"/>
      <c r="P49" s="49">
        <f>P10*85%*-1</f>
        <v>0</v>
      </c>
      <c r="Q49" s="49">
        <f t="shared" ref="Q49:U49" si="18">Q10*85%*-1</f>
        <v>0</v>
      </c>
      <c r="R49" s="49">
        <f t="shared" si="18"/>
        <v>0</v>
      </c>
      <c r="S49" s="49">
        <f t="shared" si="18"/>
        <v>0</v>
      </c>
      <c r="T49" s="49">
        <f t="shared" si="18"/>
        <v>0</v>
      </c>
      <c r="U49" s="49">
        <f t="shared" si="18"/>
        <v>0</v>
      </c>
      <c r="CH49" s="49">
        <f>CH10*85%*-1</f>
        <v>0</v>
      </c>
      <c r="CI49" s="49">
        <f t="shared" ref="CI49:CM49" si="19">CI10*85%*-1</f>
        <v>0</v>
      </c>
      <c r="CJ49" s="49">
        <f t="shared" si="19"/>
        <v>0</v>
      </c>
      <c r="CK49" s="49">
        <f t="shared" si="19"/>
        <v>0</v>
      </c>
      <c r="CL49" s="49">
        <f t="shared" si="19"/>
        <v>0</v>
      </c>
      <c r="CM49" s="49">
        <f t="shared" si="19"/>
        <v>0</v>
      </c>
    </row>
    <row r="50" spans="2:91" x14ac:dyDescent="0.25">
      <c r="B50" s="7"/>
      <c r="C50" s="7"/>
      <c r="D50" s="7" t="s">
        <v>221</v>
      </c>
      <c r="E50" s="7" t="s">
        <v>50</v>
      </c>
      <c r="F50" s="7" t="s">
        <v>56</v>
      </c>
      <c r="G50" s="7" t="s">
        <v>249</v>
      </c>
      <c r="H50" s="7"/>
      <c r="I50" s="7"/>
      <c r="J50" s="7"/>
      <c r="K50" s="7"/>
      <c r="L50" s="7"/>
      <c r="M50" s="7"/>
      <c r="N50" s="7"/>
      <c r="P50" s="49">
        <f>P11*100%*-1</f>
        <v>0</v>
      </c>
      <c r="Q50" s="49">
        <f t="shared" ref="Q50:U50" si="20">Q11*100%*-1</f>
        <v>0</v>
      </c>
      <c r="R50" s="49">
        <f t="shared" si="20"/>
        <v>0</v>
      </c>
      <c r="S50" s="49">
        <f t="shared" si="20"/>
        <v>0</v>
      </c>
      <c r="T50" s="49">
        <f t="shared" si="20"/>
        <v>0</v>
      </c>
      <c r="U50" s="49">
        <f t="shared" si="20"/>
        <v>0</v>
      </c>
      <c r="CH50" s="49">
        <f>CH11*100%*-1</f>
        <v>0</v>
      </c>
      <c r="CI50" s="49">
        <f t="shared" ref="CI50:CM50" si="21">CI11*100%*-1</f>
        <v>0</v>
      </c>
      <c r="CJ50" s="49">
        <f t="shared" si="21"/>
        <v>0</v>
      </c>
      <c r="CK50" s="49">
        <f t="shared" si="21"/>
        <v>0</v>
      </c>
      <c r="CL50" s="49">
        <f t="shared" si="21"/>
        <v>0</v>
      </c>
      <c r="CM50" s="49">
        <f t="shared" si="21"/>
        <v>0</v>
      </c>
    </row>
    <row r="51" spans="2:91" x14ac:dyDescent="0.25">
      <c r="P51" s="52">
        <f>SUM(P46:P50)</f>
        <v>0</v>
      </c>
      <c r="Q51" s="52">
        <f t="shared" ref="Q51:U51" si="22">SUM(Q46:Q50)</f>
        <v>0</v>
      </c>
      <c r="R51" s="52">
        <f t="shared" si="22"/>
        <v>0</v>
      </c>
      <c r="S51" s="52">
        <f t="shared" si="22"/>
        <v>0</v>
      </c>
      <c r="T51" s="52">
        <f t="shared" si="22"/>
        <v>0</v>
      </c>
      <c r="U51" s="52">
        <f t="shared" si="22"/>
        <v>0</v>
      </c>
      <c r="CH51" s="52">
        <f>SUM(CH46:CH50)</f>
        <v>0</v>
      </c>
      <c r="CI51" s="52">
        <f t="shared" ref="CI51:CM51" si="23">SUM(CI46:CI50)</f>
        <v>0</v>
      </c>
      <c r="CJ51" s="52">
        <f t="shared" si="23"/>
        <v>0</v>
      </c>
      <c r="CK51" s="52">
        <f t="shared" si="23"/>
        <v>0</v>
      </c>
      <c r="CL51" s="52">
        <f t="shared" si="23"/>
        <v>0</v>
      </c>
      <c r="CM51" s="52">
        <f t="shared" si="23"/>
        <v>0</v>
      </c>
    </row>
    <row r="52" spans="2:91" x14ac:dyDescent="0.25">
      <c r="Q52" s="39"/>
      <c r="R52" s="39"/>
      <c r="S52" s="39"/>
      <c r="T52" s="39"/>
      <c r="U52" s="39"/>
    </row>
    <row r="53" spans="2:91" x14ac:dyDescent="0.25">
      <c r="P53" s="58"/>
    </row>
  </sheetData>
  <mergeCells count="7">
    <mergeCell ref="CH43:CM43"/>
    <mergeCell ref="CH3:CM3"/>
    <mergeCell ref="P3:U3"/>
    <mergeCell ref="P43:U43"/>
    <mergeCell ref="AB3:AG3"/>
    <mergeCell ref="BT3:BY3"/>
    <mergeCell ref="CA3:CF3"/>
  </mergeCells>
  <hyperlinks>
    <hyperlink ref="B2" location="Contents!A1" display="Table of Contents"/>
    <hyperlink ref="W45" location="Connections!CH44" display="Escalated values --&gt;"/>
  </hyperlinks>
  <pageMargins left="0.7" right="0.7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E7:E18 E46:E50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F7:F37 F46:F50</xm:sqref>
        </x14:dataValidation>
        <x14:dataValidation type="list" errorStyle="warning" allowBlank="1" showInputMessage="1" showErrorMessage="1" prompt="Select from drop down list">
          <x14:formula1>
            <xm:f>Lab_Mat!$C$12</xm:f>
          </x14:formula1>
          <xm:sqref>G7:G37 G46:G50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CB40"/>
  <sheetViews>
    <sheetView zoomScaleNormal="100" zoomScalePageLayoutView="125" workbookViewId="0">
      <pane xSplit="9" topLeftCell="J1" activePane="topRight" state="frozen"/>
      <selection activeCell="C11" sqref="C11"/>
      <selection pane="topRight" activeCell="K11" sqref="K11"/>
    </sheetView>
  </sheetViews>
  <sheetFormatPr defaultColWidth="8.85546875" defaultRowHeight="15" outlineLevelCol="1" x14ac:dyDescent="0.25"/>
  <cols>
    <col min="1" max="1" width="4" style="1" customWidth="1"/>
    <col min="2" max="2" width="14.85546875" style="1" customWidth="1"/>
    <col min="3" max="3" width="37.85546875" style="1" customWidth="1"/>
    <col min="4" max="4" width="41" style="1" bestFit="1" customWidth="1"/>
    <col min="5" max="5" width="22.28515625" style="1" hidden="1" customWidth="1" outlineLevel="1"/>
    <col min="6" max="7" width="31.140625" style="1" hidden="1" customWidth="1" outlineLevel="1"/>
    <col min="8" max="9" width="27.140625" style="1" hidden="1" customWidth="1" outlineLevel="1"/>
    <col min="10" max="10" width="10" style="1" customWidth="1" collapsed="1"/>
    <col min="11" max="15" width="10" style="1" customWidth="1"/>
    <col min="16" max="16" width="3.140625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2.7109375" style="1" customWidth="1"/>
    <col min="61" max="66" width="8.85546875" style="1"/>
    <col min="67" max="67" width="2.85546875" style="1" customWidth="1"/>
    <col min="68" max="73" width="8.85546875" style="1"/>
    <col min="74" max="74" width="2.85546875" style="1" customWidth="1"/>
    <col min="75" max="16384" width="8.85546875" style="1"/>
  </cols>
  <sheetData>
    <row r="1" spans="2:80" ht="18.75" x14ac:dyDescent="0.3">
      <c r="B1" s="10" t="s">
        <v>11</v>
      </c>
    </row>
    <row r="2" spans="2:80" x14ac:dyDescent="0.25">
      <c r="B2" s="25" t="s">
        <v>6</v>
      </c>
      <c r="J2" s="34"/>
    </row>
    <row r="3" spans="2:80" x14ac:dyDescent="0.25"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2:80" x14ac:dyDescent="0.25"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2:80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2:80" x14ac:dyDescent="0.25">
      <c r="B6" s="7">
        <v>74338262</v>
      </c>
      <c r="C6" s="7" t="s">
        <v>97</v>
      </c>
      <c r="D6" s="7" t="s">
        <v>160</v>
      </c>
      <c r="E6" s="7" t="s">
        <v>49</v>
      </c>
      <c r="F6" s="7" t="s">
        <v>211</v>
      </c>
      <c r="G6" s="7" t="s">
        <v>33</v>
      </c>
      <c r="H6" s="7" t="s">
        <v>259</v>
      </c>
      <c r="I6" s="7" t="s">
        <v>360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</row>
    <row r="7" spans="2:80" x14ac:dyDescent="0.25">
      <c r="B7" s="7">
        <v>74285767</v>
      </c>
      <c r="C7" s="7" t="s">
        <v>98</v>
      </c>
      <c r="D7" s="7" t="s">
        <v>160</v>
      </c>
      <c r="E7" s="7" t="s">
        <v>49</v>
      </c>
      <c r="F7" s="7" t="s">
        <v>211</v>
      </c>
      <c r="G7" s="7" t="s">
        <v>33</v>
      </c>
      <c r="H7" s="7" t="s">
        <v>259</v>
      </c>
      <c r="I7" s="7" t="s">
        <v>360</v>
      </c>
      <c r="J7" s="521"/>
      <c r="K7" s="521"/>
      <c r="L7" s="521"/>
      <c r="M7" s="521"/>
      <c r="N7" s="521"/>
      <c r="O7" s="521"/>
      <c r="P7" s="477"/>
      <c r="Q7" s="521"/>
      <c r="R7" s="521"/>
      <c r="S7" s="521"/>
      <c r="T7" s="521"/>
      <c r="U7" s="521"/>
      <c r="V7" s="521"/>
      <c r="W7" s="477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477"/>
      <c r="BI7" s="521"/>
      <c r="BJ7" s="521"/>
      <c r="BK7" s="521"/>
      <c r="BL7" s="521"/>
      <c r="BM7" s="521"/>
      <c r="BN7" s="521"/>
      <c r="BO7" s="477"/>
      <c r="BP7" s="535"/>
      <c r="BQ7" s="535"/>
      <c r="BR7" s="535"/>
      <c r="BS7" s="535"/>
      <c r="BT7" s="535"/>
      <c r="BU7" s="535"/>
      <c r="BV7" s="477"/>
      <c r="BW7" s="521"/>
      <c r="BX7" s="521"/>
      <c r="BY7" s="521"/>
      <c r="BZ7" s="521"/>
      <c r="CA7" s="521"/>
      <c r="CB7" s="521"/>
    </row>
    <row r="8" spans="2:80" x14ac:dyDescent="0.25">
      <c r="B8" s="7">
        <v>74327859</v>
      </c>
      <c r="C8" s="7" t="s">
        <v>99</v>
      </c>
      <c r="D8" s="7" t="s">
        <v>160</v>
      </c>
      <c r="E8" s="7" t="s">
        <v>49</v>
      </c>
      <c r="F8" s="7" t="s">
        <v>211</v>
      </c>
      <c r="G8" s="7" t="s">
        <v>33</v>
      </c>
      <c r="H8" s="7" t="s">
        <v>259</v>
      </c>
      <c r="I8" s="7" t="s">
        <v>360</v>
      </c>
      <c r="J8" s="521"/>
      <c r="K8" s="521"/>
      <c r="L8" s="521"/>
      <c r="M8" s="521"/>
      <c r="N8" s="521"/>
      <c r="O8" s="521"/>
      <c r="P8" s="477"/>
      <c r="Q8" s="521"/>
      <c r="R8" s="521"/>
      <c r="S8" s="521"/>
      <c r="T8" s="521"/>
      <c r="U8" s="521"/>
      <c r="V8" s="521"/>
      <c r="W8" s="477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477"/>
      <c r="BI8" s="521"/>
      <c r="BJ8" s="521"/>
      <c r="BK8" s="521"/>
      <c r="BL8" s="521"/>
      <c r="BM8" s="521"/>
      <c r="BN8" s="521"/>
      <c r="BO8" s="477"/>
      <c r="BP8" s="535"/>
      <c r="BQ8" s="535"/>
      <c r="BR8" s="535"/>
      <c r="BS8" s="535"/>
      <c r="BT8" s="535"/>
      <c r="BU8" s="535"/>
      <c r="BV8" s="477"/>
      <c r="BW8" s="521"/>
      <c r="BX8" s="521"/>
      <c r="BY8" s="521"/>
      <c r="BZ8" s="521"/>
      <c r="CA8" s="521"/>
      <c r="CB8" s="521"/>
    </row>
    <row r="9" spans="2:80" x14ac:dyDescent="0.25">
      <c r="B9" s="7">
        <v>74336963</v>
      </c>
      <c r="C9" s="7" t="s">
        <v>100</v>
      </c>
      <c r="D9" s="7" t="s">
        <v>160</v>
      </c>
      <c r="E9" s="7" t="s">
        <v>49</v>
      </c>
      <c r="F9" s="7" t="s">
        <v>211</v>
      </c>
      <c r="G9" s="7" t="s">
        <v>33</v>
      </c>
      <c r="H9" s="7" t="s">
        <v>259</v>
      </c>
      <c r="I9" s="7" t="s">
        <v>360</v>
      </c>
      <c r="J9" s="521"/>
      <c r="K9" s="521"/>
      <c r="L9" s="521"/>
      <c r="M9" s="521"/>
      <c r="N9" s="521"/>
      <c r="O9" s="521"/>
      <c r="P9" s="477"/>
      <c r="Q9" s="521"/>
      <c r="R9" s="521"/>
      <c r="S9" s="521"/>
      <c r="T9" s="521"/>
      <c r="U9" s="521"/>
      <c r="V9" s="521"/>
      <c r="W9" s="477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477"/>
      <c r="BI9" s="521"/>
      <c r="BJ9" s="521"/>
      <c r="BK9" s="521"/>
      <c r="BL9" s="521"/>
      <c r="BM9" s="521"/>
      <c r="BN9" s="521"/>
      <c r="BO9" s="477"/>
      <c r="BP9" s="535"/>
      <c r="BQ9" s="535"/>
      <c r="BR9" s="535"/>
      <c r="BS9" s="535"/>
      <c r="BT9" s="535"/>
      <c r="BU9" s="535"/>
      <c r="BV9" s="477"/>
      <c r="BW9" s="521"/>
      <c r="BX9" s="521"/>
      <c r="BY9" s="521"/>
      <c r="BZ9" s="521"/>
      <c r="CA9" s="521"/>
      <c r="CB9" s="521"/>
    </row>
    <row r="10" spans="2:80" x14ac:dyDescent="0.25">
      <c r="B10" s="7">
        <v>74294706</v>
      </c>
      <c r="C10" s="7" t="s">
        <v>101</v>
      </c>
      <c r="D10" s="7" t="s">
        <v>160</v>
      </c>
      <c r="E10" s="7" t="s">
        <v>49</v>
      </c>
      <c r="F10" s="7" t="s">
        <v>211</v>
      </c>
      <c r="G10" s="7" t="s">
        <v>33</v>
      </c>
      <c r="H10" s="7" t="s">
        <v>259</v>
      </c>
      <c r="I10" s="7" t="s">
        <v>360</v>
      </c>
      <c r="J10" s="521"/>
      <c r="K10" s="521"/>
      <c r="L10" s="521"/>
      <c r="M10" s="521"/>
      <c r="N10" s="521"/>
      <c r="O10" s="521"/>
      <c r="P10" s="477"/>
      <c r="Q10" s="521"/>
      <c r="R10" s="521"/>
      <c r="S10" s="521"/>
      <c r="T10" s="521"/>
      <c r="U10" s="521"/>
      <c r="V10" s="521"/>
      <c r="W10" s="477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477"/>
      <c r="BI10" s="521"/>
      <c r="BJ10" s="521"/>
      <c r="BK10" s="521"/>
      <c r="BL10" s="521"/>
      <c r="BM10" s="521"/>
      <c r="BN10" s="521"/>
      <c r="BO10" s="477"/>
      <c r="BP10" s="535"/>
      <c r="BQ10" s="535"/>
      <c r="BR10" s="535"/>
      <c r="BS10" s="535"/>
      <c r="BT10" s="535"/>
      <c r="BU10" s="535"/>
      <c r="BV10" s="477"/>
      <c r="BW10" s="521"/>
      <c r="BX10" s="521"/>
      <c r="BY10" s="521"/>
      <c r="BZ10" s="521"/>
      <c r="CA10" s="521"/>
      <c r="CB10" s="521"/>
    </row>
    <row r="11" spans="2:80" x14ac:dyDescent="0.25">
      <c r="B11" s="7">
        <v>74396064</v>
      </c>
      <c r="C11" s="7" t="s">
        <v>102</v>
      </c>
      <c r="D11" s="7" t="s">
        <v>160</v>
      </c>
      <c r="E11" s="7" t="s">
        <v>49</v>
      </c>
      <c r="F11" s="7" t="s">
        <v>211</v>
      </c>
      <c r="G11" s="7" t="s">
        <v>33</v>
      </c>
      <c r="H11" s="7" t="s">
        <v>259</v>
      </c>
      <c r="I11" s="7" t="s">
        <v>360</v>
      </c>
      <c r="J11" s="521"/>
      <c r="K11" s="521"/>
      <c r="L11" s="521"/>
      <c r="M11" s="521"/>
      <c r="N11" s="521"/>
      <c r="O11" s="521"/>
      <c r="P11" s="477"/>
      <c r="Q11" s="521"/>
      <c r="R11" s="521"/>
      <c r="S11" s="521"/>
      <c r="T11" s="521"/>
      <c r="U11" s="521"/>
      <c r="V11" s="521"/>
      <c r="W11" s="477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477"/>
      <c r="BI11" s="521"/>
      <c r="BJ11" s="521"/>
      <c r="BK11" s="521"/>
      <c r="BL11" s="521"/>
      <c r="BM11" s="521"/>
      <c r="BN11" s="521"/>
      <c r="BO11" s="477"/>
      <c r="BP11" s="535"/>
      <c r="BQ11" s="535"/>
      <c r="BR11" s="535"/>
      <c r="BS11" s="535"/>
      <c r="BT11" s="535"/>
      <c r="BU11" s="535"/>
      <c r="BV11" s="477"/>
      <c r="BW11" s="521"/>
      <c r="BX11" s="521"/>
      <c r="BY11" s="521"/>
      <c r="BZ11" s="521"/>
      <c r="CA11" s="521"/>
      <c r="CB11" s="521"/>
    </row>
    <row r="12" spans="2:80" x14ac:dyDescent="0.25">
      <c r="B12" s="7">
        <v>74396063</v>
      </c>
      <c r="C12" s="7" t="s">
        <v>103</v>
      </c>
      <c r="D12" s="7" t="s">
        <v>160</v>
      </c>
      <c r="E12" s="7" t="s">
        <v>49</v>
      </c>
      <c r="F12" s="7" t="s">
        <v>211</v>
      </c>
      <c r="G12" s="7" t="s">
        <v>33</v>
      </c>
      <c r="H12" s="7" t="s">
        <v>259</v>
      </c>
      <c r="I12" s="7" t="s">
        <v>360</v>
      </c>
      <c r="J12" s="521"/>
      <c r="K12" s="521"/>
      <c r="L12" s="521"/>
      <c r="M12" s="521"/>
      <c r="N12" s="521"/>
      <c r="O12" s="521"/>
      <c r="P12" s="477"/>
      <c r="Q12" s="521"/>
      <c r="R12" s="521"/>
      <c r="S12" s="521"/>
      <c r="T12" s="521"/>
      <c r="U12" s="521"/>
      <c r="V12" s="521"/>
      <c r="W12" s="477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477"/>
      <c r="BI12" s="521"/>
      <c r="BJ12" s="521"/>
      <c r="BK12" s="521"/>
      <c r="BL12" s="521"/>
      <c r="BM12" s="521"/>
      <c r="BN12" s="521"/>
      <c r="BO12" s="477"/>
      <c r="BP12" s="535"/>
      <c r="BQ12" s="535"/>
      <c r="BR12" s="535"/>
      <c r="BS12" s="535"/>
      <c r="BT12" s="535"/>
      <c r="BU12" s="535"/>
      <c r="BV12" s="477"/>
      <c r="BW12" s="521"/>
      <c r="BX12" s="521"/>
      <c r="BY12" s="521"/>
      <c r="BZ12" s="521"/>
      <c r="CA12" s="521"/>
      <c r="CB12" s="521"/>
    </row>
    <row r="13" spans="2:80" x14ac:dyDescent="0.25">
      <c r="B13" s="7">
        <v>74361629</v>
      </c>
      <c r="C13" s="7" t="s">
        <v>104</v>
      </c>
      <c r="D13" s="7" t="s">
        <v>160</v>
      </c>
      <c r="E13" s="7" t="s">
        <v>49</v>
      </c>
      <c r="F13" s="7" t="s">
        <v>211</v>
      </c>
      <c r="G13" s="7" t="s">
        <v>33</v>
      </c>
      <c r="H13" s="7" t="s">
        <v>259</v>
      </c>
      <c r="I13" s="7" t="s">
        <v>360</v>
      </c>
      <c r="J13" s="521"/>
      <c r="K13" s="521"/>
      <c r="L13" s="521"/>
      <c r="M13" s="521"/>
      <c r="N13" s="521"/>
      <c r="O13" s="521"/>
      <c r="P13" s="477"/>
      <c r="Q13" s="521"/>
      <c r="R13" s="521"/>
      <c r="S13" s="521"/>
      <c r="T13" s="521"/>
      <c r="U13" s="521"/>
      <c r="V13" s="521"/>
      <c r="W13" s="477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477"/>
      <c r="BI13" s="521"/>
      <c r="BJ13" s="521"/>
      <c r="BK13" s="521"/>
      <c r="BL13" s="521"/>
      <c r="BM13" s="521"/>
      <c r="BN13" s="521"/>
      <c r="BO13" s="477"/>
      <c r="BP13" s="535"/>
      <c r="BQ13" s="535"/>
      <c r="BR13" s="535"/>
      <c r="BS13" s="535"/>
      <c r="BT13" s="535"/>
      <c r="BU13" s="535"/>
      <c r="BV13" s="477"/>
      <c r="BW13" s="521"/>
      <c r="BX13" s="521"/>
      <c r="BY13" s="521"/>
      <c r="BZ13" s="521"/>
      <c r="CA13" s="521"/>
      <c r="CB13" s="521"/>
    </row>
    <row r="14" spans="2:80" x14ac:dyDescent="0.25">
      <c r="B14" s="7">
        <v>74396065</v>
      </c>
      <c r="C14" s="7" t="s">
        <v>105</v>
      </c>
      <c r="D14" s="7" t="s">
        <v>160</v>
      </c>
      <c r="E14" s="7" t="s">
        <v>49</v>
      </c>
      <c r="F14" s="7" t="s">
        <v>211</v>
      </c>
      <c r="G14" s="7" t="s">
        <v>33</v>
      </c>
      <c r="H14" s="7" t="s">
        <v>259</v>
      </c>
      <c r="I14" s="7" t="s">
        <v>360</v>
      </c>
      <c r="J14" s="521"/>
      <c r="K14" s="521"/>
      <c r="L14" s="521"/>
      <c r="M14" s="521"/>
      <c r="N14" s="521"/>
      <c r="O14" s="521"/>
      <c r="P14" s="477"/>
      <c r="Q14" s="521"/>
      <c r="R14" s="521"/>
      <c r="S14" s="521"/>
      <c r="T14" s="521"/>
      <c r="U14" s="521"/>
      <c r="V14" s="521"/>
      <c r="W14" s="477"/>
      <c r="X14" s="520"/>
      <c r="Y14" s="520"/>
      <c r="Z14" s="520"/>
      <c r="AA14" s="520"/>
      <c r="AB14" s="520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477"/>
      <c r="BI14" s="521"/>
      <c r="BJ14" s="521"/>
      <c r="BK14" s="521"/>
      <c r="BL14" s="521"/>
      <c r="BM14" s="521"/>
      <c r="BN14" s="521"/>
      <c r="BO14" s="477"/>
      <c r="BP14" s="535"/>
      <c r="BQ14" s="535"/>
      <c r="BR14" s="535"/>
      <c r="BS14" s="535"/>
      <c r="BT14" s="535"/>
      <c r="BU14" s="535"/>
      <c r="BV14" s="477"/>
      <c r="BW14" s="521"/>
      <c r="BX14" s="521"/>
      <c r="BY14" s="521"/>
      <c r="BZ14" s="521"/>
      <c r="CA14" s="521"/>
      <c r="CB14" s="521"/>
    </row>
    <row r="15" spans="2:80" x14ac:dyDescent="0.25">
      <c r="B15" s="7">
        <v>74422204</v>
      </c>
      <c r="C15" s="7" t="s">
        <v>106</v>
      </c>
      <c r="D15" s="7" t="s">
        <v>160</v>
      </c>
      <c r="E15" s="7" t="s">
        <v>49</v>
      </c>
      <c r="F15" s="7" t="s">
        <v>211</v>
      </c>
      <c r="G15" s="7" t="s">
        <v>33</v>
      </c>
      <c r="H15" s="7" t="s">
        <v>259</v>
      </c>
      <c r="I15" s="7" t="s">
        <v>360</v>
      </c>
      <c r="J15" s="521"/>
      <c r="K15" s="521"/>
      <c r="L15" s="521"/>
      <c r="M15" s="521"/>
      <c r="N15" s="521"/>
      <c r="O15" s="521"/>
      <c r="P15" s="477"/>
      <c r="Q15" s="521"/>
      <c r="R15" s="521"/>
      <c r="S15" s="521"/>
      <c r="T15" s="521"/>
      <c r="U15" s="521"/>
      <c r="V15" s="521"/>
      <c r="W15" s="477"/>
      <c r="X15" s="520"/>
      <c r="Y15" s="520"/>
      <c r="Z15" s="520"/>
      <c r="AA15" s="520"/>
      <c r="AB15" s="520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477"/>
      <c r="BI15" s="521"/>
      <c r="BJ15" s="521"/>
      <c r="BK15" s="521"/>
      <c r="BL15" s="521"/>
      <c r="BM15" s="521"/>
      <c r="BN15" s="521"/>
      <c r="BO15" s="477"/>
      <c r="BP15" s="535"/>
      <c r="BQ15" s="535"/>
      <c r="BR15" s="535"/>
      <c r="BS15" s="535"/>
      <c r="BT15" s="535"/>
      <c r="BU15" s="535"/>
      <c r="BV15" s="477"/>
      <c r="BW15" s="521"/>
      <c r="BX15" s="521"/>
      <c r="BY15" s="521"/>
      <c r="BZ15" s="521"/>
      <c r="CA15" s="521"/>
      <c r="CB15" s="521"/>
    </row>
    <row r="16" spans="2:80" x14ac:dyDescent="0.25">
      <c r="B16" s="7">
        <v>74422205</v>
      </c>
      <c r="C16" s="7" t="s">
        <v>107</v>
      </c>
      <c r="D16" s="7" t="s">
        <v>160</v>
      </c>
      <c r="E16" s="7" t="s">
        <v>49</v>
      </c>
      <c r="F16" s="7" t="s">
        <v>211</v>
      </c>
      <c r="G16" s="7" t="s">
        <v>33</v>
      </c>
      <c r="H16" s="7" t="s">
        <v>259</v>
      </c>
      <c r="I16" s="7" t="s">
        <v>360</v>
      </c>
      <c r="J16" s="521"/>
      <c r="K16" s="521"/>
      <c r="L16" s="521"/>
      <c r="M16" s="521"/>
      <c r="N16" s="521"/>
      <c r="O16" s="521"/>
      <c r="P16" s="477"/>
      <c r="Q16" s="521"/>
      <c r="R16" s="521"/>
      <c r="S16" s="521"/>
      <c r="T16" s="521"/>
      <c r="U16" s="521"/>
      <c r="V16" s="521"/>
      <c r="W16" s="477"/>
      <c r="X16" s="520"/>
      <c r="Y16" s="520"/>
      <c r="Z16" s="520"/>
      <c r="AA16" s="520"/>
      <c r="AB16" s="520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477"/>
      <c r="BI16" s="521"/>
      <c r="BJ16" s="521"/>
      <c r="BK16" s="521"/>
      <c r="BL16" s="521"/>
      <c r="BM16" s="521"/>
      <c r="BN16" s="521"/>
      <c r="BO16" s="477"/>
      <c r="BP16" s="535"/>
      <c r="BQ16" s="535"/>
      <c r="BR16" s="535"/>
      <c r="BS16" s="535"/>
      <c r="BT16" s="535"/>
      <c r="BU16" s="535"/>
      <c r="BV16" s="477"/>
      <c r="BW16" s="521"/>
      <c r="BX16" s="521"/>
      <c r="BY16" s="521"/>
      <c r="BZ16" s="521"/>
      <c r="CA16" s="521"/>
      <c r="CB16" s="521"/>
    </row>
    <row r="17" spans="2:80" x14ac:dyDescent="0.25">
      <c r="B17" s="7">
        <v>74422206</v>
      </c>
      <c r="C17" s="7" t="s">
        <v>108</v>
      </c>
      <c r="D17" s="7" t="s">
        <v>160</v>
      </c>
      <c r="E17" s="7" t="s">
        <v>49</v>
      </c>
      <c r="F17" s="7" t="s">
        <v>211</v>
      </c>
      <c r="G17" s="7" t="s">
        <v>33</v>
      </c>
      <c r="H17" s="7" t="s">
        <v>259</v>
      </c>
      <c r="I17" s="7" t="s">
        <v>360</v>
      </c>
      <c r="J17" s="521"/>
      <c r="K17" s="521"/>
      <c r="L17" s="521"/>
      <c r="M17" s="521"/>
      <c r="N17" s="521"/>
      <c r="O17" s="521"/>
      <c r="P17" s="477"/>
      <c r="Q17" s="521"/>
      <c r="R17" s="521"/>
      <c r="S17" s="521"/>
      <c r="T17" s="521"/>
      <c r="U17" s="521"/>
      <c r="V17" s="521"/>
      <c r="W17" s="477"/>
      <c r="X17" s="520"/>
      <c r="Y17" s="520"/>
      <c r="Z17" s="520"/>
      <c r="AA17" s="520"/>
      <c r="AB17" s="520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477"/>
      <c r="BI17" s="521"/>
      <c r="BJ17" s="521"/>
      <c r="BK17" s="521"/>
      <c r="BL17" s="521"/>
      <c r="BM17" s="521"/>
      <c r="BN17" s="521"/>
      <c r="BO17" s="477"/>
      <c r="BP17" s="535"/>
      <c r="BQ17" s="535"/>
      <c r="BR17" s="535"/>
      <c r="BS17" s="535"/>
      <c r="BT17" s="535"/>
      <c r="BU17" s="535"/>
      <c r="BV17" s="477"/>
      <c r="BW17" s="521"/>
      <c r="BX17" s="521"/>
      <c r="BY17" s="521"/>
      <c r="BZ17" s="521"/>
      <c r="CA17" s="521"/>
      <c r="CB17" s="521"/>
    </row>
    <row r="18" spans="2:80" x14ac:dyDescent="0.25">
      <c r="B18" s="7">
        <v>74422210</v>
      </c>
      <c r="C18" s="7" t="s">
        <v>109</v>
      </c>
      <c r="D18" s="7" t="s">
        <v>160</v>
      </c>
      <c r="E18" s="7" t="s">
        <v>49</v>
      </c>
      <c r="F18" s="7" t="s">
        <v>211</v>
      </c>
      <c r="G18" s="7" t="s">
        <v>33</v>
      </c>
      <c r="H18" s="7" t="s">
        <v>259</v>
      </c>
      <c r="I18" s="7" t="s">
        <v>360</v>
      </c>
      <c r="J18" s="521"/>
      <c r="K18" s="521"/>
      <c r="L18" s="521"/>
      <c r="M18" s="521"/>
      <c r="N18" s="521"/>
      <c r="O18" s="521"/>
      <c r="P18" s="477"/>
      <c r="Q18" s="521"/>
      <c r="R18" s="521"/>
      <c r="S18" s="521"/>
      <c r="T18" s="521"/>
      <c r="U18" s="521"/>
      <c r="V18" s="521"/>
      <c r="W18" s="477"/>
      <c r="X18" s="520"/>
      <c r="Y18" s="520"/>
      <c r="Z18" s="520"/>
      <c r="AA18" s="520"/>
      <c r="AB18" s="520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477"/>
      <c r="BI18" s="521"/>
      <c r="BJ18" s="521"/>
      <c r="BK18" s="521"/>
      <c r="BL18" s="521"/>
      <c r="BM18" s="521"/>
      <c r="BN18" s="521"/>
      <c r="BO18" s="477"/>
      <c r="BP18" s="535"/>
      <c r="BQ18" s="535"/>
      <c r="BR18" s="535"/>
      <c r="BS18" s="535"/>
      <c r="BT18" s="535"/>
      <c r="BU18" s="535"/>
      <c r="BV18" s="477"/>
      <c r="BW18" s="521"/>
      <c r="BX18" s="521"/>
      <c r="BY18" s="521"/>
      <c r="BZ18" s="521"/>
      <c r="CA18" s="521"/>
      <c r="CB18" s="521"/>
    </row>
    <row r="19" spans="2:80" x14ac:dyDescent="0.25">
      <c r="B19" s="7">
        <v>74422209</v>
      </c>
      <c r="C19" s="7" t="s">
        <v>110</v>
      </c>
      <c r="D19" s="7" t="s">
        <v>160</v>
      </c>
      <c r="E19" s="7" t="s">
        <v>49</v>
      </c>
      <c r="F19" s="7" t="s">
        <v>211</v>
      </c>
      <c r="G19" s="7" t="s">
        <v>33</v>
      </c>
      <c r="H19" s="7" t="s">
        <v>259</v>
      </c>
      <c r="I19" s="7" t="s">
        <v>360</v>
      </c>
      <c r="J19" s="521"/>
      <c r="K19" s="521"/>
      <c r="L19" s="521"/>
      <c r="M19" s="521"/>
      <c r="N19" s="521"/>
      <c r="O19" s="521"/>
      <c r="P19" s="477"/>
      <c r="Q19" s="521"/>
      <c r="R19" s="521"/>
      <c r="S19" s="521"/>
      <c r="T19" s="521"/>
      <c r="U19" s="521"/>
      <c r="V19" s="521"/>
      <c r="W19" s="477"/>
      <c r="X19" s="520"/>
      <c r="Y19" s="520"/>
      <c r="Z19" s="520"/>
      <c r="AA19" s="520"/>
      <c r="AB19" s="520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477"/>
      <c r="BI19" s="521"/>
      <c r="BJ19" s="521"/>
      <c r="BK19" s="521"/>
      <c r="BL19" s="521"/>
      <c r="BM19" s="521"/>
      <c r="BN19" s="521"/>
      <c r="BO19" s="477"/>
      <c r="BP19" s="535"/>
      <c r="BQ19" s="535"/>
      <c r="BR19" s="535"/>
      <c r="BS19" s="535"/>
      <c r="BT19" s="535"/>
      <c r="BU19" s="535"/>
      <c r="BV19" s="477"/>
      <c r="BW19" s="521"/>
      <c r="BX19" s="521"/>
      <c r="BY19" s="521"/>
      <c r="BZ19" s="521"/>
      <c r="CA19" s="521"/>
      <c r="CB19" s="521"/>
    </row>
    <row r="20" spans="2:80" x14ac:dyDescent="0.25">
      <c r="B20" s="7">
        <v>74429461</v>
      </c>
      <c r="C20" s="7" t="s">
        <v>111</v>
      </c>
      <c r="D20" s="7" t="s">
        <v>160</v>
      </c>
      <c r="E20" s="7" t="s">
        <v>49</v>
      </c>
      <c r="F20" s="7" t="s">
        <v>211</v>
      </c>
      <c r="G20" s="7" t="s">
        <v>33</v>
      </c>
      <c r="H20" s="7" t="s">
        <v>259</v>
      </c>
      <c r="I20" s="7" t="s">
        <v>360</v>
      </c>
      <c r="J20" s="521"/>
      <c r="K20" s="521"/>
      <c r="L20" s="521"/>
      <c r="M20" s="521"/>
      <c r="N20" s="521"/>
      <c r="O20" s="521"/>
      <c r="P20" s="477"/>
      <c r="Q20" s="521"/>
      <c r="R20" s="521"/>
      <c r="S20" s="521"/>
      <c r="T20" s="521"/>
      <c r="U20" s="521"/>
      <c r="V20" s="521"/>
      <c r="W20" s="477"/>
      <c r="X20" s="520"/>
      <c r="Y20" s="520"/>
      <c r="Z20" s="520"/>
      <c r="AA20" s="520"/>
      <c r="AB20" s="520"/>
      <c r="AC20" s="521"/>
      <c r="AD20" s="521"/>
      <c r="AE20" s="521"/>
      <c r="AF20" s="521"/>
      <c r="AG20" s="521"/>
      <c r="AH20" s="521"/>
      <c r="AI20" s="521"/>
      <c r="AJ20" s="521"/>
      <c r="AK20" s="521"/>
      <c r="AL20" s="521"/>
      <c r="AM20" s="521"/>
      <c r="AN20" s="521"/>
      <c r="AO20" s="521"/>
      <c r="AP20" s="521"/>
      <c r="AQ20" s="521"/>
      <c r="AR20" s="521"/>
      <c r="AS20" s="521"/>
      <c r="AT20" s="521"/>
      <c r="AU20" s="521"/>
      <c r="AV20" s="521"/>
      <c r="AW20" s="521"/>
      <c r="AX20" s="521"/>
      <c r="AY20" s="521"/>
      <c r="AZ20" s="521"/>
      <c r="BA20" s="521"/>
      <c r="BB20" s="521"/>
      <c r="BC20" s="521"/>
      <c r="BD20" s="521"/>
      <c r="BE20" s="521"/>
      <c r="BF20" s="521"/>
      <c r="BG20" s="521"/>
      <c r="BH20" s="477"/>
      <c r="BI20" s="521"/>
      <c r="BJ20" s="521"/>
      <c r="BK20" s="521"/>
      <c r="BL20" s="521"/>
      <c r="BM20" s="521"/>
      <c r="BN20" s="521"/>
      <c r="BO20" s="477"/>
      <c r="BP20" s="535"/>
      <c r="BQ20" s="535"/>
      <c r="BR20" s="535"/>
      <c r="BS20" s="535"/>
      <c r="BT20" s="535"/>
      <c r="BU20" s="535"/>
      <c r="BV20" s="477"/>
      <c r="BW20" s="521"/>
      <c r="BX20" s="521"/>
      <c r="BY20" s="521"/>
      <c r="BZ20" s="521"/>
      <c r="CA20" s="521"/>
      <c r="CB20" s="521"/>
    </row>
    <row r="21" spans="2:80" x14ac:dyDescent="0.25">
      <c r="B21" s="7">
        <v>74422207</v>
      </c>
      <c r="C21" s="7" t="s">
        <v>112</v>
      </c>
      <c r="D21" s="7" t="s">
        <v>160</v>
      </c>
      <c r="E21" s="7" t="s">
        <v>49</v>
      </c>
      <c r="F21" s="7" t="s">
        <v>211</v>
      </c>
      <c r="G21" s="7" t="s">
        <v>33</v>
      </c>
      <c r="H21" s="7" t="s">
        <v>259</v>
      </c>
      <c r="I21" s="7" t="s">
        <v>360</v>
      </c>
      <c r="J21" s="521"/>
      <c r="K21" s="521"/>
      <c r="L21" s="521"/>
      <c r="M21" s="521"/>
      <c r="N21" s="521"/>
      <c r="O21" s="521"/>
      <c r="P21" s="477"/>
      <c r="Q21" s="521"/>
      <c r="R21" s="521"/>
      <c r="S21" s="521"/>
      <c r="T21" s="521"/>
      <c r="U21" s="521"/>
      <c r="V21" s="521"/>
      <c r="W21" s="477"/>
      <c r="X21" s="520"/>
      <c r="Y21" s="520"/>
      <c r="Z21" s="520"/>
      <c r="AA21" s="520"/>
      <c r="AB21" s="520"/>
      <c r="AC21" s="521"/>
      <c r="AD21" s="521"/>
      <c r="AE21" s="521"/>
      <c r="AF21" s="521"/>
      <c r="AG21" s="521"/>
      <c r="AH21" s="521"/>
      <c r="AI21" s="521"/>
      <c r="AJ21" s="521"/>
      <c r="AK21" s="521"/>
      <c r="AL21" s="521"/>
      <c r="AM21" s="521"/>
      <c r="AN21" s="521"/>
      <c r="AO21" s="521"/>
      <c r="AP21" s="521"/>
      <c r="AQ21" s="521"/>
      <c r="AR21" s="521"/>
      <c r="AS21" s="521"/>
      <c r="AT21" s="521"/>
      <c r="AU21" s="521"/>
      <c r="AV21" s="521"/>
      <c r="AW21" s="521"/>
      <c r="AX21" s="521"/>
      <c r="AY21" s="521"/>
      <c r="AZ21" s="521"/>
      <c r="BA21" s="521"/>
      <c r="BB21" s="521"/>
      <c r="BC21" s="521"/>
      <c r="BD21" s="521"/>
      <c r="BE21" s="521"/>
      <c r="BF21" s="521"/>
      <c r="BG21" s="521"/>
      <c r="BH21" s="477"/>
      <c r="BI21" s="521"/>
      <c r="BJ21" s="521"/>
      <c r="BK21" s="521"/>
      <c r="BL21" s="521"/>
      <c r="BM21" s="521"/>
      <c r="BN21" s="521"/>
      <c r="BO21" s="477"/>
      <c r="BP21" s="535"/>
      <c r="BQ21" s="535"/>
      <c r="BR21" s="535"/>
      <c r="BS21" s="535"/>
      <c r="BT21" s="535"/>
      <c r="BU21" s="535"/>
      <c r="BV21" s="477"/>
      <c r="BW21" s="521"/>
      <c r="BX21" s="521"/>
      <c r="BY21" s="521"/>
      <c r="BZ21" s="521"/>
      <c r="CA21" s="521"/>
      <c r="CB21" s="521"/>
    </row>
    <row r="22" spans="2:80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51"/>
      <c r="BQ22" s="51"/>
      <c r="BR22" s="51"/>
      <c r="BS22" s="51"/>
      <c r="BT22" s="51"/>
      <c r="BU22" s="51"/>
      <c r="BW22" s="51">
        <f t="shared" ref="BW7:BW36" si="0">Q22+AC22+BI22+BP22</f>
        <v>0</v>
      </c>
      <c r="BX22" s="51">
        <f t="shared" ref="BX7:BX36" si="1">R22+AI22+BJ22+BQ22</f>
        <v>0</v>
      </c>
      <c r="BY22" s="51">
        <f t="shared" ref="BY7:BY36" si="2">S22+AO22+BK22+BR22</f>
        <v>0</v>
      </c>
      <c r="BZ22" s="51">
        <f t="shared" ref="BZ7:BZ36" si="3">T22+AU22+BL22+BS22</f>
        <v>0</v>
      </c>
      <c r="CA22" s="51">
        <f t="shared" ref="CA7:CA36" si="4">U22+BA22+BM22+BT22</f>
        <v>0</v>
      </c>
      <c r="CB22" s="51">
        <f t="shared" ref="CB7:CB36" si="5">V22+BG22+BN22+BU22</f>
        <v>0</v>
      </c>
    </row>
    <row r="23" spans="2:80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51"/>
      <c r="BQ23" s="51"/>
      <c r="BR23" s="51"/>
      <c r="BS23" s="51"/>
      <c r="BT23" s="51"/>
      <c r="BU23" s="51"/>
      <c r="BW23" s="51">
        <f t="shared" si="0"/>
        <v>0</v>
      </c>
      <c r="BX23" s="51">
        <f t="shared" si="1"/>
        <v>0</v>
      </c>
      <c r="BY23" s="51">
        <f t="shared" si="2"/>
        <v>0</v>
      </c>
      <c r="BZ23" s="51">
        <f t="shared" si="3"/>
        <v>0</v>
      </c>
      <c r="CA23" s="51">
        <f t="shared" si="4"/>
        <v>0</v>
      </c>
      <c r="CB23" s="51">
        <f t="shared" si="5"/>
        <v>0</v>
      </c>
    </row>
    <row r="24" spans="2:80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51"/>
      <c r="BQ24" s="51"/>
      <c r="BR24" s="51"/>
      <c r="BS24" s="51"/>
      <c r="BT24" s="51"/>
      <c r="BU24" s="51"/>
      <c r="BW24" s="51">
        <f t="shared" si="0"/>
        <v>0</v>
      </c>
      <c r="BX24" s="51">
        <f t="shared" si="1"/>
        <v>0</v>
      </c>
      <c r="BY24" s="51">
        <f t="shared" si="2"/>
        <v>0</v>
      </c>
      <c r="BZ24" s="51">
        <f t="shared" si="3"/>
        <v>0</v>
      </c>
      <c r="CA24" s="51">
        <f t="shared" si="4"/>
        <v>0</v>
      </c>
      <c r="CB24" s="51">
        <f t="shared" si="5"/>
        <v>0</v>
      </c>
    </row>
    <row r="25" spans="2:80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51"/>
      <c r="BQ25" s="51"/>
      <c r="BR25" s="51"/>
      <c r="BS25" s="51"/>
      <c r="BT25" s="51"/>
      <c r="BU25" s="51"/>
      <c r="BW25" s="51">
        <f t="shared" si="0"/>
        <v>0</v>
      </c>
      <c r="BX25" s="51">
        <f t="shared" si="1"/>
        <v>0</v>
      </c>
      <c r="BY25" s="51">
        <f t="shared" si="2"/>
        <v>0</v>
      </c>
      <c r="BZ25" s="51">
        <f t="shared" si="3"/>
        <v>0</v>
      </c>
      <c r="CA25" s="51">
        <f t="shared" si="4"/>
        <v>0</v>
      </c>
      <c r="CB25" s="51">
        <f t="shared" si="5"/>
        <v>0</v>
      </c>
    </row>
    <row r="26" spans="2:80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51"/>
      <c r="BQ26" s="51"/>
      <c r="BR26" s="51"/>
      <c r="BS26" s="51"/>
      <c r="BT26" s="51"/>
      <c r="BU26" s="51"/>
      <c r="BW26" s="51">
        <f t="shared" si="0"/>
        <v>0</v>
      </c>
      <c r="BX26" s="51">
        <f t="shared" si="1"/>
        <v>0</v>
      </c>
      <c r="BY26" s="51">
        <f t="shared" si="2"/>
        <v>0</v>
      </c>
      <c r="BZ26" s="51">
        <f t="shared" si="3"/>
        <v>0</v>
      </c>
      <c r="CA26" s="51">
        <f t="shared" si="4"/>
        <v>0</v>
      </c>
      <c r="CB26" s="51">
        <f t="shared" si="5"/>
        <v>0</v>
      </c>
    </row>
    <row r="27" spans="2:80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51"/>
      <c r="BQ27" s="51"/>
      <c r="BR27" s="51"/>
      <c r="BS27" s="51"/>
      <c r="BT27" s="51"/>
      <c r="BU27" s="51"/>
      <c r="BW27" s="51">
        <f t="shared" si="0"/>
        <v>0</v>
      </c>
      <c r="BX27" s="51">
        <f t="shared" si="1"/>
        <v>0</v>
      </c>
      <c r="BY27" s="51">
        <f t="shared" si="2"/>
        <v>0</v>
      </c>
      <c r="BZ27" s="51">
        <f t="shared" si="3"/>
        <v>0</v>
      </c>
      <c r="CA27" s="51">
        <f t="shared" si="4"/>
        <v>0</v>
      </c>
      <c r="CB27" s="51">
        <f t="shared" si="5"/>
        <v>0</v>
      </c>
    </row>
    <row r="28" spans="2:80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>
        <f t="shared" si="0"/>
        <v>0</v>
      </c>
      <c r="BX28" s="51">
        <f t="shared" si="1"/>
        <v>0</v>
      </c>
      <c r="BY28" s="51">
        <f t="shared" si="2"/>
        <v>0</v>
      </c>
      <c r="BZ28" s="51">
        <f t="shared" si="3"/>
        <v>0</v>
      </c>
      <c r="CA28" s="51">
        <f t="shared" si="4"/>
        <v>0</v>
      </c>
      <c r="CB28" s="51">
        <f t="shared" si="5"/>
        <v>0</v>
      </c>
    </row>
    <row r="29" spans="2:80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>
        <f t="shared" si="0"/>
        <v>0</v>
      </c>
      <c r="BX29" s="51">
        <f t="shared" si="1"/>
        <v>0</v>
      </c>
      <c r="BY29" s="51">
        <f t="shared" si="2"/>
        <v>0</v>
      </c>
      <c r="BZ29" s="51">
        <f t="shared" si="3"/>
        <v>0</v>
      </c>
      <c r="CA29" s="51">
        <f t="shared" si="4"/>
        <v>0</v>
      </c>
      <c r="CB29" s="51">
        <f t="shared" si="5"/>
        <v>0</v>
      </c>
    </row>
    <row r="30" spans="2:80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>
        <f t="shared" si="0"/>
        <v>0</v>
      </c>
      <c r="BX30" s="51">
        <f t="shared" si="1"/>
        <v>0</v>
      </c>
      <c r="BY30" s="51">
        <f t="shared" si="2"/>
        <v>0</v>
      </c>
      <c r="BZ30" s="51">
        <f t="shared" si="3"/>
        <v>0</v>
      </c>
      <c r="CA30" s="51">
        <f t="shared" si="4"/>
        <v>0</v>
      </c>
      <c r="CB30" s="51">
        <f t="shared" si="5"/>
        <v>0</v>
      </c>
    </row>
    <row r="31" spans="2:80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>
        <f t="shared" si="0"/>
        <v>0</v>
      </c>
      <c r="BX31" s="51">
        <f t="shared" si="1"/>
        <v>0</v>
      </c>
      <c r="BY31" s="51">
        <f t="shared" si="2"/>
        <v>0</v>
      </c>
      <c r="BZ31" s="51">
        <f t="shared" si="3"/>
        <v>0</v>
      </c>
      <c r="CA31" s="51">
        <f t="shared" si="4"/>
        <v>0</v>
      </c>
      <c r="CB31" s="51">
        <f t="shared" si="5"/>
        <v>0</v>
      </c>
    </row>
    <row r="32" spans="2:80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>
        <f t="shared" si="0"/>
        <v>0</v>
      </c>
      <c r="BX32" s="51">
        <f t="shared" si="1"/>
        <v>0</v>
      </c>
      <c r="BY32" s="51">
        <f t="shared" si="2"/>
        <v>0</v>
      </c>
      <c r="BZ32" s="51">
        <f t="shared" si="3"/>
        <v>0</v>
      </c>
      <c r="CA32" s="51">
        <f t="shared" si="4"/>
        <v>0</v>
      </c>
      <c r="CB32" s="51">
        <f t="shared" si="5"/>
        <v>0</v>
      </c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>
        <f t="shared" si="0"/>
        <v>0</v>
      </c>
      <c r="BX33" s="51">
        <f t="shared" si="1"/>
        <v>0</v>
      </c>
      <c r="BY33" s="51">
        <f t="shared" si="2"/>
        <v>0</v>
      </c>
      <c r="BZ33" s="51">
        <f t="shared" si="3"/>
        <v>0</v>
      </c>
      <c r="CA33" s="51">
        <f t="shared" si="4"/>
        <v>0</v>
      </c>
      <c r="CB33" s="51">
        <f t="shared" si="5"/>
        <v>0</v>
      </c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>
        <f t="shared" si="0"/>
        <v>0</v>
      </c>
      <c r="BX34" s="51">
        <f t="shared" si="1"/>
        <v>0</v>
      </c>
      <c r="BY34" s="51">
        <f t="shared" si="2"/>
        <v>0</v>
      </c>
      <c r="BZ34" s="51">
        <f t="shared" si="3"/>
        <v>0</v>
      </c>
      <c r="CA34" s="51">
        <f t="shared" si="4"/>
        <v>0</v>
      </c>
      <c r="CB34" s="51">
        <f t="shared" si="5"/>
        <v>0</v>
      </c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>
        <f t="shared" si="0"/>
        <v>0</v>
      </c>
      <c r="BX35" s="51">
        <f t="shared" si="1"/>
        <v>0</v>
      </c>
      <c r="BY35" s="51">
        <f t="shared" si="2"/>
        <v>0</v>
      </c>
      <c r="BZ35" s="51">
        <f t="shared" si="3"/>
        <v>0</v>
      </c>
      <c r="CA35" s="51">
        <f t="shared" si="4"/>
        <v>0</v>
      </c>
      <c r="CB35" s="51">
        <f t="shared" si="5"/>
        <v>0</v>
      </c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>
        <f t="shared" si="0"/>
        <v>0</v>
      </c>
      <c r="BX36" s="51">
        <f t="shared" si="1"/>
        <v>0</v>
      </c>
      <c r="BY36" s="51">
        <f t="shared" si="2"/>
        <v>0</v>
      </c>
      <c r="BZ36" s="51">
        <f t="shared" si="3"/>
        <v>0</v>
      </c>
      <c r="CA36" s="51">
        <f t="shared" si="4"/>
        <v>0</v>
      </c>
      <c r="CB36" s="51">
        <f t="shared" si="5"/>
        <v>0</v>
      </c>
    </row>
    <row r="37" spans="2:80" x14ac:dyDescent="0.25">
      <c r="J37" s="52">
        <f t="shared" ref="J37:O37" si="6">SUM(J6:J36)</f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  <c r="O37" s="52">
        <f t="shared" si="6"/>
        <v>0</v>
      </c>
      <c r="Q37" s="52">
        <f t="shared" ref="Q37:V37" si="7">SUM(Q6:Q36)</f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X37" s="52">
        <f t="shared" ref="X37:AB37" si="8">SUM(X6:X36)</f>
        <v>0</v>
      </c>
      <c r="Y37" s="52">
        <f t="shared" si="8"/>
        <v>0</v>
      </c>
      <c r="Z37" s="52">
        <f t="shared" si="8"/>
        <v>0</v>
      </c>
      <c r="AA37" s="52">
        <f t="shared" si="8"/>
        <v>0</v>
      </c>
      <c r="AB37" s="52">
        <f t="shared" si="8"/>
        <v>0</v>
      </c>
      <c r="AC37" s="52">
        <f t="shared" ref="AC37:BG37" si="9">SUM(AC6:AC36)</f>
        <v>0</v>
      </c>
      <c r="AD37" s="52">
        <f t="shared" si="9"/>
        <v>0</v>
      </c>
      <c r="AE37" s="52">
        <f t="shared" si="9"/>
        <v>0</v>
      </c>
      <c r="AF37" s="52">
        <f t="shared" si="9"/>
        <v>0</v>
      </c>
      <c r="AG37" s="52">
        <f t="shared" si="9"/>
        <v>0</v>
      </c>
      <c r="AH37" s="52">
        <f t="shared" si="9"/>
        <v>0</v>
      </c>
      <c r="AI37" s="52">
        <f t="shared" si="9"/>
        <v>0</v>
      </c>
      <c r="AJ37" s="52">
        <f t="shared" si="9"/>
        <v>0</v>
      </c>
      <c r="AK37" s="52">
        <f t="shared" si="9"/>
        <v>0</v>
      </c>
      <c r="AL37" s="52">
        <f t="shared" si="9"/>
        <v>0</v>
      </c>
      <c r="AM37" s="52">
        <f t="shared" si="9"/>
        <v>0</v>
      </c>
      <c r="AN37" s="52">
        <f t="shared" si="9"/>
        <v>0</v>
      </c>
      <c r="AO37" s="52">
        <f t="shared" si="9"/>
        <v>0</v>
      </c>
      <c r="AP37" s="52">
        <f t="shared" si="9"/>
        <v>0</v>
      </c>
      <c r="AQ37" s="52">
        <f t="shared" si="9"/>
        <v>0</v>
      </c>
      <c r="AR37" s="52">
        <f t="shared" si="9"/>
        <v>0</v>
      </c>
      <c r="AS37" s="52">
        <f t="shared" si="9"/>
        <v>0</v>
      </c>
      <c r="AT37" s="52">
        <f t="shared" si="9"/>
        <v>0</v>
      </c>
      <c r="AU37" s="52">
        <f t="shared" si="9"/>
        <v>0</v>
      </c>
      <c r="AV37" s="52">
        <f t="shared" si="9"/>
        <v>0</v>
      </c>
      <c r="AW37" s="52">
        <f t="shared" si="9"/>
        <v>0</v>
      </c>
      <c r="AX37" s="52">
        <f t="shared" si="9"/>
        <v>0</v>
      </c>
      <c r="AY37" s="52">
        <f t="shared" si="9"/>
        <v>0</v>
      </c>
      <c r="AZ37" s="52">
        <f t="shared" si="9"/>
        <v>0</v>
      </c>
      <c r="BA37" s="52">
        <f t="shared" si="9"/>
        <v>0</v>
      </c>
      <c r="BB37" s="52">
        <f t="shared" si="9"/>
        <v>0</v>
      </c>
      <c r="BC37" s="52">
        <f t="shared" si="9"/>
        <v>0</v>
      </c>
      <c r="BD37" s="52">
        <f t="shared" si="9"/>
        <v>0</v>
      </c>
      <c r="BE37" s="52">
        <f t="shared" si="9"/>
        <v>0</v>
      </c>
      <c r="BF37" s="52">
        <f t="shared" si="9"/>
        <v>0</v>
      </c>
      <c r="BG37" s="52">
        <f t="shared" si="9"/>
        <v>0</v>
      </c>
      <c r="BI37" s="52">
        <f t="shared" ref="BI37:BN37" si="10">SUM(BI6:BI36)</f>
        <v>0</v>
      </c>
      <c r="BJ37" s="52">
        <f t="shared" si="10"/>
        <v>0</v>
      </c>
      <c r="BK37" s="52">
        <f t="shared" si="10"/>
        <v>0</v>
      </c>
      <c r="BL37" s="52">
        <f t="shared" si="10"/>
        <v>0</v>
      </c>
      <c r="BM37" s="52">
        <f t="shared" si="10"/>
        <v>0</v>
      </c>
      <c r="BN37" s="52">
        <f t="shared" si="10"/>
        <v>0</v>
      </c>
      <c r="BP37" s="52">
        <f t="shared" ref="BP37:BU37" si="11">SUM(BP6:BP36)</f>
        <v>0</v>
      </c>
      <c r="BQ37" s="52">
        <f t="shared" si="11"/>
        <v>0</v>
      </c>
      <c r="BR37" s="52">
        <f t="shared" si="11"/>
        <v>0</v>
      </c>
      <c r="BS37" s="52">
        <f t="shared" si="11"/>
        <v>0</v>
      </c>
      <c r="BT37" s="52">
        <f t="shared" si="11"/>
        <v>0</v>
      </c>
      <c r="BU37" s="52">
        <f t="shared" si="11"/>
        <v>0</v>
      </c>
      <c r="BW37" s="52">
        <f t="shared" ref="BW37:CB37" si="12">SUM(BW6:BW36)</f>
        <v>0</v>
      </c>
      <c r="BX37" s="52">
        <f t="shared" si="12"/>
        <v>0</v>
      </c>
      <c r="BY37" s="52">
        <f t="shared" si="12"/>
        <v>0</v>
      </c>
      <c r="BZ37" s="52">
        <f t="shared" si="12"/>
        <v>0</v>
      </c>
      <c r="CA37" s="52">
        <f t="shared" si="12"/>
        <v>0</v>
      </c>
      <c r="CB37" s="52">
        <f t="shared" si="12"/>
        <v>0</v>
      </c>
    </row>
    <row r="38" spans="2:80" x14ac:dyDescent="0.25">
      <c r="BW38" s="94">
        <f t="shared" ref="BW38:CB38" si="13">IF(ISERROR((BW37-J37)/J37),0,(BW37-J37)/J37)</f>
        <v>0</v>
      </c>
      <c r="BX38" s="94">
        <f t="shared" si="13"/>
        <v>0</v>
      </c>
      <c r="BY38" s="94">
        <f t="shared" si="13"/>
        <v>0</v>
      </c>
      <c r="BZ38" s="94">
        <f t="shared" si="13"/>
        <v>0</v>
      </c>
      <c r="CA38" s="94">
        <f t="shared" si="13"/>
        <v>0</v>
      </c>
      <c r="CB38" s="94">
        <f t="shared" si="13"/>
        <v>0</v>
      </c>
    </row>
    <row r="39" spans="2:80" x14ac:dyDescent="0.25">
      <c r="H39" s="1" t="s">
        <v>213</v>
      </c>
      <c r="J39" s="39"/>
      <c r="K39" s="39"/>
      <c r="L39" s="39"/>
      <c r="M39" s="39"/>
      <c r="N39" s="39"/>
      <c r="O39" s="39"/>
    </row>
    <row r="40" spans="2:80" x14ac:dyDescent="0.25">
      <c r="J40" s="39"/>
      <c r="K40" s="39"/>
      <c r="L40" s="39"/>
      <c r="M40" s="39"/>
      <c r="N40" s="39"/>
      <c r="O40" s="39"/>
    </row>
  </sheetData>
  <mergeCells count="5">
    <mergeCell ref="J3:O3"/>
    <mergeCell ref="Q3:V3"/>
    <mergeCell ref="BI3:BN3"/>
    <mergeCell ref="BW3:CB3"/>
    <mergeCell ref="BP3:BU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E6:E21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H6:H36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I6:I36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G6:G36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CV41"/>
  <sheetViews>
    <sheetView zoomScaleNormal="100" zoomScalePageLayoutView="125" workbookViewId="0">
      <pane xSplit="9" topLeftCell="CA1" activePane="topRight" state="frozen"/>
      <selection activeCell="C11" sqref="C11"/>
      <selection pane="topRight" activeCell="CF10" sqref="CF10"/>
    </sheetView>
  </sheetViews>
  <sheetFormatPr defaultColWidth="8.85546875" defaultRowHeight="15" outlineLevelRow="1" outlineLevelCol="1" x14ac:dyDescent="0.25"/>
  <cols>
    <col min="1" max="1" width="4" style="1" customWidth="1"/>
    <col min="2" max="2" width="11.7109375" style="1" customWidth="1"/>
    <col min="3" max="3" width="43.7109375" style="1" customWidth="1"/>
    <col min="4" max="4" width="17.7109375" style="1" bestFit="1" customWidth="1"/>
    <col min="5" max="5" width="15.7109375" style="1" hidden="1" customWidth="1" outlineLevel="1"/>
    <col min="6" max="7" width="33.85546875" style="1" hidden="1" customWidth="1" outlineLevel="1"/>
    <col min="8" max="8" width="18" style="1" hidden="1" customWidth="1" outlineLevel="1"/>
    <col min="9" max="9" width="35.42578125" style="1" hidden="1" customWidth="1" outlineLevel="1"/>
    <col min="10" max="10" width="8.85546875" style="1" collapsed="1"/>
    <col min="11" max="16" width="8.85546875" style="1"/>
    <col min="17" max="17" width="2.85546875" style="1" customWidth="1"/>
    <col min="18" max="23" width="9.5703125" style="1" customWidth="1"/>
    <col min="24" max="24" width="2.7109375" style="1" customWidth="1"/>
    <col min="25" max="26" width="8.85546875" style="1"/>
    <col min="27" max="28" width="9.140625" style="1" customWidth="1"/>
    <col min="29" max="29" width="3" style="1" customWidth="1"/>
    <col min="30" max="35" width="8.85546875" style="1"/>
    <col min="36" max="36" width="2.7109375" style="1" customWidth="1"/>
    <col min="37" max="41" width="10.42578125" style="1" hidden="1" customWidth="1" outlineLevel="1"/>
    <col min="42" max="42" width="8.85546875" style="1" collapsed="1"/>
    <col min="43" max="47" width="10.42578125" style="1" hidden="1" customWidth="1" outlineLevel="1"/>
    <col min="48" max="48" width="8.85546875" style="1" collapsed="1"/>
    <col min="49" max="53" width="9.140625" style="1" hidden="1" customWidth="1" outlineLevel="1"/>
    <col min="54" max="54" width="8.85546875" style="1" collapsed="1"/>
    <col min="55" max="59" width="9.140625" style="1" hidden="1" customWidth="1" outlineLevel="1"/>
    <col min="60" max="60" width="8.85546875" style="1" collapsed="1"/>
    <col min="61" max="65" width="9.140625" style="1" hidden="1" customWidth="1" outlineLevel="1"/>
    <col min="66" max="66" width="8.85546875" style="1" collapsed="1"/>
    <col min="67" max="71" width="9.140625" style="1" hidden="1" customWidth="1" outlineLevel="1"/>
    <col min="72" max="72" width="8.85546875" style="1" collapsed="1"/>
    <col min="73" max="73" width="2.7109375" style="1" customWidth="1"/>
    <col min="74" max="79" width="8.85546875" style="1"/>
    <col min="80" max="80" width="2.85546875" style="1" customWidth="1"/>
    <col min="81" max="86" width="8.85546875" style="1"/>
    <col min="87" max="87" width="2.85546875" style="1" customWidth="1"/>
    <col min="88" max="16384" width="8.85546875" style="1"/>
  </cols>
  <sheetData>
    <row r="1" spans="2:100" ht="18.75" x14ac:dyDescent="0.3">
      <c r="B1" s="10" t="s">
        <v>1</v>
      </c>
    </row>
    <row r="2" spans="2:100" x14ac:dyDescent="0.25">
      <c r="B2" s="25" t="s">
        <v>6</v>
      </c>
    </row>
    <row r="3" spans="2:100" x14ac:dyDescent="0.25">
      <c r="P3" s="73"/>
      <c r="R3" s="424" t="s">
        <v>209</v>
      </c>
      <c r="S3" s="424"/>
      <c r="T3" s="424"/>
      <c r="U3" s="424"/>
      <c r="V3" s="424"/>
      <c r="W3" s="424"/>
      <c r="AD3" s="424" t="s">
        <v>209</v>
      </c>
      <c r="AE3" s="424"/>
      <c r="AF3" s="424"/>
      <c r="AG3" s="424"/>
      <c r="AH3" s="424"/>
      <c r="AI3" s="424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 t="s">
        <v>209</v>
      </c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V3" s="424" t="s">
        <v>209</v>
      </c>
      <c r="BW3" s="424"/>
      <c r="BX3" s="424"/>
      <c r="BY3" s="424"/>
      <c r="BZ3" s="424"/>
      <c r="CA3" s="424"/>
      <c r="CC3" s="424" t="s">
        <v>209</v>
      </c>
      <c r="CD3" s="424"/>
      <c r="CE3" s="424"/>
      <c r="CF3" s="424"/>
      <c r="CG3" s="424"/>
      <c r="CH3" s="424"/>
      <c r="CJ3" s="424" t="s">
        <v>209</v>
      </c>
      <c r="CK3" s="424"/>
      <c r="CL3" s="424"/>
      <c r="CM3" s="424"/>
      <c r="CN3" s="424"/>
      <c r="CO3" s="424"/>
    </row>
    <row r="4" spans="2:100" hidden="1" outlineLevel="1" x14ac:dyDescent="0.25">
      <c r="P4" s="73"/>
      <c r="R4" s="89"/>
      <c r="S4" s="89"/>
      <c r="T4" s="89"/>
      <c r="U4" s="89"/>
      <c r="V4" s="89"/>
      <c r="W4" s="89"/>
      <c r="Y4" s="1" t="s">
        <v>256</v>
      </c>
      <c r="Z4" s="1" t="s">
        <v>255</v>
      </c>
      <c r="AA4" s="1" t="s">
        <v>429</v>
      </c>
      <c r="AB4" s="1" t="s">
        <v>257</v>
      </c>
      <c r="AD4" s="89"/>
      <c r="AE4" s="89"/>
      <c r="AF4" s="89"/>
      <c r="AG4" s="89"/>
      <c r="AH4" s="89"/>
      <c r="AI4" s="89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V4" s="89"/>
      <c r="BW4" s="89"/>
      <c r="BX4" s="89"/>
      <c r="BY4" s="89"/>
      <c r="BZ4" s="89"/>
      <c r="CA4" s="89"/>
      <c r="CC4" s="106"/>
      <c r="CD4" s="106"/>
      <c r="CE4" s="106"/>
      <c r="CF4" s="106"/>
      <c r="CG4" s="106"/>
      <c r="CH4" s="106"/>
      <c r="CJ4" s="89"/>
      <c r="CK4" s="89"/>
      <c r="CL4" s="89"/>
      <c r="CM4" s="89"/>
      <c r="CN4" s="89"/>
      <c r="CO4" s="89"/>
    </row>
    <row r="5" spans="2:100" collapsed="1" x14ac:dyDescent="0.25"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/>
      <c r="R5" s="17">
        <v>2015</v>
      </c>
      <c r="S5" s="17">
        <v>2016</v>
      </c>
      <c r="T5" s="17">
        <v>2017</v>
      </c>
      <c r="U5" s="17">
        <v>2018</v>
      </c>
      <c r="V5" s="17">
        <v>2019</v>
      </c>
      <c r="W5" s="17">
        <v>2020</v>
      </c>
      <c r="Y5" s="17"/>
      <c r="Z5" s="17"/>
      <c r="AA5" s="17"/>
      <c r="AB5" s="17"/>
      <c r="AC5" s="36"/>
      <c r="AD5" s="17">
        <v>2015</v>
      </c>
      <c r="AE5" s="17">
        <v>2016</v>
      </c>
      <c r="AF5" s="17">
        <v>2017</v>
      </c>
      <c r="AG5" s="17">
        <v>2018</v>
      </c>
      <c r="AH5" s="17">
        <v>2019</v>
      </c>
      <c r="AI5" s="17">
        <v>2020</v>
      </c>
      <c r="AK5" s="17">
        <v>2015</v>
      </c>
      <c r="AL5" s="17">
        <v>2015</v>
      </c>
      <c r="AM5" s="17">
        <v>2015</v>
      </c>
      <c r="AN5" s="17">
        <v>2015</v>
      </c>
      <c r="AO5" s="17">
        <v>2015</v>
      </c>
      <c r="AP5" s="17">
        <v>2015</v>
      </c>
      <c r="AQ5" s="17">
        <v>2016</v>
      </c>
      <c r="AR5" s="17">
        <v>2016</v>
      </c>
      <c r="AS5" s="17">
        <v>2016</v>
      </c>
      <c r="AT5" s="17">
        <v>2016</v>
      </c>
      <c r="AU5" s="17">
        <v>2016</v>
      </c>
      <c r="AV5" s="17">
        <v>2016</v>
      </c>
      <c r="AW5" s="17">
        <v>2017</v>
      </c>
      <c r="AX5" s="17">
        <v>2017</v>
      </c>
      <c r="AY5" s="17">
        <v>2017</v>
      </c>
      <c r="AZ5" s="17">
        <v>2017</v>
      </c>
      <c r="BA5" s="17">
        <v>2017</v>
      </c>
      <c r="BB5" s="17">
        <v>2017</v>
      </c>
      <c r="BC5" s="17">
        <v>2018</v>
      </c>
      <c r="BD5" s="17">
        <v>2018</v>
      </c>
      <c r="BE5" s="17">
        <v>2018</v>
      </c>
      <c r="BF5" s="17">
        <v>2018</v>
      </c>
      <c r="BG5" s="17">
        <v>2018</v>
      </c>
      <c r="BH5" s="17">
        <v>2018</v>
      </c>
      <c r="BI5" s="17">
        <v>2019</v>
      </c>
      <c r="BJ5" s="17">
        <v>2019</v>
      </c>
      <c r="BK5" s="17">
        <v>2019</v>
      </c>
      <c r="BL5" s="17">
        <v>2019</v>
      </c>
      <c r="BM5" s="17">
        <v>2019</v>
      </c>
      <c r="BN5" s="17">
        <v>2019</v>
      </c>
      <c r="BO5" s="17">
        <v>2020</v>
      </c>
      <c r="BP5" s="17">
        <v>2020</v>
      </c>
      <c r="BQ5" s="17">
        <v>2020</v>
      </c>
      <c r="BR5" s="17">
        <v>2020</v>
      </c>
      <c r="BS5" s="17">
        <v>2020</v>
      </c>
      <c r="BT5" s="17">
        <v>2020</v>
      </c>
      <c r="BV5" s="17">
        <v>2015</v>
      </c>
      <c r="BW5" s="17">
        <v>2016</v>
      </c>
      <c r="BX5" s="17">
        <v>2017</v>
      </c>
      <c r="BY5" s="17">
        <v>2018</v>
      </c>
      <c r="BZ5" s="17">
        <v>2019</v>
      </c>
      <c r="CA5" s="17">
        <v>2020</v>
      </c>
      <c r="CC5" s="17">
        <v>2015</v>
      </c>
      <c r="CD5" s="17">
        <v>2016</v>
      </c>
      <c r="CE5" s="17">
        <v>2017</v>
      </c>
      <c r="CF5" s="17">
        <v>2018</v>
      </c>
      <c r="CG5" s="17">
        <v>2019</v>
      </c>
      <c r="CH5" s="17">
        <v>2020</v>
      </c>
      <c r="CJ5" s="17">
        <v>2015</v>
      </c>
      <c r="CK5" s="17">
        <v>2016</v>
      </c>
      <c r="CL5" s="17">
        <v>2017</v>
      </c>
      <c r="CM5" s="17">
        <v>2018</v>
      </c>
      <c r="CN5" s="17">
        <v>2019</v>
      </c>
      <c r="CO5" s="17">
        <v>2020</v>
      </c>
    </row>
    <row r="6" spans="2:100" ht="75" x14ac:dyDescent="0.25">
      <c r="B6" s="8" t="s">
        <v>24</v>
      </c>
      <c r="C6" s="8" t="s">
        <v>25</v>
      </c>
      <c r="D6" s="17" t="s">
        <v>148</v>
      </c>
      <c r="E6" s="17" t="s">
        <v>82</v>
      </c>
      <c r="F6" s="17" t="s">
        <v>83</v>
      </c>
      <c r="G6" s="17" t="s">
        <v>489</v>
      </c>
      <c r="H6" s="17" t="s">
        <v>297</v>
      </c>
      <c r="I6" s="17" t="s">
        <v>260</v>
      </c>
      <c r="J6" s="9" t="s">
        <v>26</v>
      </c>
      <c r="K6" s="9" t="s">
        <v>26</v>
      </c>
      <c r="L6" s="9" t="s">
        <v>26</v>
      </c>
      <c r="M6" s="9" t="s">
        <v>26</v>
      </c>
      <c r="N6" s="9" t="s">
        <v>26</v>
      </c>
      <c r="O6" s="9" t="s">
        <v>26</v>
      </c>
      <c r="P6" s="9" t="s">
        <v>446</v>
      </c>
      <c r="R6" s="9" t="s">
        <v>96</v>
      </c>
      <c r="S6" s="9" t="s">
        <v>96</v>
      </c>
      <c r="T6" s="9" t="s">
        <v>96</v>
      </c>
      <c r="U6" s="9" t="s">
        <v>96</v>
      </c>
      <c r="V6" s="9" t="s">
        <v>96</v>
      </c>
      <c r="W6" s="9" t="s">
        <v>96</v>
      </c>
      <c r="Y6" s="9" t="s">
        <v>365</v>
      </c>
      <c r="Z6" s="9" t="s">
        <v>366</v>
      </c>
      <c r="AA6" s="9" t="s">
        <v>431</v>
      </c>
      <c r="AB6" s="9" t="s">
        <v>430</v>
      </c>
      <c r="AC6" s="64"/>
      <c r="AD6" s="9" t="s">
        <v>256</v>
      </c>
      <c r="AE6" s="9" t="s">
        <v>256</v>
      </c>
      <c r="AF6" s="9" t="s">
        <v>256</v>
      </c>
      <c r="AG6" s="9" t="s">
        <v>256</v>
      </c>
      <c r="AH6" s="9" t="s">
        <v>256</v>
      </c>
      <c r="AI6" s="9" t="s">
        <v>256</v>
      </c>
      <c r="AJ6" s="64"/>
      <c r="AK6" s="9" t="s">
        <v>265</v>
      </c>
      <c r="AL6" s="9" t="s">
        <v>266</v>
      </c>
      <c r="AM6" s="9" t="s">
        <v>267</v>
      </c>
      <c r="AN6" s="9" t="s">
        <v>268</v>
      </c>
      <c r="AO6" s="9" t="s">
        <v>5</v>
      </c>
      <c r="AP6" s="9" t="s">
        <v>255</v>
      </c>
      <c r="AQ6" s="9" t="s">
        <v>265</v>
      </c>
      <c r="AR6" s="9" t="s">
        <v>266</v>
      </c>
      <c r="AS6" s="9" t="s">
        <v>267</v>
      </c>
      <c r="AT6" s="9" t="s">
        <v>268</v>
      </c>
      <c r="AU6" s="9" t="s">
        <v>5</v>
      </c>
      <c r="AV6" s="9" t="s">
        <v>255</v>
      </c>
      <c r="AW6" s="9" t="s">
        <v>265</v>
      </c>
      <c r="AX6" s="9" t="s">
        <v>266</v>
      </c>
      <c r="AY6" s="9" t="s">
        <v>267</v>
      </c>
      <c r="AZ6" s="9" t="s">
        <v>268</v>
      </c>
      <c r="BA6" s="9" t="s">
        <v>5</v>
      </c>
      <c r="BB6" s="9" t="s">
        <v>255</v>
      </c>
      <c r="BC6" s="9" t="s">
        <v>265</v>
      </c>
      <c r="BD6" s="9" t="s">
        <v>266</v>
      </c>
      <c r="BE6" s="9" t="s">
        <v>267</v>
      </c>
      <c r="BF6" s="9" t="s">
        <v>268</v>
      </c>
      <c r="BG6" s="9" t="s">
        <v>5</v>
      </c>
      <c r="BH6" s="9" t="s">
        <v>255</v>
      </c>
      <c r="BI6" s="9" t="s">
        <v>265</v>
      </c>
      <c r="BJ6" s="9" t="s">
        <v>266</v>
      </c>
      <c r="BK6" s="9" t="s">
        <v>267</v>
      </c>
      <c r="BL6" s="9" t="s">
        <v>268</v>
      </c>
      <c r="BM6" s="9" t="s">
        <v>5</v>
      </c>
      <c r="BN6" s="9" t="s">
        <v>255</v>
      </c>
      <c r="BO6" s="9" t="s">
        <v>265</v>
      </c>
      <c r="BP6" s="9" t="s">
        <v>266</v>
      </c>
      <c r="BQ6" s="9" t="s">
        <v>267</v>
      </c>
      <c r="BR6" s="9" t="s">
        <v>268</v>
      </c>
      <c r="BS6" s="9" t="s">
        <v>5</v>
      </c>
      <c r="BT6" s="9" t="s">
        <v>255</v>
      </c>
      <c r="BU6" s="64"/>
      <c r="BV6" s="9" t="s">
        <v>429</v>
      </c>
      <c r="BW6" s="9" t="s">
        <v>429</v>
      </c>
      <c r="BX6" s="9" t="s">
        <v>429</v>
      </c>
      <c r="BY6" s="9" t="s">
        <v>429</v>
      </c>
      <c r="BZ6" s="9" t="s">
        <v>429</v>
      </c>
      <c r="CA6" s="9" t="s">
        <v>429</v>
      </c>
      <c r="CB6" s="64"/>
      <c r="CC6" s="9" t="s">
        <v>257</v>
      </c>
      <c r="CD6" s="9" t="s">
        <v>257</v>
      </c>
      <c r="CE6" s="9" t="s">
        <v>257</v>
      </c>
      <c r="CF6" s="9" t="s">
        <v>257</v>
      </c>
      <c r="CG6" s="9" t="s">
        <v>257</v>
      </c>
      <c r="CH6" s="9" t="s">
        <v>257</v>
      </c>
      <c r="CI6" s="64"/>
      <c r="CJ6" s="9" t="s">
        <v>349</v>
      </c>
      <c r="CK6" s="9" t="s">
        <v>349</v>
      </c>
      <c r="CL6" s="9" t="s">
        <v>349</v>
      </c>
      <c r="CM6" s="9" t="s">
        <v>349</v>
      </c>
      <c r="CN6" s="9" t="s">
        <v>349</v>
      </c>
      <c r="CO6" s="9" t="s">
        <v>349</v>
      </c>
    </row>
    <row r="7" spans="2:100" x14ac:dyDescent="0.25">
      <c r="B7" s="7"/>
      <c r="C7" s="7" t="s">
        <v>116</v>
      </c>
      <c r="D7" s="7" t="s">
        <v>158</v>
      </c>
      <c r="E7" s="7" t="s">
        <v>49</v>
      </c>
      <c r="F7" s="7" t="s">
        <v>210</v>
      </c>
      <c r="G7" s="7" t="s">
        <v>33</v>
      </c>
      <c r="H7" s="7" t="s">
        <v>5</v>
      </c>
      <c r="I7" s="7" t="s">
        <v>294</v>
      </c>
      <c r="J7" s="520"/>
      <c r="K7" s="520"/>
      <c r="L7" s="520"/>
      <c r="M7" s="520"/>
      <c r="N7" s="520"/>
      <c r="O7" s="520"/>
      <c r="P7" s="535"/>
      <c r="Q7" s="477"/>
      <c r="R7" s="521"/>
      <c r="S7" s="521"/>
      <c r="T7" s="521"/>
      <c r="U7" s="521"/>
      <c r="V7" s="521"/>
      <c r="W7" s="521"/>
      <c r="X7" s="477"/>
      <c r="Y7" s="535"/>
      <c r="Z7" s="535"/>
      <c r="AA7" s="535"/>
      <c r="AB7" s="535"/>
      <c r="AC7" s="477"/>
      <c r="AD7" s="521"/>
      <c r="AE7" s="521"/>
      <c r="AF7" s="521"/>
      <c r="AG7" s="521"/>
      <c r="AH7" s="521"/>
      <c r="AI7" s="521"/>
      <c r="AJ7" s="477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521"/>
      <c r="BI7" s="521"/>
      <c r="BJ7" s="521"/>
      <c r="BK7" s="521"/>
      <c r="BL7" s="521"/>
      <c r="BM7" s="521"/>
      <c r="BN7" s="521"/>
      <c r="BO7" s="521"/>
      <c r="BP7" s="521"/>
      <c r="BQ7" s="521"/>
      <c r="BR7" s="521"/>
      <c r="BS7" s="521"/>
      <c r="BT7" s="521"/>
      <c r="BU7" s="477"/>
      <c r="BV7" s="521"/>
      <c r="BW7" s="521"/>
      <c r="BX7" s="521"/>
      <c r="BY7" s="521"/>
      <c r="BZ7" s="521"/>
      <c r="CA7" s="521"/>
      <c r="CB7" s="477"/>
      <c r="CC7" s="535"/>
      <c r="CD7" s="535"/>
      <c r="CE7" s="535"/>
      <c r="CF7" s="535"/>
      <c r="CG7" s="535"/>
      <c r="CH7" s="535"/>
      <c r="CI7" s="477"/>
      <c r="CJ7" s="521"/>
      <c r="CK7" s="521"/>
      <c r="CL7" s="521"/>
      <c r="CM7" s="521"/>
      <c r="CN7" s="521"/>
      <c r="CO7" s="521"/>
      <c r="CQ7" s="39"/>
      <c r="CR7" s="39"/>
      <c r="CS7" s="39"/>
      <c r="CT7" s="39"/>
      <c r="CU7" s="39"/>
      <c r="CV7" s="39"/>
    </row>
    <row r="8" spans="2:100" x14ac:dyDescent="0.25">
      <c r="B8" s="7"/>
      <c r="C8" s="7" t="s">
        <v>117</v>
      </c>
      <c r="D8" s="7" t="s">
        <v>158</v>
      </c>
      <c r="E8" s="7" t="s">
        <v>49</v>
      </c>
      <c r="F8" s="7" t="s">
        <v>210</v>
      </c>
      <c r="G8" s="7" t="s">
        <v>33</v>
      </c>
      <c r="H8" s="7" t="s">
        <v>5</v>
      </c>
      <c r="I8" s="7" t="s">
        <v>294</v>
      </c>
      <c r="J8" s="520"/>
      <c r="K8" s="520"/>
      <c r="L8" s="520"/>
      <c r="M8" s="520"/>
      <c r="N8" s="520"/>
      <c r="O8" s="520"/>
      <c r="P8" s="535"/>
      <c r="Q8" s="477"/>
      <c r="R8" s="521"/>
      <c r="S8" s="521"/>
      <c r="T8" s="521"/>
      <c r="U8" s="521"/>
      <c r="V8" s="521"/>
      <c r="W8" s="521"/>
      <c r="X8" s="477"/>
      <c r="Y8" s="535"/>
      <c r="Z8" s="535"/>
      <c r="AA8" s="535"/>
      <c r="AB8" s="535"/>
      <c r="AC8" s="477"/>
      <c r="AD8" s="521"/>
      <c r="AE8" s="521"/>
      <c r="AF8" s="521"/>
      <c r="AG8" s="521"/>
      <c r="AH8" s="521"/>
      <c r="AI8" s="521"/>
      <c r="AJ8" s="477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  <c r="BJ8" s="521"/>
      <c r="BK8" s="521"/>
      <c r="BL8" s="521"/>
      <c r="BM8" s="521"/>
      <c r="BN8" s="521"/>
      <c r="BO8" s="521"/>
      <c r="BP8" s="521"/>
      <c r="BQ8" s="521"/>
      <c r="BR8" s="521"/>
      <c r="BS8" s="521"/>
      <c r="BT8" s="521"/>
      <c r="BU8" s="477"/>
      <c r="BV8" s="521"/>
      <c r="BW8" s="521"/>
      <c r="BX8" s="521"/>
      <c r="BY8" s="521"/>
      <c r="BZ8" s="521"/>
      <c r="CA8" s="521"/>
      <c r="CB8" s="477"/>
      <c r="CC8" s="535"/>
      <c r="CD8" s="535"/>
      <c r="CE8" s="535"/>
      <c r="CF8" s="535"/>
      <c r="CG8" s="535"/>
      <c r="CH8" s="535"/>
      <c r="CI8" s="477"/>
      <c r="CJ8" s="521"/>
      <c r="CK8" s="521"/>
      <c r="CL8" s="521"/>
      <c r="CM8" s="521"/>
      <c r="CN8" s="521"/>
      <c r="CO8" s="521"/>
      <c r="CQ8" s="39"/>
      <c r="CR8" s="39"/>
      <c r="CS8" s="39"/>
      <c r="CT8" s="39"/>
      <c r="CU8" s="39"/>
      <c r="CV8" s="39"/>
    </row>
    <row r="9" spans="2:100" x14ac:dyDescent="0.25">
      <c r="B9" s="7"/>
      <c r="C9" s="7" t="s">
        <v>118</v>
      </c>
      <c r="D9" s="7" t="s">
        <v>159</v>
      </c>
      <c r="E9" s="7" t="s">
        <v>49</v>
      </c>
      <c r="F9" s="7" t="s">
        <v>59</v>
      </c>
      <c r="G9" s="7" t="s">
        <v>33</v>
      </c>
      <c r="H9" s="7" t="s">
        <v>242</v>
      </c>
      <c r="I9" s="7" t="s">
        <v>271</v>
      </c>
      <c r="J9" s="520"/>
      <c r="K9" s="520"/>
      <c r="L9" s="520"/>
      <c r="M9" s="520"/>
      <c r="N9" s="520"/>
      <c r="O9" s="520"/>
      <c r="P9" s="535"/>
      <c r="Q9" s="477"/>
      <c r="R9" s="521"/>
      <c r="S9" s="521"/>
      <c r="T9" s="521"/>
      <c r="U9" s="521"/>
      <c r="V9" s="521"/>
      <c r="W9" s="521"/>
      <c r="X9" s="477"/>
      <c r="Y9" s="535"/>
      <c r="Z9" s="535"/>
      <c r="AA9" s="535"/>
      <c r="AB9" s="535"/>
      <c r="AC9" s="477"/>
      <c r="AD9" s="521"/>
      <c r="AE9" s="521"/>
      <c r="AF9" s="521"/>
      <c r="AG9" s="521"/>
      <c r="AH9" s="521"/>
      <c r="AI9" s="521"/>
      <c r="AJ9" s="477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521"/>
      <c r="BI9" s="521"/>
      <c r="BJ9" s="521"/>
      <c r="BK9" s="521"/>
      <c r="BL9" s="521"/>
      <c r="BM9" s="521"/>
      <c r="BN9" s="521"/>
      <c r="BO9" s="521"/>
      <c r="BP9" s="521"/>
      <c r="BQ9" s="521"/>
      <c r="BR9" s="521"/>
      <c r="BS9" s="521"/>
      <c r="BT9" s="521"/>
      <c r="BU9" s="477"/>
      <c r="BV9" s="521"/>
      <c r="BW9" s="521"/>
      <c r="BX9" s="521"/>
      <c r="BY9" s="521"/>
      <c r="BZ9" s="521"/>
      <c r="CA9" s="521"/>
      <c r="CB9" s="477"/>
      <c r="CC9" s="535"/>
      <c r="CD9" s="535"/>
      <c r="CE9" s="535"/>
      <c r="CF9" s="535"/>
      <c r="CG9" s="535"/>
      <c r="CH9" s="535"/>
      <c r="CI9" s="477"/>
      <c r="CJ9" s="521"/>
      <c r="CK9" s="521"/>
      <c r="CL9" s="521"/>
      <c r="CM9" s="521"/>
      <c r="CN9" s="521"/>
      <c r="CO9" s="521"/>
      <c r="CQ9" s="39"/>
      <c r="CR9" s="39"/>
      <c r="CS9" s="39"/>
      <c r="CT9" s="39"/>
      <c r="CU9" s="39"/>
      <c r="CV9" s="39"/>
    </row>
    <row r="10" spans="2:100" x14ac:dyDescent="0.25">
      <c r="B10" s="7"/>
      <c r="C10" s="7" t="s">
        <v>370</v>
      </c>
      <c r="D10" s="7" t="s">
        <v>159</v>
      </c>
      <c r="E10" s="7" t="s">
        <v>49</v>
      </c>
      <c r="F10" s="7" t="s">
        <v>59</v>
      </c>
      <c r="G10" s="7" t="s">
        <v>33</v>
      </c>
      <c r="H10" s="7" t="s">
        <v>242</v>
      </c>
      <c r="I10" s="7" t="s">
        <v>271</v>
      </c>
      <c r="J10" s="520"/>
      <c r="K10" s="520"/>
      <c r="L10" s="520"/>
      <c r="M10" s="520"/>
      <c r="N10" s="520"/>
      <c r="O10" s="520"/>
      <c r="P10" s="535"/>
      <c r="Q10" s="477"/>
      <c r="R10" s="521"/>
      <c r="S10" s="521"/>
      <c r="T10" s="521"/>
      <c r="U10" s="521"/>
      <c r="V10" s="521"/>
      <c r="W10" s="521"/>
      <c r="X10" s="477"/>
      <c r="Y10" s="535"/>
      <c r="Z10" s="535"/>
      <c r="AA10" s="535"/>
      <c r="AB10" s="535"/>
      <c r="AC10" s="477"/>
      <c r="AD10" s="521"/>
      <c r="AE10" s="521"/>
      <c r="AF10" s="521"/>
      <c r="AG10" s="521"/>
      <c r="AH10" s="521"/>
      <c r="AI10" s="521"/>
      <c r="AJ10" s="477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521"/>
      <c r="BI10" s="521"/>
      <c r="BJ10" s="521"/>
      <c r="BK10" s="521"/>
      <c r="BL10" s="521"/>
      <c r="BM10" s="521"/>
      <c r="BN10" s="521"/>
      <c r="BO10" s="521"/>
      <c r="BP10" s="521"/>
      <c r="BQ10" s="521"/>
      <c r="BR10" s="521"/>
      <c r="BS10" s="521"/>
      <c r="BT10" s="521"/>
      <c r="BU10" s="477"/>
      <c r="BV10" s="521"/>
      <c r="BW10" s="521"/>
      <c r="BX10" s="521"/>
      <c r="BY10" s="521"/>
      <c r="BZ10" s="521"/>
      <c r="CA10" s="521"/>
      <c r="CB10" s="477"/>
      <c r="CC10" s="535"/>
      <c r="CD10" s="535"/>
      <c r="CE10" s="535"/>
      <c r="CF10" s="535"/>
      <c r="CG10" s="535"/>
      <c r="CH10" s="535"/>
      <c r="CI10" s="477"/>
      <c r="CJ10" s="521"/>
      <c r="CK10" s="521"/>
      <c r="CL10" s="521"/>
      <c r="CM10" s="521"/>
      <c r="CN10" s="521"/>
      <c r="CO10" s="521"/>
      <c r="CQ10" s="39"/>
      <c r="CR10" s="39"/>
      <c r="CS10" s="39"/>
      <c r="CT10" s="39"/>
      <c r="CU10" s="39"/>
      <c r="CV10" s="39"/>
    </row>
    <row r="11" spans="2:100" x14ac:dyDescent="0.25">
      <c r="B11" s="7"/>
      <c r="C11" s="7" t="s">
        <v>119</v>
      </c>
      <c r="D11" s="7" t="s">
        <v>159</v>
      </c>
      <c r="E11" s="7" t="s">
        <v>49</v>
      </c>
      <c r="F11" s="7" t="s">
        <v>58</v>
      </c>
      <c r="G11" s="7" t="s">
        <v>33</v>
      </c>
      <c r="H11" s="7" t="s">
        <v>5</v>
      </c>
      <c r="I11" s="7" t="s">
        <v>355</v>
      </c>
      <c r="J11" s="520"/>
      <c r="K11" s="520"/>
      <c r="L11" s="520"/>
      <c r="M11" s="520"/>
      <c r="N11" s="520"/>
      <c r="O11" s="520"/>
      <c r="P11" s="535"/>
      <c r="Q11" s="477"/>
      <c r="R11" s="521"/>
      <c r="S11" s="521"/>
      <c r="T11" s="521"/>
      <c r="U11" s="521"/>
      <c r="V11" s="521"/>
      <c r="W11" s="521"/>
      <c r="X11" s="477"/>
      <c r="Y11" s="535"/>
      <c r="Z11" s="535"/>
      <c r="AA11" s="535"/>
      <c r="AB11" s="535"/>
      <c r="AC11" s="477"/>
      <c r="AD11" s="521"/>
      <c r="AE11" s="521"/>
      <c r="AF11" s="521"/>
      <c r="AG11" s="521"/>
      <c r="AH11" s="521"/>
      <c r="AI11" s="521"/>
      <c r="AJ11" s="477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521"/>
      <c r="BI11" s="521"/>
      <c r="BJ11" s="521"/>
      <c r="BK11" s="521"/>
      <c r="BL11" s="521"/>
      <c r="BM11" s="521"/>
      <c r="BN11" s="521"/>
      <c r="BO11" s="521"/>
      <c r="BP11" s="521"/>
      <c r="BQ11" s="521"/>
      <c r="BR11" s="521"/>
      <c r="BS11" s="521"/>
      <c r="BT11" s="521"/>
      <c r="BU11" s="477"/>
      <c r="BV11" s="521"/>
      <c r="BW11" s="521"/>
      <c r="BX11" s="521"/>
      <c r="BY11" s="521"/>
      <c r="BZ11" s="521"/>
      <c r="CA11" s="521"/>
      <c r="CB11" s="477"/>
      <c r="CC11" s="535"/>
      <c r="CD11" s="535"/>
      <c r="CE11" s="535"/>
      <c r="CF11" s="535"/>
      <c r="CG11" s="535"/>
      <c r="CH11" s="535"/>
      <c r="CI11" s="477"/>
      <c r="CJ11" s="521"/>
      <c r="CK11" s="521"/>
      <c r="CL11" s="521"/>
      <c r="CM11" s="521"/>
      <c r="CN11" s="521"/>
      <c r="CO11" s="521"/>
      <c r="CQ11" s="39"/>
      <c r="CR11" s="39"/>
      <c r="CS11" s="39"/>
      <c r="CT11" s="39"/>
      <c r="CU11" s="39"/>
      <c r="CV11" s="39"/>
    </row>
    <row r="12" spans="2:100" x14ac:dyDescent="0.25">
      <c r="B12" s="7"/>
      <c r="C12" s="7" t="s">
        <v>120</v>
      </c>
      <c r="D12" s="7" t="s">
        <v>159</v>
      </c>
      <c r="E12" s="7" t="s">
        <v>49</v>
      </c>
      <c r="F12" s="7" t="s">
        <v>210</v>
      </c>
      <c r="G12" s="7" t="s">
        <v>33</v>
      </c>
      <c r="H12" s="7" t="s">
        <v>5</v>
      </c>
      <c r="I12" s="7" t="s">
        <v>289</v>
      </c>
      <c r="J12" s="520"/>
      <c r="K12" s="520"/>
      <c r="L12" s="520"/>
      <c r="M12" s="520"/>
      <c r="N12" s="520"/>
      <c r="O12" s="520"/>
      <c r="P12" s="535"/>
      <c r="Q12" s="477"/>
      <c r="R12" s="521"/>
      <c r="S12" s="521"/>
      <c r="T12" s="521"/>
      <c r="U12" s="521"/>
      <c r="V12" s="521"/>
      <c r="W12" s="521"/>
      <c r="X12" s="477"/>
      <c r="Y12" s="535"/>
      <c r="Z12" s="535"/>
      <c r="AA12" s="535"/>
      <c r="AB12" s="535"/>
      <c r="AC12" s="477"/>
      <c r="AD12" s="521"/>
      <c r="AE12" s="521"/>
      <c r="AF12" s="521"/>
      <c r="AG12" s="521"/>
      <c r="AH12" s="521"/>
      <c r="AI12" s="521"/>
      <c r="AJ12" s="477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521"/>
      <c r="BI12" s="521"/>
      <c r="BJ12" s="521"/>
      <c r="BK12" s="521"/>
      <c r="BL12" s="521"/>
      <c r="BM12" s="521"/>
      <c r="BN12" s="521"/>
      <c r="BO12" s="521"/>
      <c r="BP12" s="521"/>
      <c r="BQ12" s="521"/>
      <c r="BR12" s="521"/>
      <c r="BS12" s="521"/>
      <c r="BT12" s="521"/>
      <c r="BU12" s="477"/>
      <c r="BV12" s="521"/>
      <c r="BW12" s="521"/>
      <c r="BX12" s="521"/>
      <c r="BY12" s="521"/>
      <c r="BZ12" s="521"/>
      <c r="CA12" s="521"/>
      <c r="CB12" s="477"/>
      <c r="CC12" s="535"/>
      <c r="CD12" s="535"/>
      <c r="CE12" s="535"/>
      <c r="CF12" s="535"/>
      <c r="CG12" s="535"/>
      <c r="CH12" s="535"/>
      <c r="CI12" s="477"/>
      <c r="CJ12" s="521"/>
      <c r="CK12" s="521"/>
      <c r="CL12" s="521"/>
      <c r="CM12" s="521"/>
      <c r="CN12" s="521"/>
      <c r="CO12" s="521"/>
      <c r="CQ12" s="39"/>
      <c r="CR12" s="39"/>
      <c r="CS12" s="39"/>
      <c r="CT12" s="39"/>
      <c r="CU12" s="39"/>
      <c r="CV12" s="39"/>
    </row>
    <row r="13" spans="2:100" x14ac:dyDescent="0.25">
      <c r="B13" s="7"/>
      <c r="C13" s="7" t="s">
        <v>371</v>
      </c>
      <c r="D13" s="7" t="s">
        <v>159</v>
      </c>
      <c r="E13" s="7" t="s">
        <v>49</v>
      </c>
      <c r="F13" s="7" t="s">
        <v>59</v>
      </c>
      <c r="G13" s="7" t="s">
        <v>33</v>
      </c>
      <c r="H13" s="7" t="s">
        <v>242</v>
      </c>
      <c r="I13" s="7" t="s">
        <v>359</v>
      </c>
      <c r="J13" s="520"/>
      <c r="K13" s="520"/>
      <c r="L13" s="520"/>
      <c r="M13" s="520"/>
      <c r="N13" s="520"/>
      <c r="O13" s="520"/>
      <c r="P13" s="535"/>
      <c r="Q13" s="477"/>
      <c r="R13" s="521"/>
      <c r="S13" s="521"/>
      <c r="T13" s="521"/>
      <c r="U13" s="521"/>
      <c r="V13" s="521"/>
      <c r="W13" s="521"/>
      <c r="X13" s="477"/>
      <c r="Y13" s="535"/>
      <c r="Z13" s="535"/>
      <c r="AA13" s="535"/>
      <c r="AB13" s="535"/>
      <c r="AC13" s="477"/>
      <c r="AD13" s="521"/>
      <c r="AE13" s="521"/>
      <c r="AF13" s="521"/>
      <c r="AG13" s="521"/>
      <c r="AH13" s="521"/>
      <c r="AI13" s="521"/>
      <c r="AJ13" s="477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521"/>
      <c r="BI13" s="521"/>
      <c r="BJ13" s="521"/>
      <c r="BK13" s="521"/>
      <c r="BL13" s="521"/>
      <c r="BM13" s="521"/>
      <c r="BN13" s="521"/>
      <c r="BO13" s="521"/>
      <c r="BP13" s="521"/>
      <c r="BQ13" s="521"/>
      <c r="BR13" s="521"/>
      <c r="BS13" s="521"/>
      <c r="BT13" s="521"/>
      <c r="BU13" s="477"/>
      <c r="BV13" s="521"/>
      <c r="BW13" s="521"/>
      <c r="BX13" s="521"/>
      <c r="BY13" s="521"/>
      <c r="BZ13" s="521"/>
      <c r="CA13" s="521"/>
      <c r="CB13" s="477"/>
      <c r="CC13" s="535"/>
      <c r="CD13" s="535"/>
      <c r="CE13" s="535"/>
      <c r="CF13" s="535"/>
      <c r="CG13" s="535"/>
      <c r="CH13" s="535"/>
      <c r="CI13" s="477"/>
      <c r="CJ13" s="521"/>
      <c r="CK13" s="521"/>
      <c r="CL13" s="521"/>
      <c r="CM13" s="521"/>
      <c r="CN13" s="521"/>
      <c r="CO13" s="521"/>
      <c r="CQ13" s="39"/>
      <c r="CR13" s="39"/>
      <c r="CS13" s="39"/>
      <c r="CT13" s="39"/>
      <c r="CU13" s="39"/>
      <c r="CV13" s="39"/>
    </row>
    <row r="14" spans="2:100" x14ac:dyDescent="0.25">
      <c r="B14" s="7"/>
      <c r="C14" s="7" t="s">
        <v>372</v>
      </c>
      <c r="D14" s="7" t="s">
        <v>159</v>
      </c>
      <c r="E14" s="7" t="s">
        <v>49</v>
      </c>
      <c r="F14" s="7" t="s">
        <v>59</v>
      </c>
      <c r="G14" s="7" t="s">
        <v>33</v>
      </c>
      <c r="H14" s="7" t="s">
        <v>242</v>
      </c>
      <c r="I14" s="7" t="s">
        <v>359</v>
      </c>
      <c r="J14" s="520"/>
      <c r="K14" s="520"/>
      <c r="L14" s="520"/>
      <c r="M14" s="520"/>
      <c r="N14" s="520"/>
      <c r="O14" s="520"/>
      <c r="P14" s="535"/>
      <c r="Q14" s="477"/>
      <c r="R14" s="521"/>
      <c r="S14" s="521"/>
      <c r="T14" s="521"/>
      <c r="U14" s="521"/>
      <c r="V14" s="521"/>
      <c r="W14" s="521"/>
      <c r="X14" s="477"/>
      <c r="Y14" s="535"/>
      <c r="Z14" s="535"/>
      <c r="AA14" s="535"/>
      <c r="AB14" s="535"/>
      <c r="AC14" s="477"/>
      <c r="AD14" s="521"/>
      <c r="AE14" s="521"/>
      <c r="AF14" s="521"/>
      <c r="AG14" s="521"/>
      <c r="AH14" s="521"/>
      <c r="AI14" s="521"/>
      <c r="AJ14" s="477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521"/>
      <c r="BI14" s="521"/>
      <c r="BJ14" s="521"/>
      <c r="BK14" s="521"/>
      <c r="BL14" s="521"/>
      <c r="BM14" s="521"/>
      <c r="BN14" s="521"/>
      <c r="BO14" s="521"/>
      <c r="BP14" s="521"/>
      <c r="BQ14" s="521"/>
      <c r="BR14" s="521"/>
      <c r="BS14" s="521"/>
      <c r="BT14" s="521"/>
      <c r="BU14" s="477"/>
      <c r="BV14" s="521"/>
      <c r="BW14" s="521"/>
      <c r="BX14" s="521"/>
      <c r="BY14" s="521"/>
      <c r="BZ14" s="521"/>
      <c r="CA14" s="521"/>
      <c r="CB14" s="477"/>
      <c r="CC14" s="535"/>
      <c r="CD14" s="535"/>
      <c r="CE14" s="535"/>
      <c r="CF14" s="535"/>
      <c r="CG14" s="535"/>
      <c r="CH14" s="535"/>
      <c r="CI14" s="477"/>
      <c r="CJ14" s="521"/>
      <c r="CK14" s="521"/>
      <c r="CL14" s="521"/>
      <c r="CM14" s="521"/>
      <c r="CN14" s="521"/>
      <c r="CO14" s="521"/>
      <c r="CQ14" s="39"/>
      <c r="CR14" s="39"/>
      <c r="CS14" s="39"/>
      <c r="CT14" s="39"/>
      <c r="CU14" s="39"/>
      <c r="CV14" s="39"/>
    </row>
    <row r="15" spans="2:100" x14ac:dyDescent="0.25">
      <c r="B15" s="7"/>
      <c r="C15" s="7" t="s">
        <v>373</v>
      </c>
      <c r="D15" s="7" t="s">
        <v>159</v>
      </c>
      <c r="E15" s="7" t="s">
        <v>49</v>
      </c>
      <c r="F15" s="7" t="s">
        <v>210</v>
      </c>
      <c r="G15" s="7" t="s">
        <v>33</v>
      </c>
      <c r="H15" s="7" t="s">
        <v>5</v>
      </c>
      <c r="I15" s="7" t="s">
        <v>356</v>
      </c>
      <c r="J15" s="520"/>
      <c r="K15" s="520"/>
      <c r="L15" s="520"/>
      <c r="M15" s="520"/>
      <c r="N15" s="520"/>
      <c r="O15" s="520"/>
      <c r="P15" s="535"/>
      <c r="Q15" s="477"/>
      <c r="R15" s="521"/>
      <c r="S15" s="521"/>
      <c r="T15" s="521"/>
      <c r="U15" s="521"/>
      <c r="V15" s="521"/>
      <c r="W15" s="521"/>
      <c r="X15" s="477"/>
      <c r="Y15" s="535"/>
      <c r="Z15" s="535"/>
      <c r="AA15" s="535"/>
      <c r="AB15" s="535"/>
      <c r="AC15" s="477"/>
      <c r="AD15" s="521"/>
      <c r="AE15" s="521"/>
      <c r="AF15" s="521"/>
      <c r="AG15" s="521"/>
      <c r="AH15" s="521"/>
      <c r="AI15" s="521"/>
      <c r="AJ15" s="477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521"/>
      <c r="BI15" s="521"/>
      <c r="BJ15" s="521"/>
      <c r="BK15" s="521"/>
      <c r="BL15" s="521"/>
      <c r="BM15" s="521"/>
      <c r="BN15" s="521"/>
      <c r="BO15" s="521"/>
      <c r="BP15" s="521"/>
      <c r="BQ15" s="521"/>
      <c r="BR15" s="521"/>
      <c r="BS15" s="521"/>
      <c r="BT15" s="521"/>
      <c r="BU15" s="477"/>
      <c r="BV15" s="521"/>
      <c r="BW15" s="521"/>
      <c r="BX15" s="521"/>
      <c r="BY15" s="521"/>
      <c r="BZ15" s="521"/>
      <c r="CA15" s="521"/>
      <c r="CB15" s="477"/>
      <c r="CC15" s="535"/>
      <c r="CD15" s="535"/>
      <c r="CE15" s="535"/>
      <c r="CF15" s="535"/>
      <c r="CG15" s="535"/>
      <c r="CH15" s="535"/>
      <c r="CI15" s="477"/>
      <c r="CJ15" s="521"/>
      <c r="CK15" s="521"/>
      <c r="CL15" s="521"/>
      <c r="CM15" s="521"/>
      <c r="CN15" s="521"/>
      <c r="CO15" s="521"/>
      <c r="CQ15" s="39"/>
      <c r="CR15" s="39"/>
      <c r="CS15" s="39"/>
      <c r="CT15" s="39"/>
      <c r="CU15" s="39"/>
      <c r="CV15" s="39"/>
    </row>
    <row r="16" spans="2:100" x14ac:dyDescent="0.25">
      <c r="B16" s="7"/>
      <c r="C16" s="7" t="s">
        <v>121</v>
      </c>
      <c r="D16" s="7" t="s">
        <v>159</v>
      </c>
      <c r="E16" s="7" t="s">
        <v>49</v>
      </c>
      <c r="F16" s="7" t="s">
        <v>210</v>
      </c>
      <c r="G16" s="7" t="s">
        <v>33</v>
      </c>
      <c r="H16" s="7" t="s">
        <v>5</v>
      </c>
      <c r="I16" s="7" t="s">
        <v>357</v>
      </c>
      <c r="J16" s="520"/>
      <c r="K16" s="520"/>
      <c r="L16" s="520"/>
      <c r="M16" s="520"/>
      <c r="N16" s="520"/>
      <c r="O16" s="520"/>
      <c r="P16" s="535"/>
      <c r="Q16" s="477"/>
      <c r="R16" s="521"/>
      <c r="S16" s="521"/>
      <c r="T16" s="521"/>
      <c r="U16" s="521"/>
      <c r="V16" s="521"/>
      <c r="W16" s="521"/>
      <c r="X16" s="477"/>
      <c r="Y16" s="535"/>
      <c r="Z16" s="535"/>
      <c r="AA16" s="535"/>
      <c r="AB16" s="535"/>
      <c r="AC16" s="477"/>
      <c r="AD16" s="521"/>
      <c r="AE16" s="521"/>
      <c r="AF16" s="521"/>
      <c r="AG16" s="521"/>
      <c r="AH16" s="521"/>
      <c r="AI16" s="521"/>
      <c r="AJ16" s="477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521"/>
      <c r="BI16" s="521"/>
      <c r="BJ16" s="521"/>
      <c r="BK16" s="521"/>
      <c r="BL16" s="521"/>
      <c r="BM16" s="521"/>
      <c r="BN16" s="521"/>
      <c r="BO16" s="521"/>
      <c r="BP16" s="521"/>
      <c r="BQ16" s="521"/>
      <c r="BR16" s="521"/>
      <c r="BS16" s="521"/>
      <c r="BT16" s="521"/>
      <c r="BU16" s="477"/>
      <c r="BV16" s="521"/>
      <c r="BW16" s="521"/>
      <c r="BX16" s="521"/>
      <c r="BY16" s="521"/>
      <c r="BZ16" s="521"/>
      <c r="CA16" s="521"/>
      <c r="CB16" s="477"/>
      <c r="CC16" s="535"/>
      <c r="CD16" s="535"/>
      <c r="CE16" s="535"/>
      <c r="CF16" s="535"/>
      <c r="CG16" s="535"/>
      <c r="CH16" s="535"/>
      <c r="CI16" s="477"/>
      <c r="CJ16" s="521"/>
      <c r="CK16" s="521"/>
      <c r="CL16" s="521"/>
      <c r="CM16" s="521"/>
      <c r="CN16" s="521"/>
      <c r="CO16" s="521"/>
      <c r="CQ16" s="39"/>
      <c r="CR16" s="39"/>
      <c r="CS16" s="39"/>
      <c r="CT16" s="39"/>
      <c r="CU16" s="39"/>
      <c r="CV16" s="39"/>
    </row>
    <row r="17" spans="2:93" x14ac:dyDescent="0.25">
      <c r="B17" s="7"/>
      <c r="C17" s="7" t="s">
        <v>122</v>
      </c>
      <c r="D17" s="7" t="s">
        <v>159</v>
      </c>
      <c r="E17" s="7" t="s">
        <v>49</v>
      </c>
      <c r="F17" s="7" t="s">
        <v>57</v>
      </c>
      <c r="G17" s="7" t="s">
        <v>33</v>
      </c>
      <c r="H17" s="7" t="s">
        <v>5</v>
      </c>
      <c r="I17" s="7" t="s">
        <v>288</v>
      </c>
      <c r="J17" s="520"/>
      <c r="K17" s="520"/>
      <c r="L17" s="520"/>
      <c r="M17" s="520"/>
      <c r="N17" s="520"/>
      <c r="O17" s="520"/>
      <c r="P17" s="535"/>
      <c r="Q17" s="477"/>
      <c r="R17" s="521"/>
      <c r="S17" s="521"/>
      <c r="T17" s="521"/>
      <c r="U17" s="521"/>
      <c r="V17" s="521"/>
      <c r="W17" s="521"/>
      <c r="X17" s="477"/>
      <c r="Y17" s="535"/>
      <c r="Z17" s="535"/>
      <c r="AA17" s="535"/>
      <c r="AB17" s="535"/>
      <c r="AC17" s="477"/>
      <c r="AD17" s="521"/>
      <c r="AE17" s="521"/>
      <c r="AF17" s="521"/>
      <c r="AG17" s="521"/>
      <c r="AH17" s="521"/>
      <c r="AI17" s="521"/>
      <c r="AJ17" s="477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1"/>
      <c r="BL17" s="521"/>
      <c r="BM17" s="521"/>
      <c r="BN17" s="521"/>
      <c r="BO17" s="521"/>
      <c r="BP17" s="521"/>
      <c r="BQ17" s="521"/>
      <c r="BR17" s="521"/>
      <c r="BS17" s="521"/>
      <c r="BT17" s="521"/>
      <c r="BU17" s="477"/>
      <c r="BV17" s="521"/>
      <c r="BW17" s="521"/>
      <c r="BX17" s="521"/>
      <c r="BY17" s="521"/>
      <c r="BZ17" s="521"/>
      <c r="CA17" s="521"/>
      <c r="CB17" s="477"/>
      <c r="CC17" s="535"/>
      <c r="CD17" s="535"/>
      <c r="CE17" s="535"/>
      <c r="CF17" s="535"/>
      <c r="CG17" s="535"/>
      <c r="CH17" s="535"/>
      <c r="CI17" s="477"/>
      <c r="CJ17" s="521"/>
      <c r="CK17" s="521"/>
      <c r="CL17" s="521"/>
      <c r="CM17" s="521"/>
      <c r="CN17" s="521"/>
      <c r="CO17" s="521"/>
    </row>
    <row r="18" spans="2:93" x14ac:dyDescent="0.25">
      <c r="B18" s="7"/>
      <c r="C18" s="7" t="s">
        <v>123</v>
      </c>
      <c r="D18" s="7" t="s">
        <v>159</v>
      </c>
      <c r="E18" s="7" t="s">
        <v>49</v>
      </c>
      <c r="F18" s="7" t="s">
        <v>57</v>
      </c>
      <c r="G18" s="7" t="s">
        <v>33</v>
      </c>
      <c r="H18" s="7" t="s">
        <v>5</v>
      </c>
      <c r="I18" s="7" t="s">
        <v>287</v>
      </c>
      <c r="J18" s="520"/>
      <c r="K18" s="520"/>
      <c r="L18" s="520"/>
      <c r="M18" s="520"/>
      <c r="N18" s="520"/>
      <c r="O18" s="520"/>
      <c r="P18" s="535"/>
      <c r="Q18" s="477"/>
      <c r="R18" s="521"/>
      <c r="S18" s="521"/>
      <c r="T18" s="521"/>
      <c r="U18" s="521"/>
      <c r="V18" s="521"/>
      <c r="W18" s="521"/>
      <c r="X18" s="477"/>
      <c r="Y18" s="535"/>
      <c r="Z18" s="535"/>
      <c r="AA18" s="535"/>
      <c r="AB18" s="535"/>
      <c r="AC18" s="477"/>
      <c r="AD18" s="521"/>
      <c r="AE18" s="521"/>
      <c r="AF18" s="521"/>
      <c r="AG18" s="521"/>
      <c r="AH18" s="521"/>
      <c r="AI18" s="521"/>
      <c r="AJ18" s="477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521"/>
      <c r="BI18" s="521"/>
      <c r="BJ18" s="521"/>
      <c r="BK18" s="521"/>
      <c r="BL18" s="521"/>
      <c r="BM18" s="521"/>
      <c r="BN18" s="521"/>
      <c r="BO18" s="521"/>
      <c r="BP18" s="521"/>
      <c r="BQ18" s="521"/>
      <c r="BR18" s="521"/>
      <c r="BS18" s="521"/>
      <c r="BT18" s="521"/>
      <c r="BU18" s="477"/>
      <c r="BV18" s="521"/>
      <c r="BW18" s="521"/>
      <c r="BX18" s="521"/>
      <c r="BY18" s="521"/>
      <c r="BZ18" s="521"/>
      <c r="CA18" s="521"/>
      <c r="CB18" s="477"/>
      <c r="CC18" s="535"/>
      <c r="CD18" s="535"/>
      <c r="CE18" s="535"/>
      <c r="CF18" s="535"/>
      <c r="CG18" s="535"/>
      <c r="CH18" s="535"/>
      <c r="CI18" s="477"/>
      <c r="CJ18" s="521"/>
      <c r="CK18" s="521"/>
      <c r="CL18" s="521"/>
      <c r="CM18" s="521"/>
      <c r="CN18" s="521"/>
      <c r="CO18" s="521"/>
    </row>
    <row r="19" spans="2:93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0"/>
      <c r="R19" s="51">
        <f t="shared" ref="R8:R37" si="0">J19*$P19</f>
        <v>0</v>
      </c>
      <c r="S19" s="51">
        <f t="shared" ref="S7:S37" si="1">K19*$P19</f>
        <v>0</v>
      </c>
      <c r="T19" s="51">
        <f t="shared" ref="T7:T37" si="2">L19*$P19</f>
        <v>0</v>
      </c>
      <c r="U19" s="51">
        <f t="shared" ref="U7:U37" si="3">M19*$P19</f>
        <v>0</v>
      </c>
      <c r="V19" s="51">
        <f t="shared" ref="V7:V37" si="4">N19*$P19</f>
        <v>0</v>
      </c>
      <c r="W19" s="51">
        <f t="shared" ref="W7:W37" si="5">O19*$P19</f>
        <v>0</v>
      </c>
      <c r="Y19" s="91">
        <f t="shared" ref="Y7:AB37" si="6">IF($P19="",0,INDEX(Direct_Cost_Splits_Network,MATCH($H19,RIN_Asset_Cat_Network,0),MATCH(Y$4,Direct_Cost_Type,0))*$P19)</f>
        <v>0</v>
      </c>
      <c r="Z19" s="91">
        <f t="shared" si="6"/>
        <v>0</v>
      </c>
      <c r="AA19" s="91">
        <f t="shared" si="6"/>
        <v>0</v>
      </c>
      <c r="AB19" s="91">
        <f t="shared" si="6"/>
        <v>0</v>
      </c>
      <c r="AD19" s="51">
        <f>IF($P19="",0,J19*$Y19*HLOOKUP(AD$5,Escalators!$D$22:$K$26,3,FALSE))</f>
        <v>0</v>
      </c>
      <c r="AE19" s="51">
        <f>IF($P19="",0,K19*$Y19*HLOOKUP(AE$5,Escalators!$D$22:$K$26,3,FALSE))</f>
        <v>0</v>
      </c>
      <c r="AF19" s="51">
        <f>IF($P19="",0,L19*$Y19*HLOOKUP(AF$5,Escalators!$D$22:$K$26,3,FALSE))</f>
        <v>0</v>
      </c>
      <c r="AG19" s="51">
        <f>IF($P19="",0,M19*$Y19*HLOOKUP(AG$5,Escalators!$D$22:$K$26,3,FALSE))</f>
        <v>0</v>
      </c>
      <c r="AH19" s="51">
        <f>IF($P19="",0,N19*$Y19*HLOOKUP(AH$5,Escalators!$D$22:$K$26,3,FALSE))</f>
        <v>0</v>
      </c>
      <c r="AI19" s="51">
        <f>IF($P19="",0,O19*$Y19*HLOOKUP(AI$5,Escalators!$D$22:$K$26,3,FALSE))</f>
        <v>0</v>
      </c>
      <c r="AK19" s="51">
        <f>IF($P19="",0,$J19*$Z19*INDEX(Act_Type_Repex_Splits,MATCH($I19,Act_Type_Repex,0),MATCH(AK$6,Mat_Type,0))*INDEX(Escalators!$D$39:$K$44,MATCH(AK$6,Escalators!$C$39:$C$44,0),MATCH(AK$5,Escalators!$D$38:$K$38,0)))</f>
        <v>0</v>
      </c>
      <c r="AL19" s="51">
        <f>IF($P19="",0,$J19*$Z19*INDEX(Act_Type_Repex_Splits,MATCH($I19,Act_Type_Repex,0),MATCH(AL$6,Mat_Type,0))*INDEX(Escalators!$D$39:$K$44,MATCH(AL$6,Escalators!$C$39:$C$44,0),MATCH(AL$5,Escalators!$D$38:$K$38,0)))</f>
        <v>0</v>
      </c>
      <c r="AM19" s="51">
        <f>IF($P19="",0,$J19*$Z19*INDEX(Act_Type_Repex_Splits,MATCH($I19,Act_Type_Repex,0),MATCH(AM$6,Mat_Type,0))*INDEX(Escalators!$D$39:$K$44,MATCH(AM$6,Escalators!$C$39:$C$44,0),MATCH(AM$5,Escalators!$D$38:$K$38,0)))</f>
        <v>0</v>
      </c>
      <c r="AN19" s="51">
        <f>IF($P19="",0,$J19*$Z19*INDEX(Act_Type_Repex_Splits,MATCH($I19,Act_Type_Repex,0),MATCH(AN$6,Mat_Type,0))*INDEX(Escalators!$D$39:$K$44,MATCH(AN$6,Escalators!$C$39:$C$44,0),MATCH(AN$5,Escalators!$D$38:$K$38,0)))</f>
        <v>0</v>
      </c>
      <c r="AO19" s="51">
        <f>IF($P19="",0,$J19*$Z19*INDEX(Act_Type_Repex_Splits,MATCH($I19,Act_Type_Repex,0),MATCH(AO$6,Mat_Type,0))*INDEX(Escalators!$D$39:$K$44,MATCH(AO$6,Escalators!$C$39:$C$44,0),MATCH(AO$5,Escalators!$D$38:$K$38,0)))</f>
        <v>0</v>
      </c>
      <c r="AP19" s="51">
        <f t="shared" ref="AP8:AP37" si="7">SUM(AK19:AO19)</f>
        <v>0</v>
      </c>
      <c r="AQ19" s="51">
        <f>IF($P19="",0,$K19*$Z19*INDEX(Act_Type_Repex_Splits,MATCH($I19,Act_Type_Repex,0),MATCH(AQ$6,Mat_Type,0))*INDEX(Escalators!$D$39:$K$44,MATCH(AQ$6,Escalators!$C$39:$C$44,0),MATCH(AQ$5,Escalators!$D$38:$K$38,0)))</f>
        <v>0</v>
      </c>
      <c r="AR19" s="51">
        <f>IF($P19="",0,$K19*$Z19*INDEX(Act_Type_Repex_Splits,MATCH($I19,Act_Type_Repex,0),MATCH(AR$6,Mat_Type,0))*INDEX(Escalators!$D$39:$K$44,MATCH(AR$6,Escalators!$C$39:$C$44,0),MATCH(AR$5,Escalators!$D$38:$K$38,0)))</f>
        <v>0</v>
      </c>
      <c r="AS19" s="51">
        <f>IF($P19="",0,$K19*$Z19*INDEX(Act_Type_Repex_Splits,MATCH($I19,Act_Type_Repex,0),MATCH(AS$6,Mat_Type,0))*INDEX(Escalators!$D$39:$K$44,MATCH(AS$6,Escalators!$C$39:$C$44,0),MATCH(AS$5,Escalators!$D$38:$K$38,0)))</f>
        <v>0</v>
      </c>
      <c r="AT19" s="51">
        <f>IF($P19="",0,$K19*$Z19*INDEX(Act_Type_Repex_Splits,MATCH($I19,Act_Type_Repex,0),MATCH(AT$6,Mat_Type,0))*INDEX(Escalators!$D$39:$K$44,MATCH(AT$6,Escalators!$C$39:$C$44,0),MATCH(AT$5,Escalators!$D$38:$K$38,0)))</f>
        <v>0</v>
      </c>
      <c r="AU19" s="51">
        <f>IF($P19="",0,$K19*$Z19*INDEX(Act_Type_Repex_Splits,MATCH($I19,Act_Type_Repex,0),MATCH(AU$6,Mat_Type,0))*INDEX(Escalators!$D$39:$K$44,MATCH(AU$6,Escalators!$C$39:$C$44,0),MATCH(AU$5,Escalators!$D$38:$K$38,0)))</f>
        <v>0</v>
      </c>
      <c r="AV19" s="51">
        <f t="shared" ref="AV8:AV37" si="8">SUM(AQ19:AU19)</f>
        <v>0</v>
      </c>
      <c r="AW19" s="51">
        <f>IF($P19="",0,$L19*$Z19*INDEX(Act_Type_Repex_Splits,MATCH($I19,Act_Type_Repex,0),MATCH(AW$6,Mat_Type,0))*INDEX(Escalators!$D$39:$K$44,MATCH(AW$6,Escalators!$C$39:$C$44,0),MATCH(AW$5,Escalators!$D$38:$K$38,0)))</f>
        <v>0</v>
      </c>
      <c r="AX19" s="51">
        <f>IF($P19="",0,$L19*$Z19*INDEX(Act_Type_Repex_Splits,MATCH($I19,Act_Type_Repex,0),MATCH(AX$6,Mat_Type,0))*INDEX(Escalators!$D$39:$K$44,MATCH(AX$6,Escalators!$C$39:$C$44,0),MATCH(AX$5,Escalators!$D$38:$K$38,0)))</f>
        <v>0</v>
      </c>
      <c r="AY19" s="51">
        <f>IF($P19="",0,$L19*$Z19*INDEX(Act_Type_Repex_Splits,MATCH($I19,Act_Type_Repex,0),MATCH(AY$6,Mat_Type,0))*INDEX(Escalators!$D$39:$K$44,MATCH(AY$6,Escalators!$C$39:$C$44,0),MATCH(AY$5,Escalators!$D$38:$K$38,0)))</f>
        <v>0</v>
      </c>
      <c r="AZ19" s="51">
        <f>IF($P19="",0,$L19*$Z19*INDEX(Act_Type_Repex_Splits,MATCH($I19,Act_Type_Repex,0),MATCH(AZ$6,Mat_Type,0))*INDEX(Escalators!$D$39:$K$44,MATCH(AZ$6,Escalators!$C$39:$C$44,0),MATCH(AZ$5,Escalators!$D$38:$K$38,0)))</f>
        <v>0</v>
      </c>
      <c r="BA19" s="51">
        <f>IF($P19="",0,$L19*$Z19*INDEX(Act_Type_Repex_Splits,MATCH($I19,Act_Type_Repex,0),MATCH(BA$6,Mat_Type,0))*INDEX(Escalators!$D$39:$K$44,MATCH(BA$6,Escalators!$C$39:$C$44,0),MATCH(BA$5,Escalators!$D$38:$K$38,0)))</f>
        <v>0</v>
      </c>
      <c r="BB19" s="51">
        <f t="shared" ref="BB8:BB37" si="9">SUM(AW19:BA19)</f>
        <v>0</v>
      </c>
      <c r="BC19" s="51">
        <f>IF($P19="",0,$M19*$Z19*INDEX(Act_Type_Repex_Splits,MATCH($I19,Act_Type_Repex,0),MATCH(BC$6,Mat_Type,0))*INDEX(Escalators!$D$39:$K$44,MATCH(BC$6,Escalators!$C$39:$C$44,0),MATCH(BC$5,Escalators!$D$38:$K$38,0)))</f>
        <v>0</v>
      </c>
      <c r="BD19" s="51">
        <f>IF($P19="",0,$M19*$Z19*INDEX(Act_Type_Repex_Splits,MATCH($I19,Act_Type_Repex,0),MATCH(BD$6,Mat_Type,0))*INDEX(Escalators!$D$39:$K$44,MATCH(BD$6,Escalators!$C$39:$C$44,0),MATCH(BD$5,Escalators!$D$38:$K$38,0)))</f>
        <v>0</v>
      </c>
      <c r="BE19" s="51">
        <f>IF($P19="",0,$M19*$Z19*INDEX(Act_Type_Repex_Splits,MATCH($I19,Act_Type_Repex,0),MATCH(BE$6,Mat_Type,0))*INDEX(Escalators!$D$39:$K$44,MATCH(BE$6,Escalators!$C$39:$C$44,0),MATCH(BE$5,Escalators!$D$38:$K$38,0)))</f>
        <v>0</v>
      </c>
      <c r="BF19" s="51">
        <f>IF($P19="",0,$M19*$Z19*INDEX(Act_Type_Repex_Splits,MATCH($I19,Act_Type_Repex,0),MATCH(BF$6,Mat_Type,0))*INDEX(Escalators!$D$39:$K$44,MATCH(BF$6,Escalators!$C$39:$C$44,0),MATCH(BF$5,Escalators!$D$38:$K$38,0)))</f>
        <v>0</v>
      </c>
      <c r="BG19" s="51">
        <f>IF($P19="",0,$M19*$Z19*INDEX(Act_Type_Repex_Splits,MATCH($I19,Act_Type_Repex,0),MATCH(BG$6,Mat_Type,0))*INDEX(Escalators!$D$39:$K$44,MATCH(BG$6,Escalators!$C$39:$C$44,0),MATCH(BG$5,Escalators!$D$38:$K$38,0)))</f>
        <v>0</v>
      </c>
      <c r="BH19" s="51">
        <f t="shared" ref="BH8:BH37" si="10">SUM(BC19:BG19)</f>
        <v>0</v>
      </c>
      <c r="BI19" s="51">
        <f>IF($P19="",0,$N19*$Z19*INDEX(Act_Type_Repex_Splits,MATCH($I19,Act_Type_Repex,0),MATCH(BI$6,Mat_Type,0))*INDEX(Escalators!$D$39:$K$44,MATCH(BI$6,Escalators!$C$39:$C$44,0),MATCH(BI$5,Escalators!$D$38:$K$38,0)))</f>
        <v>0</v>
      </c>
      <c r="BJ19" s="51">
        <f>IF($P19="",0,$N19*$Z19*INDEX(Act_Type_Repex_Splits,MATCH($I19,Act_Type_Repex,0),MATCH(BJ$6,Mat_Type,0))*INDEX(Escalators!$D$39:$K$44,MATCH(BJ$6,Escalators!$C$39:$C$44,0),MATCH(BJ$5,Escalators!$D$38:$K$38,0)))</f>
        <v>0</v>
      </c>
      <c r="BK19" s="51">
        <f>IF($P19="",0,$N19*$Z19*INDEX(Act_Type_Repex_Splits,MATCH($I19,Act_Type_Repex,0),MATCH(BK$6,Mat_Type,0))*INDEX(Escalators!$D$39:$K$44,MATCH(BK$6,Escalators!$C$39:$C$44,0),MATCH(BK$5,Escalators!$D$38:$K$38,0)))</f>
        <v>0</v>
      </c>
      <c r="BL19" s="51">
        <f>IF($P19="",0,$N19*$Z19*INDEX(Act_Type_Repex_Splits,MATCH($I19,Act_Type_Repex,0),MATCH(BL$6,Mat_Type,0))*INDEX(Escalators!$D$39:$K$44,MATCH(BL$6,Escalators!$C$39:$C$44,0),MATCH(BL$5,Escalators!$D$38:$K$38,0)))</f>
        <v>0</v>
      </c>
      <c r="BM19" s="51">
        <f>IF($P19="",0,$N19*$Z19*INDEX(Act_Type_Repex_Splits,MATCH($I19,Act_Type_Repex,0),MATCH(BM$6,Mat_Type,0))*INDEX(Escalators!$D$39:$K$44,MATCH(BM$6,Escalators!$C$39:$C$44,0),MATCH(BM$5,Escalators!$D$38:$K$38,0)))</f>
        <v>0</v>
      </c>
      <c r="BN19" s="51">
        <f t="shared" ref="BN8:BN37" si="11">SUM(BI19:BM19)</f>
        <v>0</v>
      </c>
      <c r="BO19" s="51">
        <f>IF($P19="",0,$O19*$Z19*INDEX(Act_Type_Repex_Splits,MATCH($I19,Act_Type_Repex,0),MATCH(BO$6,Mat_Type,0))*INDEX(Escalators!$D$39:$K$44,MATCH(BO$6,Escalators!$C$39:$C$44,0),MATCH(BO$5,Escalators!$D$38:$K$38,0)))</f>
        <v>0</v>
      </c>
      <c r="BP19" s="51">
        <f>IF($P19="",0,$O19*$Z19*INDEX(Act_Type_Repex_Splits,MATCH($I19,Act_Type_Repex,0),MATCH(BP$6,Mat_Type,0))*INDEX(Escalators!$D$39:$K$44,MATCH(BP$6,Escalators!$C$39:$C$44,0),MATCH(BP$5,Escalators!$D$38:$K$38,0)))</f>
        <v>0</v>
      </c>
      <c r="BQ19" s="51">
        <f>IF($P19="",0,$O19*$Z19*INDEX(Act_Type_Repex_Splits,MATCH($I19,Act_Type_Repex,0),MATCH(BQ$6,Mat_Type,0))*INDEX(Escalators!$D$39:$K$44,MATCH(BQ$6,Escalators!$C$39:$C$44,0),MATCH(BQ$5,Escalators!$D$38:$K$38,0)))</f>
        <v>0</v>
      </c>
      <c r="BR19" s="51">
        <f>IF($P19="",0,$O19*$Z19*INDEX(Act_Type_Repex_Splits,MATCH($I19,Act_Type_Repex,0),MATCH(BR$6,Mat_Type,0))*INDEX(Escalators!$D$39:$K$44,MATCH(BR$6,Escalators!$C$39:$C$44,0),MATCH(BR$5,Escalators!$D$38:$K$38,0)))</f>
        <v>0</v>
      </c>
      <c r="BS19" s="51">
        <f>IF($P19="",0,$O19*$Z19*INDEX(Act_Type_Repex_Splits,MATCH($I19,Act_Type_Repex,0),MATCH(BS$6,Mat_Type,0))*INDEX(Escalators!$D$39:$K$44,MATCH(BS$6,Escalators!$C$39:$C$44,0),MATCH(BS$5,Escalators!$D$38:$K$38,0)))</f>
        <v>0</v>
      </c>
      <c r="BT19" s="51">
        <f t="shared" ref="BT8:BT37" si="12">SUM(BO19:BS19)</f>
        <v>0</v>
      </c>
      <c r="BV19" s="51">
        <f>IF($P19="",0,J19*$AA19*HLOOKUP(BV$5,Escalators!$D$22:$K$26,5,FALSE))</f>
        <v>0</v>
      </c>
      <c r="BW19" s="51">
        <f>IF($P19="",0,K19*$AA19*HLOOKUP(BW$5,Escalators!$D$22:$K$26,5,FALSE))</f>
        <v>0</v>
      </c>
      <c r="BX19" s="51">
        <f>IF($P19="",0,L19*$AA19*HLOOKUP(BX$5,Escalators!$D$22:$K$26,5,FALSE))</f>
        <v>0</v>
      </c>
      <c r="BY19" s="51">
        <f>IF($P19="",0,M19*$AA19*HLOOKUP(BY$5,Escalators!$D$22:$K$26,5,FALSE))</f>
        <v>0</v>
      </c>
      <c r="BZ19" s="51">
        <f>IF($P19="",0,N19*$AA19*HLOOKUP(BZ$5,Escalators!$D$22:$K$26,5,FALSE))</f>
        <v>0</v>
      </c>
      <c r="CA19" s="51">
        <f>IF($P19="",0,O19*$AA19*HLOOKUP(CA$5,Escalators!$D$22:$K$26,5,FALSE))</f>
        <v>0</v>
      </c>
      <c r="CC19" s="91">
        <f t="shared" ref="CC8:CC37" si="13">IF($P19="",0,J19*$AB19)</f>
        <v>0</v>
      </c>
      <c r="CD19" s="91">
        <f t="shared" ref="CD7:CD37" si="14">IF($P19="",0,K19*$AB19)</f>
        <v>0</v>
      </c>
      <c r="CE19" s="91">
        <f t="shared" ref="CE7:CE37" si="15">IF($P19="",0,L19*$AB19)</f>
        <v>0</v>
      </c>
      <c r="CF19" s="91">
        <f t="shared" ref="CF7:CF37" si="16">IF($P19="",0,M19*$AB19)</f>
        <v>0</v>
      </c>
      <c r="CG19" s="91">
        <f t="shared" ref="CG7:CG37" si="17">IF($P19="",0,N19*$AB19)</f>
        <v>0</v>
      </c>
      <c r="CH19" s="91">
        <f t="shared" ref="CH7:CH37" si="18">IF($P19="",0,O19*$AB19)</f>
        <v>0</v>
      </c>
      <c r="CJ19" s="51">
        <f t="shared" ref="CJ8:CJ37" si="19">AD19+AP19+BV19+CC19</f>
        <v>0</v>
      </c>
      <c r="CK19" s="51">
        <f t="shared" ref="CK8:CK37" si="20">AE19+AV19+BW19+CD19</f>
        <v>0</v>
      </c>
      <c r="CL19" s="51">
        <f t="shared" ref="CL8:CL37" si="21">AF19+BB19+BX19+CE19</f>
        <v>0</v>
      </c>
      <c r="CM19" s="51">
        <f t="shared" ref="CM8:CM37" si="22">AG19+BH19+BY19+CF19</f>
        <v>0</v>
      </c>
      <c r="CN19" s="51">
        <f t="shared" ref="CN8:CN37" si="23">AH19+BN19+BZ19+CG19</f>
        <v>0</v>
      </c>
      <c r="CO19" s="51">
        <f t="shared" ref="CO8:CO37" si="24">AI19+BT19+CA19+CH19</f>
        <v>0</v>
      </c>
    </row>
    <row r="20" spans="2:93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0"/>
      <c r="R20" s="51">
        <f t="shared" si="0"/>
        <v>0</v>
      </c>
      <c r="S20" s="51">
        <f t="shared" si="1"/>
        <v>0</v>
      </c>
      <c r="T20" s="51">
        <f t="shared" si="2"/>
        <v>0</v>
      </c>
      <c r="U20" s="51">
        <f t="shared" si="3"/>
        <v>0</v>
      </c>
      <c r="V20" s="51">
        <f t="shared" si="4"/>
        <v>0</v>
      </c>
      <c r="W20" s="51">
        <f t="shared" si="5"/>
        <v>0</v>
      </c>
      <c r="Y20" s="91">
        <f t="shared" si="6"/>
        <v>0</v>
      </c>
      <c r="Z20" s="91">
        <f t="shared" si="6"/>
        <v>0</v>
      </c>
      <c r="AA20" s="91">
        <f t="shared" si="6"/>
        <v>0</v>
      </c>
      <c r="AB20" s="91">
        <f t="shared" si="6"/>
        <v>0</v>
      </c>
      <c r="AD20" s="51">
        <f>IF($P20="",0,J20*$Y20*HLOOKUP(AD$5,Escalators!$D$22:$K$26,3,FALSE))</f>
        <v>0</v>
      </c>
      <c r="AE20" s="51">
        <f>IF($P20="",0,K20*$Y20*HLOOKUP(AE$5,Escalators!$D$22:$K$26,3,FALSE))</f>
        <v>0</v>
      </c>
      <c r="AF20" s="51">
        <f>IF($P20="",0,L20*$Y20*HLOOKUP(AF$5,Escalators!$D$22:$K$26,3,FALSE))</f>
        <v>0</v>
      </c>
      <c r="AG20" s="51">
        <f>IF($P20="",0,M20*$Y20*HLOOKUP(AG$5,Escalators!$D$22:$K$26,3,FALSE))</f>
        <v>0</v>
      </c>
      <c r="AH20" s="51">
        <f>IF($P20="",0,N20*$Y20*HLOOKUP(AH$5,Escalators!$D$22:$K$26,3,FALSE))</f>
        <v>0</v>
      </c>
      <c r="AI20" s="51">
        <f>IF($P20="",0,O20*$Y20*HLOOKUP(AI$5,Escalators!$D$22:$K$26,3,FALSE))</f>
        <v>0</v>
      </c>
      <c r="AK20" s="51">
        <f>IF($P20="",0,$J20*$Z20*INDEX(Act_Type_Repex_Splits,MATCH($I20,Act_Type_Repex,0),MATCH(AK$6,Mat_Type,0))*INDEX(Escalators!$D$39:$K$44,MATCH(AK$6,Escalators!$C$39:$C$44,0),MATCH(AK$5,Escalators!$D$38:$K$38,0)))</f>
        <v>0</v>
      </c>
      <c r="AL20" s="51">
        <f>IF($P20="",0,$J20*$Z20*INDEX(Act_Type_Repex_Splits,MATCH($I20,Act_Type_Repex,0),MATCH(AL$6,Mat_Type,0))*INDEX(Escalators!$D$39:$K$44,MATCH(AL$6,Escalators!$C$39:$C$44,0),MATCH(AL$5,Escalators!$D$38:$K$38,0)))</f>
        <v>0</v>
      </c>
      <c r="AM20" s="51">
        <f>IF($P20="",0,$J20*$Z20*INDEX(Act_Type_Repex_Splits,MATCH($I20,Act_Type_Repex,0),MATCH(AM$6,Mat_Type,0))*INDEX(Escalators!$D$39:$K$44,MATCH(AM$6,Escalators!$C$39:$C$44,0),MATCH(AM$5,Escalators!$D$38:$K$38,0)))</f>
        <v>0</v>
      </c>
      <c r="AN20" s="51">
        <f>IF($P20="",0,$J20*$Z20*INDEX(Act_Type_Repex_Splits,MATCH($I20,Act_Type_Repex,0),MATCH(AN$6,Mat_Type,0))*INDEX(Escalators!$D$39:$K$44,MATCH(AN$6,Escalators!$C$39:$C$44,0),MATCH(AN$5,Escalators!$D$38:$K$38,0)))</f>
        <v>0</v>
      </c>
      <c r="AO20" s="51">
        <f>IF($P20="",0,$J20*$Z20*INDEX(Act_Type_Repex_Splits,MATCH($I20,Act_Type_Repex,0),MATCH(AO$6,Mat_Type,0))*INDEX(Escalators!$D$39:$K$44,MATCH(AO$6,Escalators!$C$39:$C$44,0),MATCH(AO$5,Escalators!$D$38:$K$38,0)))</f>
        <v>0</v>
      </c>
      <c r="AP20" s="51">
        <f t="shared" si="7"/>
        <v>0</v>
      </c>
      <c r="AQ20" s="51">
        <f>IF($P20="",0,$K20*$Z20*INDEX(Act_Type_Repex_Splits,MATCH($I20,Act_Type_Repex,0),MATCH(AQ$6,Mat_Type,0))*INDEX(Escalators!$D$39:$K$44,MATCH(AQ$6,Escalators!$C$39:$C$44,0),MATCH(AQ$5,Escalators!$D$38:$K$38,0)))</f>
        <v>0</v>
      </c>
      <c r="AR20" s="51">
        <f>IF($P20="",0,$K20*$Z20*INDEX(Act_Type_Repex_Splits,MATCH($I20,Act_Type_Repex,0),MATCH(AR$6,Mat_Type,0))*INDEX(Escalators!$D$39:$K$44,MATCH(AR$6,Escalators!$C$39:$C$44,0),MATCH(AR$5,Escalators!$D$38:$K$38,0)))</f>
        <v>0</v>
      </c>
      <c r="AS20" s="51">
        <f>IF($P20="",0,$K20*$Z20*INDEX(Act_Type_Repex_Splits,MATCH($I20,Act_Type_Repex,0),MATCH(AS$6,Mat_Type,0))*INDEX(Escalators!$D$39:$K$44,MATCH(AS$6,Escalators!$C$39:$C$44,0),MATCH(AS$5,Escalators!$D$38:$K$38,0)))</f>
        <v>0</v>
      </c>
      <c r="AT20" s="51">
        <f>IF($P20="",0,$K20*$Z20*INDEX(Act_Type_Repex_Splits,MATCH($I20,Act_Type_Repex,0),MATCH(AT$6,Mat_Type,0))*INDEX(Escalators!$D$39:$K$44,MATCH(AT$6,Escalators!$C$39:$C$44,0),MATCH(AT$5,Escalators!$D$38:$K$38,0)))</f>
        <v>0</v>
      </c>
      <c r="AU20" s="51">
        <f>IF($P20="",0,$K20*$Z20*INDEX(Act_Type_Repex_Splits,MATCH($I20,Act_Type_Repex,0),MATCH(AU$6,Mat_Type,0))*INDEX(Escalators!$D$39:$K$44,MATCH(AU$6,Escalators!$C$39:$C$44,0),MATCH(AU$5,Escalators!$D$38:$K$38,0)))</f>
        <v>0</v>
      </c>
      <c r="AV20" s="51">
        <f t="shared" si="8"/>
        <v>0</v>
      </c>
      <c r="AW20" s="51">
        <f>IF($P20="",0,$L20*$Z20*INDEX(Act_Type_Repex_Splits,MATCH($I20,Act_Type_Repex,0),MATCH(AW$6,Mat_Type,0))*INDEX(Escalators!$D$39:$K$44,MATCH(AW$6,Escalators!$C$39:$C$44,0),MATCH(AW$5,Escalators!$D$38:$K$38,0)))</f>
        <v>0</v>
      </c>
      <c r="AX20" s="51">
        <f>IF($P20="",0,$L20*$Z20*INDEX(Act_Type_Repex_Splits,MATCH($I20,Act_Type_Repex,0),MATCH(AX$6,Mat_Type,0))*INDEX(Escalators!$D$39:$K$44,MATCH(AX$6,Escalators!$C$39:$C$44,0),MATCH(AX$5,Escalators!$D$38:$K$38,0)))</f>
        <v>0</v>
      </c>
      <c r="AY20" s="51">
        <f>IF($P20="",0,$L20*$Z20*INDEX(Act_Type_Repex_Splits,MATCH($I20,Act_Type_Repex,0),MATCH(AY$6,Mat_Type,0))*INDEX(Escalators!$D$39:$K$44,MATCH(AY$6,Escalators!$C$39:$C$44,0),MATCH(AY$5,Escalators!$D$38:$K$38,0)))</f>
        <v>0</v>
      </c>
      <c r="AZ20" s="51">
        <f>IF($P20="",0,$L20*$Z20*INDEX(Act_Type_Repex_Splits,MATCH($I20,Act_Type_Repex,0),MATCH(AZ$6,Mat_Type,0))*INDEX(Escalators!$D$39:$K$44,MATCH(AZ$6,Escalators!$C$39:$C$44,0),MATCH(AZ$5,Escalators!$D$38:$K$38,0)))</f>
        <v>0</v>
      </c>
      <c r="BA20" s="51">
        <f>IF($P20="",0,$L20*$Z20*INDEX(Act_Type_Repex_Splits,MATCH($I20,Act_Type_Repex,0),MATCH(BA$6,Mat_Type,0))*INDEX(Escalators!$D$39:$K$44,MATCH(BA$6,Escalators!$C$39:$C$44,0),MATCH(BA$5,Escalators!$D$38:$K$38,0)))</f>
        <v>0</v>
      </c>
      <c r="BB20" s="51">
        <f t="shared" si="9"/>
        <v>0</v>
      </c>
      <c r="BC20" s="51">
        <f>IF($P20="",0,$M20*$Z20*INDEX(Act_Type_Repex_Splits,MATCH($I20,Act_Type_Repex,0),MATCH(BC$6,Mat_Type,0))*INDEX(Escalators!$D$39:$K$44,MATCH(BC$6,Escalators!$C$39:$C$44,0),MATCH(BC$5,Escalators!$D$38:$K$38,0)))</f>
        <v>0</v>
      </c>
      <c r="BD20" s="51">
        <f>IF($P20="",0,$M20*$Z20*INDEX(Act_Type_Repex_Splits,MATCH($I20,Act_Type_Repex,0),MATCH(BD$6,Mat_Type,0))*INDEX(Escalators!$D$39:$K$44,MATCH(BD$6,Escalators!$C$39:$C$44,0),MATCH(BD$5,Escalators!$D$38:$K$38,0)))</f>
        <v>0</v>
      </c>
      <c r="BE20" s="51">
        <f>IF($P20="",0,$M20*$Z20*INDEX(Act_Type_Repex_Splits,MATCH($I20,Act_Type_Repex,0),MATCH(BE$6,Mat_Type,0))*INDEX(Escalators!$D$39:$K$44,MATCH(BE$6,Escalators!$C$39:$C$44,0),MATCH(BE$5,Escalators!$D$38:$K$38,0)))</f>
        <v>0</v>
      </c>
      <c r="BF20" s="51">
        <f>IF($P20="",0,$M20*$Z20*INDEX(Act_Type_Repex_Splits,MATCH($I20,Act_Type_Repex,0),MATCH(BF$6,Mat_Type,0))*INDEX(Escalators!$D$39:$K$44,MATCH(BF$6,Escalators!$C$39:$C$44,0),MATCH(BF$5,Escalators!$D$38:$K$38,0)))</f>
        <v>0</v>
      </c>
      <c r="BG20" s="51">
        <f>IF($P20="",0,$M20*$Z20*INDEX(Act_Type_Repex_Splits,MATCH($I20,Act_Type_Repex,0),MATCH(BG$6,Mat_Type,0))*INDEX(Escalators!$D$39:$K$44,MATCH(BG$6,Escalators!$C$39:$C$44,0),MATCH(BG$5,Escalators!$D$38:$K$38,0)))</f>
        <v>0</v>
      </c>
      <c r="BH20" s="51">
        <f t="shared" si="10"/>
        <v>0</v>
      </c>
      <c r="BI20" s="51">
        <f>IF($P20="",0,$N20*$Z20*INDEX(Act_Type_Repex_Splits,MATCH($I20,Act_Type_Repex,0),MATCH(BI$6,Mat_Type,0))*INDEX(Escalators!$D$39:$K$44,MATCH(BI$6,Escalators!$C$39:$C$44,0),MATCH(BI$5,Escalators!$D$38:$K$38,0)))</f>
        <v>0</v>
      </c>
      <c r="BJ20" s="51">
        <f>IF($P20="",0,$N20*$Z20*INDEX(Act_Type_Repex_Splits,MATCH($I20,Act_Type_Repex,0),MATCH(BJ$6,Mat_Type,0))*INDEX(Escalators!$D$39:$K$44,MATCH(BJ$6,Escalators!$C$39:$C$44,0),MATCH(BJ$5,Escalators!$D$38:$K$38,0)))</f>
        <v>0</v>
      </c>
      <c r="BK20" s="51">
        <f>IF($P20="",0,$N20*$Z20*INDEX(Act_Type_Repex_Splits,MATCH($I20,Act_Type_Repex,0),MATCH(BK$6,Mat_Type,0))*INDEX(Escalators!$D$39:$K$44,MATCH(BK$6,Escalators!$C$39:$C$44,0),MATCH(BK$5,Escalators!$D$38:$K$38,0)))</f>
        <v>0</v>
      </c>
      <c r="BL20" s="51">
        <f>IF($P20="",0,$N20*$Z20*INDEX(Act_Type_Repex_Splits,MATCH($I20,Act_Type_Repex,0),MATCH(BL$6,Mat_Type,0))*INDEX(Escalators!$D$39:$K$44,MATCH(BL$6,Escalators!$C$39:$C$44,0),MATCH(BL$5,Escalators!$D$38:$K$38,0)))</f>
        <v>0</v>
      </c>
      <c r="BM20" s="51">
        <f>IF($P20="",0,$N20*$Z20*INDEX(Act_Type_Repex_Splits,MATCH($I20,Act_Type_Repex,0),MATCH(BM$6,Mat_Type,0))*INDEX(Escalators!$D$39:$K$44,MATCH(BM$6,Escalators!$C$39:$C$44,0),MATCH(BM$5,Escalators!$D$38:$K$38,0)))</f>
        <v>0</v>
      </c>
      <c r="BN20" s="51">
        <f t="shared" si="11"/>
        <v>0</v>
      </c>
      <c r="BO20" s="51">
        <f>IF($P20="",0,$O20*$Z20*INDEX(Act_Type_Repex_Splits,MATCH($I20,Act_Type_Repex,0),MATCH(BO$6,Mat_Type,0))*INDEX(Escalators!$D$39:$K$44,MATCH(BO$6,Escalators!$C$39:$C$44,0),MATCH(BO$5,Escalators!$D$38:$K$38,0)))</f>
        <v>0</v>
      </c>
      <c r="BP20" s="51">
        <f>IF($P20="",0,$O20*$Z20*INDEX(Act_Type_Repex_Splits,MATCH($I20,Act_Type_Repex,0),MATCH(BP$6,Mat_Type,0))*INDEX(Escalators!$D$39:$K$44,MATCH(BP$6,Escalators!$C$39:$C$44,0),MATCH(BP$5,Escalators!$D$38:$K$38,0)))</f>
        <v>0</v>
      </c>
      <c r="BQ20" s="51">
        <f>IF($P20="",0,$O20*$Z20*INDEX(Act_Type_Repex_Splits,MATCH($I20,Act_Type_Repex,0),MATCH(BQ$6,Mat_Type,0))*INDEX(Escalators!$D$39:$K$44,MATCH(BQ$6,Escalators!$C$39:$C$44,0),MATCH(BQ$5,Escalators!$D$38:$K$38,0)))</f>
        <v>0</v>
      </c>
      <c r="BR20" s="51">
        <f>IF($P20="",0,$O20*$Z20*INDEX(Act_Type_Repex_Splits,MATCH($I20,Act_Type_Repex,0),MATCH(BR$6,Mat_Type,0))*INDEX(Escalators!$D$39:$K$44,MATCH(BR$6,Escalators!$C$39:$C$44,0),MATCH(BR$5,Escalators!$D$38:$K$38,0)))</f>
        <v>0</v>
      </c>
      <c r="BS20" s="51">
        <f>IF($P20="",0,$O20*$Z20*INDEX(Act_Type_Repex_Splits,MATCH($I20,Act_Type_Repex,0),MATCH(BS$6,Mat_Type,0))*INDEX(Escalators!$D$39:$K$44,MATCH(BS$6,Escalators!$C$39:$C$44,0),MATCH(BS$5,Escalators!$D$38:$K$38,0)))</f>
        <v>0</v>
      </c>
      <c r="BT20" s="51">
        <f t="shared" si="12"/>
        <v>0</v>
      </c>
      <c r="BV20" s="51">
        <f>IF($P20="",0,J20*$AA20*HLOOKUP(BV$5,Escalators!$D$22:$K$26,5,FALSE))</f>
        <v>0</v>
      </c>
      <c r="BW20" s="51">
        <f>IF($P20="",0,K20*$AA20*HLOOKUP(BW$5,Escalators!$D$22:$K$26,5,FALSE))</f>
        <v>0</v>
      </c>
      <c r="BX20" s="51">
        <f>IF($P20="",0,L20*$AA20*HLOOKUP(BX$5,Escalators!$D$22:$K$26,5,FALSE))</f>
        <v>0</v>
      </c>
      <c r="BY20" s="51">
        <f>IF($P20="",0,M20*$AA20*HLOOKUP(BY$5,Escalators!$D$22:$K$26,5,FALSE))</f>
        <v>0</v>
      </c>
      <c r="BZ20" s="51">
        <f>IF($P20="",0,N20*$AA20*HLOOKUP(BZ$5,Escalators!$D$22:$K$26,5,FALSE))</f>
        <v>0</v>
      </c>
      <c r="CA20" s="51">
        <f>IF($P20="",0,O20*$AA20*HLOOKUP(CA$5,Escalators!$D$22:$K$26,5,FALSE))</f>
        <v>0</v>
      </c>
      <c r="CC20" s="91">
        <f t="shared" si="13"/>
        <v>0</v>
      </c>
      <c r="CD20" s="91">
        <f t="shared" si="14"/>
        <v>0</v>
      </c>
      <c r="CE20" s="91">
        <f t="shared" si="15"/>
        <v>0</v>
      </c>
      <c r="CF20" s="91">
        <f t="shared" si="16"/>
        <v>0</v>
      </c>
      <c r="CG20" s="91">
        <f t="shared" si="17"/>
        <v>0</v>
      </c>
      <c r="CH20" s="91">
        <f t="shared" si="18"/>
        <v>0</v>
      </c>
      <c r="CJ20" s="51">
        <f t="shared" si="19"/>
        <v>0</v>
      </c>
      <c r="CK20" s="51">
        <f t="shared" si="20"/>
        <v>0</v>
      </c>
      <c r="CL20" s="51">
        <f t="shared" si="21"/>
        <v>0</v>
      </c>
      <c r="CM20" s="51">
        <f t="shared" si="22"/>
        <v>0</v>
      </c>
      <c r="CN20" s="51">
        <f t="shared" si="23"/>
        <v>0</v>
      </c>
      <c r="CO20" s="51">
        <f t="shared" si="24"/>
        <v>0</v>
      </c>
    </row>
    <row r="21" spans="2:93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0"/>
      <c r="R21" s="51">
        <f t="shared" si="0"/>
        <v>0</v>
      </c>
      <c r="S21" s="51">
        <f t="shared" si="1"/>
        <v>0</v>
      </c>
      <c r="T21" s="51">
        <f t="shared" si="2"/>
        <v>0</v>
      </c>
      <c r="U21" s="51">
        <f t="shared" si="3"/>
        <v>0</v>
      </c>
      <c r="V21" s="51">
        <f t="shared" si="4"/>
        <v>0</v>
      </c>
      <c r="W21" s="51">
        <f t="shared" si="5"/>
        <v>0</v>
      </c>
      <c r="Y21" s="91">
        <f t="shared" si="6"/>
        <v>0</v>
      </c>
      <c r="Z21" s="91">
        <f t="shared" si="6"/>
        <v>0</v>
      </c>
      <c r="AA21" s="91">
        <f t="shared" si="6"/>
        <v>0</v>
      </c>
      <c r="AB21" s="91">
        <f t="shared" si="6"/>
        <v>0</v>
      </c>
      <c r="AD21" s="51">
        <f>IF($P21="",0,J21*$Y21*HLOOKUP(AD$5,Escalators!$D$22:$K$26,3,FALSE))</f>
        <v>0</v>
      </c>
      <c r="AE21" s="51">
        <f>IF($P21="",0,K21*$Y21*HLOOKUP(AE$5,Escalators!$D$22:$K$26,3,FALSE))</f>
        <v>0</v>
      </c>
      <c r="AF21" s="51">
        <f>IF($P21="",0,L21*$Y21*HLOOKUP(AF$5,Escalators!$D$22:$K$26,3,FALSE))</f>
        <v>0</v>
      </c>
      <c r="AG21" s="51">
        <f>IF($P21="",0,M21*$Y21*HLOOKUP(AG$5,Escalators!$D$22:$K$26,3,FALSE))</f>
        <v>0</v>
      </c>
      <c r="AH21" s="51">
        <f>IF($P21="",0,N21*$Y21*HLOOKUP(AH$5,Escalators!$D$22:$K$26,3,FALSE))</f>
        <v>0</v>
      </c>
      <c r="AI21" s="51">
        <f>IF($P21="",0,O21*$Y21*HLOOKUP(AI$5,Escalators!$D$22:$K$26,3,FALSE))</f>
        <v>0</v>
      </c>
      <c r="AK21" s="6">
        <f>IF($P21="",0,$J21*$Z21*INDEX(Act_Type_Repex_Splits,MATCH($I21,Act_Type_Repex,0),MATCH(AK$6,Mat_Type,0))*INDEX(Escalators!$D$39:$K$44,MATCH(AK$6,Escalators!$C$39:$C$44,0),MATCH(AK$5,Escalators!$D$38:$K$38,0)))</f>
        <v>0</v>
      </c>
      <c r="AL21" s="6">
        <f>IF($P21="",0,$J21*$Z21*INDEX(Act_Type_Repex_Splits,MATCH($I21,Act_Type_Repex,0),MATCH(AL$6,Mat_Type,0))*INDEX(Escalators!$D$39:$K$44,MATCH(AL$6,Escalators!$C$39:$C$44,0),MATCH(AL$5,Escalators!$D$38:$K$38,0)))</f>
        <v>0</v>
      </c>
      <c r="AM21" s="6">
        <f>IF($P21="",0,$J21*$Z21*INDEX(Act_Type_Repex_Splits,MATCH($I21,Act_Type_Repex,0),MATCH(AM$6,Mat_Type,0))*INDEX(Escalators!$D$39:$K$44,MATCH(AM$6,Escalators!$C$39:$C$44,0),MATCH(AM$5,Escalators!$D$38:$K$38,0)))</f>
        <v>0</v>
      </c>
      <c r="AN21" s="6">
        <f>IF($P21="",0,$J21*$Z21*INDEX(Act_Type_Repex_Splits,MATCH($I21,Act_Type_Repex,0),MATCH(AN$6,Mat_Type,0))*INDEX(Escalators!$D$39:$K$44,MATCH(AN$6,Escalators!$C$39:$C$44,0),MATCH(AN$5,Escalators!$D$38:$K$38,0)))</f>
        <v>0</v>
      </c>
      <c r="AO21" s="6">
        <f>IF($P21="",0,$J21*$Z21*INDEX(Act_Type_Repex_Splits,MATCH($I21,Act_Type_Repex,0),MATCH(AO$6,Mat_Type,0))*INDEX(Escalators!$D$39:$K$44,MATCH(AO$6,Escalators!$C$39:$C$44,0),MATCH(AO$5,Escalators!$D$38:$K$38,0)))</f>
        <v>0</v>
      </c>
      <c r="AP21" s="51">
        <f t="shared" si="7"/>
        <v>0</v>
      </c>
      <c r="AQ21" s="51">
        <f>IF($P21="",0,$K21*$Z21*INDEX(Act_Type_Repex_Splits,MATCH($I21,Act_Type_Repex,0),MATCH(AQ$6,Mat_Type,0))*INDEX(Escalators!$D$39:$K$44,MATCH(AQ$6,Escalators!$C$39:$C$44,0),MATCH(AQ$5,Escalators!$D$38:$K$38,0)))</f>
        <v>0</v>
      </c>
      <c r="AR21" s="51">
        <f>IF($P21="",0,$K21*$Z21*INDEX(Act_Type_Repex_Splits,MATCH($I21,Act_Type_Repex,0),MATCH(AR$6,Mat_Type,0))*INDEX(Escalators!$D$39:$K$44,MATCH(AR$6,Escalators!$C$39:$C$44,0),MATCH(AR$5,Escalators!$D$38:$K$38,0)))</f>
        <v>0</v>
      </c>
      <c r="AS21" s="51">
        <f>IF($P21="",0,$K21*$Z21*INDEX(Act_Type_Repex_Splits,MATCH($I21,Act_Type_Repex,0),MATCH(AS$6,Mat_Type,0))*INDEX(Escalators!$D$39:$K$44,MATCH(AS$6,Escalators!$C$39:$C$44,0),MATCH(AS$5,Escalators!$D$38:$K$38,0)))</f>
        <v>0</v>
      </c>
      <c r="AT21" s="51">
        <f>IF($P21="",0,$K21*$Z21*INDEX(Act_Type_Repex_Splits,MATCH($I21,Act_Type_Repex,0),MATCH(AT$6,Mat_Type,0))*INDEX(Escalators!$D$39:$K$44,MATCH(AT$6,Escalators!$C$39:$C$44,0),MATCH(AT$5,Escalators!$D$38:$K$38,0)))</f>
        <v>0</v>
      </c>
      <c r="AU21" s="51">
        <f>IF($P21="",0,$K21*$Z21*INDEX(Act_Type_Repex_Splits,MATCH($I21,Act_Type_Repex,0),MATCH(AU$6,Mat_Type,0))*INDEX(Escalators!$D$39:$K$44,MATCH(AU$6,Escalators!$C$39:$C$44,0),MATCH(AU$5,Escalators!$D$38:$K$38,0)))</f>
        <v>0</v>
      </c>
      <c r="AV21" s="51">
        <f t="shared" si="8"/>
        <v>0</v>
      </c>
      <c r="AW21" s="51">
        <f>IF($P21="",0,$L21*$Z21*INDEX(Act_Type_Repex_Splits,MATCH($I21,Act_Type_Repex,0),MATCH(AW$6,Mat_Type,0))*INDEX(Escalators!$D$39:$K$44,MATCH(AW$6,Escalators!$C$39:$C$44,0),MATCH(AW$5,Escalators!$D$38:$K$38,0)))</f>
        <v>0</v>
      </c>
      <c r="AX21" s="51">
        <f>IF($P21="",0,$L21*$Z21*INDEX(Act_Type_Repex_Splits,MATCH($I21,Act_Type_Repex,0),MATCH(AX$6,Mat_Type,0))*INDEX(Escalators!$D$39:$K$44,MATCH(AX$6,Escalators!$C$39:$C$44,0),MATCH(AX$5,Escalators!$D$38:$K$38,0)))</f>
        <v>0</v>
      </c>
      <c r="AY21" s="51">
        <f>IF($P21="",0,$L21*$Z21*INDEX(Act_Type_Repex_Splits,MATCH($I21,Act_Type_Repex,0),MATCH(AY$6,Mat_Type,0))*INDEX(Escalators!$D$39:$K$44,MATCH(AY$6,Escalators!$C$39:$C$44,0),MATCH(AY$5,Escalators!$D$38:$K$38,0)))</f>
        <v>0</v>
      </c>
      <c r="AZ21" s="51">
        <f>IF($P21="",0,$L21*$Z21*INDEX(Act_Type_Repex_Splits,MATCH($I21,Act_Type_Repex,0),MATCH(AZ$6,Mat_Type,0))*INDEX(Escalators!$D$39:$K$44,MATCH(AZ$6,Escalators!$C$39:$C$44,0),MATCH(AZ$5,Escalators!$D$38:$K$38,0)))</f>
        <v>0</v>
      </c>
      <c r="BA21" s="51">
        <f>IF($P21="",0,$L21*$Z21*INDEX(Act_Type_Repex_Splits,MATCH($I21,Act_Type_Repex,0),MATCH(BA$6,Mat_Type,0))*INDEX(Escalators!$D$39:$K$44,MATCH(BA$6,Escalators!$C$39:$C$44,0),MATCH(BA$5,Escalators!$D$38:$K$38,0)))</f>
        <v>0</v>
      </c>
      <c r="BB21" s="51">
        <f t="shared" si="9"/>
        <v>0</v>
      </c>
      <c r="BC21" s="51">
        <f>IF($P21="",0,$M21*$Z21*INDEX(Act_Type_Repex_Splits,MATCH($I21,Act_Type_Repex,0),MATCH(BC$6,Mat_Type,0))*INDEX(Escalators!$D$39:$K$44,MATCH(BC$6,Escalators!$C$39:$C$44,0),MATCH(BC$5,Escalators!$D$38:$K$38,0)))</f>
        <v>0</v>
      </c>
      <c r="BD21" s="51">
        <f>IF($P21="",0,$M21*$Z21*INDEX(Act_Type_Repex_Splits,MATCH($I21,Act_Type_Repex,0),MATCH(BD$6,Mat_Type,0))*INDEX(Escalators!$D$39:$K$44,MATCH(BD$6,Escalators!$C$39:$C$44,0),MATCH(BD$5,Escalators!$D$38:$K$38,0)))</f>
        <v>0</v>
      </c>
      <c r="BE21" s="51">
        <f>IF($P21="",0,$M21*$Z21*INDEX(Act_Type_Repex_Splits,MATCH($I21,Act_Type_Repex,0),MATCH(BE$6,Mat_Type,0))*INDEX(Escalators!$D$39:$K$44,MATCH(BE$6,Escalators!$C$39:$C$44,0),MATCH(BE$5,Escalators!$D$38:$K$38,0)))</f>
        <v>0</v>
      </c>
      <c r="BF21" s="51">
        <f>IF($P21="",0,$M21*$Z21*INDEX(Act_Type_Repex_Splits,MATCH($I21,Act_Type_Repex,0),MATCH(BF$6,Mat_Type,0))*INDEX(Escalators!$D$39:$K$44,MATCH(BF$6,Escalators!$C$39:$C$44,0),MATCH(BF$5,Escalators!$D$38:$K$38,0)))</f>
        <v>0</v>
      </c>
      <c r="BG21" s="51">
        <f>IF($P21="",0,$M21*$Z21*INDEX(Act_Type_Repex_Splits,MATCH($I21,Act_Type_Repex,0),MATCH(BG$6,Mat_Type,0))*INDEX(Escalators!$D$39:$K$44,MATCH(BG$6,Escalators!$C$39:$C$44,0),MATCH(BG$5,Escalators!$D$38:$K$38,0)))</f>
        <v>0</v>
      </c>
      <c r="BH21" s="51">
        <f t="shared" si="10"/>
        <v>0</v>
      </c>
      <c r="BI21" s="51">
        <f>IF($P21="",0,$N21*$Z21*INDEX(Act_Type_Repex_Splits,MATCH($I21,Act_Type_Repex,0),MATCH(BI$6,Mat_Type,0))*INDEX(Escalators!$D$39:$K$44,MATCH(BI$6,Escalators!$C$39:$C$44,0),MATCH(BI$5,Escalators!$D$38:$K$38,0)))</f>
        <v>0</v>
      </c>
      <c r="BJ21" s="51">
        <f>IF($P21="",0,$N21*$Z21*INDEX(Act_Type_Repex_Splits,MATCH($I21,Act_Type_Repex,0),MATCH(BJ$6,Mat_Type,0))*INDEX(Escalators!$D$39:$K$44,MATCH(BJ$6,Escalators!$C$39:$C$44,0),MATCH(BJ$5,Escalators!$D$38:$K$38,0)))</f>
        <v>0</v>
      </c>
      <c r="BK21" s="51">
        <f>IF($P21="",0,$N21*$Z21*INDEX(Act_Type_Repex_Splits,MATCH($I21,Act_Type_Repex,0),MATCH(BK$6,Mat_Type,0))*INDEX(Escalators!$D$39:$K$44,MATCH(BK$6,Escalators!$C$39:$C$44,0),MATCH(BK$5,Escalators!$D$38:$K$38,0)))</f>
        <v>0</v>
      </c>
      <c r="BL21" s="51">
        <f>IF($P21="",0,$N21*$Z21*INDEX(Act_Type_Repex_Splits,MATCH($I21,Act_Type_Repex,0),MATCH(BL$6,Mat_Type,0))*INDEX(Escalators!$D$39:$K$44,MATCH(BL$6,Escalators!$C$39:$C$44,0),MATCH(BL$5,Escalators!$D$38:$K$38,0)))</f>
        <v>0</v>
      </c>
      <c r="BM21" s="51">
        <f>IF($P21="",0,$N21*$Z21*INDEX(Act_Type_Repex_Splits,MATCH($I21,Act_Type_Repex,0),MATCH(BM$6,Mat_Type,0))*INDEX(Escalators!$D$39:$K$44,MATCH(BM$6,Escalators!$C$39:$C$44,0),MATCH(BM$5,Escalators!$D$38:$K$38,0)))</f>
        <v>0</v>
      </c>
      <c r="BN21" s="51">
        <f t="shared" si="11"/>
        <v>0</v>
      </c>
      <c r="BO21" s="51">
        <f>IF($P21="",0,$O21*$Z21*INDEX(Act_Type_Repex_Splits,MATCH($I21,Act_Type_Repex,0),MATCH(BO$6,Mat_Type,0))*INDEX(Escalators!$D$39:$K$44,MATCH(BO$6,Escalators!$C$39:$C$44,0),MATCH(BO$5,Escalators!$D$38:$K$38,0)))</f>
        <v>0</v>
      </c>
      <c r="BP21" s="51">
        <f>IF($P21="",0,$O21*$Z21*INDEX(Act_Type_Repex_Splits,MATCH($I21,Act_Type_Repex,0),MATCH(BP$6,Mat_Type,0))*INDEX(Escalators!$D$39:$K$44,MATCH(BP$6,Escalators!$C$39:$C$44,0),MATCH(BP$5,Escalators!$D$38:$K$38,0)))</f>
        <v>0</v>
      </c>
      <c r="BQ21" s="51">
        <f>IF($P21="",0,$O21*$Z21*INDEX(Act_Type_Repex_Splits,MATCH($I21,Act_Type_Repex,0),MATCH(BQ$6,Mat_Type,0))*INDEX(Escalators!$D$39:$K$44,MATCH(BQ$6,Escalators!$C$39:$C$44,0),MATCH(BQ$5,Escalators!$D$38:$K$38,0)))</f>
        <v>0</v>
      </c>
      <c r="BR21" s="51">
        <f>IF($P21="",0,$O21*$Z21*INDEX(Act_Type_Repex_Splits,MATCH($I21,Act_Type_Repex,0),MATCH(BR$6,Mat_Type,0))*INDEX(Escalators!$D$39:$K$44,MATCH(BR$6,Escalators!$C$39:$C$44,0),MATCH(BR$5,Escalators!$D$38:$K$38,0)))</f>
        <v>0</v>
      </c>
      <c r="BS21" s="51">
        <f>IF($P21="",0,$O21*$Z21*INDEX(Act_Type_Repex_Splits,MATCH($I21,Act_Type_Repex,0),MATCH(BS$6,Mat_Type,0))*INDEX(Escalators!$D$39:$K$44,MATCH(BS$6,Escalators!$C$39:$C$44,0),MATCH(BS$5,Escalators!$D$38:$K$38,0)))</f>
        <v>0</v>
      </c>
      <c r="BT21" s="51">
        <f t="shared" si="12"/>
        <v>0</v>
      </c>
      <c r="BV21" s="51">
        <f>IF($P21="",0,J21*$AA21*HLOOKUP(BV$5,Escalators!$D$22:$K$26,5,FALSE))</f>
        <v>0</v>
      </c>
      <c r="BW21" s="51">
        <f>IF($P21="",0,K21*$AA21*HLOOKUP(BW$5,Escalators!$D$22:$K$26,5,FALSE))</f>
        <v>0</v>
      </c>
      <c r="BX21" s="51">
        <f>IF($P21="",0,L21*$AA21*HLOOKUP(BX$5,Escalators!$D$22:$K$26,5,FALSE))</f>
        <v>0</v>
      </c>
      <c r="BY21" s="51">
        <f>IF($P21="",0,M21*$AA21*HLOOKUP(BY$5,Escalators!$D$22:$K$26,5,FALSE))</f>
        <v>0</v>
      </c>
      <c r="BZ21" s="51">
        <f>IF($P21="",0,N21*$AA21*HLOOKUP(BZ$5,Escalators!$D$22:$K$26,5,FALSE))</f>
        <v>0</v>
      </c>
      <c r="CA21" s="51">
        <f>IF($P21="",0,O21*$AA21*HLOOKUP(CA$5,Escalators!$D$22:$K$26,5,FALSE))</f>
        <v>0</v>
      </c>
      <c r="CC21" s="91">
        <f t="shared" si="13"/>
        <v>0</v>
      </c>
      <c r="CD21" s="91">
        <f t="shared" si="14"/>
        <v>0</v>
      </c>
      <c r="CE21" s="91">
        <f t="shared" si="15"/>
        <v>0</v>
      </c>
      <c r="CF21" s="91">
        <f t="shared" si="16"/>
        <v>0</v>
      </c>
      <c r="CG21" s="91">
        <f t="shared" si="17"/>
        <v>0</v>
      </c>
      <c r="CH21" s="91">
        <f t="shared" si="18"/>
        <v>0</v>
      </c>
      <c r="CJ21" s="51">
        <f t="shared" si="19"/>
        <v>0</v>
      </c>
      <c r="CK21" s="51">
        <f t="shared" si="20"/>
        <v>0</v>
      </c>
      <c r="CL21" s="51">
        <f t="shared" si="21"/>
        <v>0</v>
      </c>
      <c r="CM21" s="51">
        <f t="shared" si="22"/>
        <v>0</v>
      </c>
      <c r="CN21" s="51">
        <f t="shared" si="23"/>
        <v>0</v>
      </c>
      <c r="CO21" s="51">
        <f t="shared" si="24"/>
        <v>0</v>
      </c>
    </row>
    <row r="22" spans="2:93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0"/>
      <c r="R22" s="51">
        <f t="shared" si="0"/>
        <v>0</v>
      </c>
      <c r="S22" s="51">
        <f t="shared" si="1"/>
        <v>0</v>
      </c>
      <c r="T22" s="51">
        <f t="shared" si="2"/>
        <v>0</v>
      </c>
      <c r="U22" s="51">
        <f t="shared" si="3"/>
        <v>0</v>
      </c>
      <c r="V22" s="51">
        <f t="shared" si="4"/>
        <v>0</v>
      </c>
      <c r="W22" s="51">
        <f t="shared" si="5"/>
        <v>0</v>
      </c>
      <c r="Y22" s="91">
        <f t="shared" si="6"/>
        <v>0</v>
      </c>
      <c r="Z22" s="91">
        <f t="shared" si="6"/>
        <v>0</v>
      </c>
      <c r="AA22" s="91">
        <f t="shared" si="6"/>
        <v>0</v>
      </c>
      <c r="AB22" s="91">
        <f t="shared" si="6"/>
        <v>0</v>
      </c>
      <c r="AD22" s="51">
        <f>IF($P22="",0,J22*$Y22*HLOOKUP(AD$5,Escalators!$D$22:$K$26,3,FALSE))</f>
        <v>0</v>
      </c>
      <c r="AE22" s="51">
        <f>IF($P22="",0,K22*$Y22*HLOOKUP(AE$5,Escalators!$D$22:$K$26,3,FALSE))</f>
        <v>0</v>
      </c>
      <c r="AF22" s="51">
        <f>IF($P22="",0,L22*$Y22*HLOOKUP(AF$5,Escalators!$D$22:$K$26,3,FALSE))</f>
        <v>0</v>
      </c>
      <c r="AG22" s="51">
        <f>IF($P22="",0,M22*$Y22*HLOOKUP(AG$5,Escalators!$D$22:$K$26,3,FALSE))</f>
        <v>0</v>
      </c>
      <c r="AH22" s="51">
        <f>IF($P22="",0,N22*$Y22*HLOOKUP(AH$5,Escalators!$D$22:$K$26,3,FALSE))</f>
        <v>0</v>
      </c>
      <c r="AI22" s="51">
        <f>IF($P22="",0,O22*$Y22*HLOOKUP(AI$5,Escalators!$D$22:$K$26,3,FALSE))</f>
        <v>0</v>
      </c>
      <c r="AK22" s="6">
        <f>IF($P22="",0,$J22*$Z22*INDEX(Act_Type_Repex_Splits,MATCH($I22,Act_Type_Repex,0),MATCH(AK$6,Mat_Type,0))*INDEX(Escalators!$D$39:$K$44,MATCH(AK$6,Escalators!$C$39:$C$44,0),MATCH(AK$5,Escalators!$D$38:$K$38,0)))</f>
        <v>0</v>
      </c>
      <c r="AL22" s="6">
        <f>IF($P22="",0,$J22*$Z22*INDEX(Act_Type_Repex_Splits,MATCH($I22,Act_Type_Repex,0),MATCH(AL$6,Mat_Type,0))*INDEX(Escalators!$D$39:$K$44,MATCH(AL$6,Escalators!$C$39:$C$44,0),MATCH(AL$5,Escalators!$D$38:$K$38,0)))</f>
        <v>0</v>
      </c>
      <c r="AM22" s="6">
        <f>IF($P22="",0,$J22*$Z22*INDEX(Act_Type_Repex_Splits,MATCH($I22,Act_Type_Repex,0),MATCH(AM$6,Mat_Type,0))*INDEX(Escalators!$D$39:$K$44,MATCH(AM$6,Escalators!$C$39:$C$44,0),MATCH(AM$5,Escalators!$D$38:$K$38,0)))</f>
        <v>0</v>
      </c>
      <c r="AN22" s="6">
        <f>IF($P22="",0,$J22*$Z22*INDEX(Act_Type_Repex_Splits,MATCH($I22,Act_Type_Repex,0),MATCH(AN$6,Mat_Type,0))*INDEX(Escalators!$D$39:$K$44,MATCH(AN$6,Escalators!$C$39:$C$44,0),MATCH(AN$5,Escalators!$D$38:$K$38,0)))</f>
        <v>0</v>
      </c>
      <c r="AO22" s="6">
        <f>IF($P22="",0,$J22*$Z22*INDEX(Act_Type_Repex_Splits,MATCH($I22,Act_Type_Repex,0),MATCH(AO$6,Mat_Type,0))*INDEX(Escalators!$D$39:$K$44,MATCH(AO$6,Escalators!$C$39:$C$44,0),MATCH(AO$5,Escalators!$D$38:$K$38,0)))</f>
        <v>0</v>
      </c>
      <c r="AP22" s="51">
        <f t="shared" si="7"/>
        <v>0</v>
      </c>
      <c r="AQ22" s="51">
        <f>IF($P22="",0,$K22*$Z22*INDEX(Act_Type_Repex_Splits,MATCH($I22,Act_Type_Repex,0),MATCH(AQ$6,Mat_Type,0))*INDEX(Escalators!$D$39:$K$44,MATCH(AQ$6,Escalators!$C$39:$C$44,0),MATCH(AQ$5,Escalators!$D$38:$K$38,0)))</f>
        <v>0</v>
      </c>
      <c r="AR22" s="51">
        <f>IF($P22="",0,$K22*$Z22*INDEX(Act_Type_Repex_Splits,MATCH($I22,Act_Type_Repex,0),MATCH(AR$6,Mat_Type,0))*INDEX(Escalators!$D$39:$K$44,MATCH(AR$6,Escalators!$C$39:$C$44,0),MATCH(AR$5,Escalators!$D$38:$K$38,0)))</f>
        <v>0</v>
      </c>
      <c r="AS22" s="51">
        <f>IF($P22="",0,$K22*$Z22*INDEX(Act_Type_Repex_Splits,MATCH($I22,Act_Type_Repex,0),MATCH(AS$6,Mat_Type,0))*INDEX(Escalators!$D$39:$K$44,MATCH(AS$6,Escalators!$C$39:$C$44,0),MATCH(AS$5,Escalators!$D$38:$K$38,0)))</f>
        <v>0</v>
      </c>
      <c r="AT22" s="51">
        <f>IF($P22="",0,$K22*$Z22*INDEX(Act_Type_Repex_Splits,MATCH($I22,Act_Type_Repex,0),MATCH(AT$6,Mat_Type,0))*INDEX(Escalators!$D$39:$K$44,MATCH(AT$6,Escalators!$C$39:$C$44,0),MATCH(AT$5,Escalators!$D$38:$K$38,0)))</f>
        <v>0</v>
      </c>
      <c r="AU22" s="51">
        <f>IF($P22="",0,$K22*$Z22*INDEX(Act_Type_Repex_Splits,MATCH($I22,Act_Type_Repex,0),MATCH(AU$6,Mat_Type,0))*INDEX(Escalators!$D$39:$K$44,MATCH(AU$6,Escalators!$C$39:$C$44,0),MATCH(AU$5,Escalators!$D$38:$K$38,0)))</f>
        <v>0</v>
      </c>
      <c r="AV22" s="51">
        <f t="shared" si="8"/>
        <v>0</v>
      </c>
      <c r="AW22" s="51">
        <f>IF($P22="",0,$L22*$Z22*INDEX(Act_Type_Repex_Splits,MATCH($I22,Act_Type_Repex,0),MATCH(AW$6,Mat_Type,0))*INDEX(Escalators!$D$39:$K$44,MATCH(AW$6,Escalators!$C$39:$C$44,0),MATCH(AW$5,Escalators!$D$38:$K$38,0)))</f>
        <v>0</v>
      </c>
      <c r="AX22" s="51">
        <f>IF($P22="",0,$L22*$Z22*INDEX(Act_Type_Repex_Splits,MATCH($I22,Act_Type_Repex,0),MATCH(AX$6,Mat_Type,0))*INDEX(Escalators!$D$39:$K$44,MATCH(AX$6,Escalators!$C$39:$C$44,0),MATCH(AX$5,Escalators!$D$38:$K$38,0)))</f>
        <v>0</v>
      </c>
      <c r="AY22" s="51">
        <f>IF($P22="",0,$L22*$Z22*INDEX(Act_Type_Repex_Splits,MATCH($I22,Act_Type_Repex,0),MATCH(AY$6,Mat_Type,0))*INDEX(Escalators!$D$39:$K$44,MATCH(AY$6,Escalators!$C$39:$C$44,0),MATCH(AY$5,Escalators!$D$38:$K$38,0)))</f>
        <v>0</v>
      </c>
      <c r="AZ22" s="51">
        <f>IF($P22="",0,$L22*$Z22*INDEX(Act_Type_Repex_Splits,MATCH($I22,Act_Type_Repex,0),MATCH(AZ$6,Mat_Type,0))*INDEX(Escalators!$D$39:$K$44,MATCH(AZ$6,Escalators!$C$39:$C$44,0),MATCH(AZ$5,Escalators!$D$38:$K$38,0)))</f>
        <v>0</v>
      </c>
      <c r="BA22" s="51">
        <f>IF($P22="",0,$L22*$Z22*INDEX(Act_Type_Repex_Splits,MATCH($I22,Act_Type_Repex,0),MATCH(BA$6,Mat_Type,0))*INDEX(Escalators!$D$39:$K$44,MATCH(BA$6,Escalators!$C$39:$C$44,0),MATCH(BA$5,Escalators!$D$38:$K$38,0)))</f>
        <v>0</v>
      </c>
      <c r="BB22" s="51">
        <f t="shared" si="9"/>
        <v>0</v>
      </c>
      <c r="BC22" s="51">
        <f>IF($P22="",0,$M22*$Z22*INDEX(Act_Type_Repex_Splits,MATCH($I22,Act_Type_Repex,0),MATCH(BC$6,Mat_Type,0))*INDEX(Escalators!$D$39:$K$44,MATCH(BC$6,Escalators!$C$39:$C$44,0),MATCH(BC$5,Escalators!$D$38:$K$38,0)))</f>
        <v>0</v>
      </c>
      <c r="BD22" s="51">
        <f>IF($P22="",0,$M22*$Z22*INDEX(Act_Type_Repex_Splits,MATCH($I22,Act_Type_Repex,0),MATCH(BD$6,Mat_Type,0))*INDEX(Escalators!$D$39:$K$44,MATCH(BD$6,Escalators!$C$39:$C$44,0),MATCH(BD$5,Escalators!$D$38:$K$38,0)))</f>
        <v>0</v>
      </c>
      <c r="BE22" s="51">
        <f>IF($P22="",0,$M22*$Z22*INDEX(Act_Type_Repex_Splits,MATCH($I22,Act_Type_Repex,0),MATCH(BE$6,Mat_Type,0))*INDEX(Escalators!$D$39:$K$44,MATCH(BE$6,Escalators!$C$39:$C$44,0),MATCH(BE$5,Escalators!$D$38:$K$38,0)))</f>
        <v>0</v>
      </c>
      <c r="BF22" s="51">
        <f>IF($P22="",0,$M22*$Z22*INDEX(Act_Type_Repex_Splits,MATCH($I22,Act_Type_Repex,0),MATCH(BF$6,Mat_Type,0))*INDEX(Escalators!$D$39:$K$44,MATCH(BF$6,Escalators!$C$39:$C$44,0),MATCH(BF$5,Escalators!$D$38:$K$38,0)))</f>
        <v>0</v>
      </c>
      <c r="BG22" s="51">
        <f>IF($P22="",0,$M22*$Z22*INDEX(Act_Type_Repex_Splits,MATCH($I22,Act_Type_Repex,0),MATCH(BG$6,Mat_Type,0))*INDEX(Escalators!$D$39:$K$44,MATCH(BG$6,Escalators!$C$39:$C$44,0),MATCH(BG$5,Escalators!$D$38:$K$38,0)))</f>
        <v>0</v>
      </c>
      <c r="BH22" s="51">
        <f t="shared" si="10"/>
        <v>0</v>
      </c>
      <c r="BI22" s="51">
        <f>IF($P22="",0,$N22*$Z22*INDEX(Act_Type_Repex_Splits,MATCH($I22,Act_Type_Repex,0),MATCH(BI$6,Mat_Type,0))*INDEX(Escalators!$D$39:$K$44,MATCH(BI$6,Escalators!$C$39:$C$44,0),MATCH(BI$5,Escalators!$D$38:$K$38,0)))</f>
        <v>0</v>
      </c>
      <c r="BJ22" s="51">
        <f>IF($P22="",0,$N22*$Z22*INDEX(Act_Type_Repex_Splits,MATCH($I22,Act_Type_Repex,0),MATCH(BJ$6,Mat_Type,0))*INDEX(Escalators!$D$39:$K$44,MATCH(BJ$6,Escalators!$C$39:$C$44,0),MATCH(BJ$5,Escalators!$D$38:$K$38,0)))</f>
        <v>0</v>
      </c>
      <c r="BK22" s="51">
        <f>IF($P22="",0,$N22*$Z22*INDEX(Act_Type_Repex_Splits,MATCH($I22,Act_Type_Repex,0),MATCH(BK$6,Mat_Type,0))*INDEX(Escalators!$D$39:$K$44,MATCH(BK$6,Escalators!$C$39:$C$44,0),MATCH(BK$5,Escalators!$D$38:$K$38,0)))</f>
        <v>0</v>
      </c>
      <c r="BL22" s="51">
        <f>IF($P22="",0,$N22*$Z22*INDEX(Act_Type_Repex_Splits,MATCH($I22,Act_Type_Repex,0),MATCH(BL$6,Mat_Type,0))*INDEX(Escalators!$D$39:$K$44,MATCH(BL$6,Escalators!$C$39:$C$44,0),MATCH(BL$5,Escalators!$D$38:$K$38,0)))</f>
        <v>0</v>
      </c>
      <c r="BM22" s="51">
        <f>IF($P22="",0,$N22*$Z22*INDEX(Act_Type_Repex_Splits,MATCH($I22,Act_Type_Repex,0),MATCH(BM$6,Mat_Type,0))*INDEX(Escalators!$D$39:$K$44,MATCH(BM$6,Escalators!$C$39:$C$44,0),MATCH(BM$5,Escalators!$D$38:$K$38,0)))</f>
        <v>0</v>
      </c>
      <c r="BN22" s="51">
        <f t="shared" si="11"/>
        <v>0</v>
      </c>
      <c r="BO22" s="51">
        <f>IF($P22="",0,$O22*$Z22*INDEX(Act_Type_Repex_Splits,MATCH($I22,Act_Type_Repex,0),MATCH(BO$6,Mat_Type,0))*INDEX(Escalators!$D$39:$K$44,MATCH(BO$6,Escalators!$C$39:$C$44,0),MATCH(BO$5,Escalators!$D$38:$K$38,0)))</f>
        <v>0</v>
      </c>
      <c r="BP22" s="51">
        <f>IF($P22="",0,$O22*$Z22*INDEX(Act_Type_Repex_Splits,MATCH($I22,Act_Type_Repex,0),MATCH(BP$6,Mat_Type,0))*INDEX(Escalators!$D$39:$K$44,MATCH(BP$6,Escalators!$C$39:$C$44,0),MATCH(BP$5,Escalators!$D$38:$K$38,0)))</f>
        <v>0</v>
      </c>
      <c r="BQ22" s="51">
        <f>IF($P22="",0,$O22*$Z22*INDEX(Act_Type_Repex_Splits,MATCH($I22,Act_Type_Repex,0),MATCH(BQ$6,Mat_Type,0))*INDEX(Escalators!$D$39:$K$44,MATCH(BQ$6,Escalators!$C$39:$C$44,0),MATCH(BQ$5,Escalators!$D$38:$K$38,0)))</f>
        <v>0</v>
      </c>
      <c r="BR22" s="51">
        <f>IF($P22="",0,$O22*$Z22*INDEX(Act_Type_Repex_Splits,MATCH($I22,Act_Type_Repex,0),MATCH(BR$6,Mat_Type,0))*INDEX(Escalators!$D$39:$K$44,MATCH(BR$6,Escalators!$C$39:$C$44,0),MATCH(BR$5,Escalators!$D$38:$K$38,0)))</f>
        <v>0</v>
      </c>
      <c r="BS22" s="51">
        <f>IF($P22="",0,$O22*$Z22*INDEX(Act_Type_Repex_Splits,MATCH($I22,Act_Type_Repex,0),MATCH(BS$6,Mat_Type,0))*INDEX(Escalators!$D$39:$K$44,MATCH(BS$6,Escalators!$C$39:$C$44,0),MATCH(BS$5,Escalators!$D$38:$K$38,0)))</f>
        <v>0</v>
      </c>
      <c r="BT22" s="51">
        <f t="shared" si="12"/>
        <v>0</v>
      </c>
      <c r="BV22" s="51">
        <f>IF($P22="",0,J22*$AA22*HLOOKUP(BV$5,Escalators!$D$22:$K$26,5,FALSE))</f>
        <v>0</v>
      </c>
      <c r="BW22" s="51">
        <f>IF($P22="",0,K22*$AA22*HLOOKUP(BW$5,Escalators!$D$22:$K$26,5,FALSE))</f>
        <v>0</v>
      </c>
      <c r="BX22" s="51">
        <f>IF($P22="",0,L22*$AA22*HLOOKUP(BX$5,Escalators!$D$22:$K$26,5,FALSE))</f>
        <v>0</v>
      </c>
      <c r="BY22" s="51">
        <f>IF($P22="",0,M22*$AA22*HLOOKUP(BY$5,Escalators!$D$22:$K$26,5,FALSE))</f>
        <v>0</v>
      </c>
      <c r="BZ22" s="51">
        <f>IF($P22="",0,N22*$AA22*HLOOKUP(BZ$5,Escalators!$D$22:$K$26,5,FALSE))</f>
        <v>0</v>
      </c>
      <c r="CA22" s="51">
        <f>IF($P22="",0,O22*$AA22*HLOOKUP(CA$5,Escalators!$D$22:$K$26,5,FALSE))</f>
        <v>0</v>
      </c>
      <c r="CC22" s="91">
        <f t="shared" si="13"/>
        <v>0</v>
      </c>
      <c r="CD22" s="91">
        <f t="shared" si="14"/>
        <v>0</v>
      </c>
      <c r="CE22" s="91">
        <f t="shared" si="15"/>
        <v>0</v>
      </c>
      <c r="CF22" s="91">
        <f t="shared" si="16"/>
        <v>0</v>
      </c>
      <c r="CG22" s="91">
        <f t="shared" si="17"/>
        <v>0</v>
      </c>
      <c r="CH22" s="91">
        <f t="shared" si="18"/>
        <v>0</v>
      </c>
      <c r="CJ22" s="51">
        <f t="shared" si="19"/>
        <v>0</v>
      </c>
      <c r="CK22" s="51">
        <f t="shared" si="20"/>
        <v>0</v>
      </c>
      <c r="CL22" s="51">
        <f t="shared" si="21"/>
        <v>0</v>
      </c>
      <c r="CM22" s="51">
        <f t="shared" si="22"/>
        <v>0</v>
      </c>
      <c r="CN22" s="51">
        <f t="shared" si="23"/>
        <v>0</v>
      </c>
      <c r="CO22" s="51">
        <f t="shared" si="24"/>
        <v>0</v>
      </c>
    </row>
    <row r="23" spans="2:93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50"/>
      <c r="R23" s="51">
        <f t="shared" si="0"/>
        <v>0</v>
      </c>
      <c r="S23" s="51">
        <f t="shared" si="1"/>
        <v>0</v>
      </c>
      <c r="T23" s="51">
        <f t="shared" si="2"/>
        <v>0</v>
      </c>
      <c r="U23" s="51">
        <f t="shared" si="3"/>
        <v>0</v>
      </c>
      <c r="V23" s="51">
        <f t="shared" si="4"/>
        <v>0</v>
      </c>
      <c r="W23" s="51">
        <f t="shared" si="5"/>
        <v>0</v>
      </c>
      <c r="Y23" s="91">
        <f t="shared" si="6"/>
        <v>0</v>
      </c>
      <c r="Z23" s="91">
        <f t="shared" si="6"/>
        <v>0</v>
      </c>
      <c r="AA23" s="91">
        <f t="shared" si="6"/>
        <v>0</v>
      </c>
      <c r="AB23" s="91">
        <f t="shared" si="6"/>
        <v>0</v>
      </c>
      <c r="AD23" s="51">
        <f>IF($P23="",0,J23*$Y23*HLOOKUP(AD$5,Escalators!$D$22:$K$26,3,FALSE))</f>
        <v>0</v>
      </c>
      <c r="AE23" s="51">
        <f>IF($P23="",0,K23*$Y23*HLOOKUP(AE$5,Escalators!$D$22:$K$26,3,FALSE))</f>
        <v>0</v>
      </c>
      <c r="AF23" s="51">
        <f>IF($P23="",0,L23*$Y23*HLOOKUP(AF$5,Escalators!$D$22:$K$26,3,FALSE))</f>
        <v>0</v>
      </c>
      <c r="AG23" s="51">
        <f>IF($P23="",0,M23*$Y23*HLOOKUP(AG$5,Escalators!$D$22:$K$26,3,FALSE))</f>
        <v>0</v>
      </c>
      <c r="AH23" s="51">
        <f>IF($P23="",0,N23*$Y23*HLOOKUP(AH$5,Escalators!$D$22:$K$26,3,FALSE))</f>
        <v>0</v>
      </c>
      <c r="AI23" s="51">
        <f>IF($P23="",0,O23*$Y23*HLOOKUP(AI$5,Escalators!$D$22:$K$26,3,FALSE))</f>
        <v>0</v>
      </c>
      <c r="AK23" s="6">
        <f>IF($P23="",0,$J23*$Z23*INDEX(Act_Type_Repex_Splits,MATCH($I23,Act_Type_Repex,0),MATCH(AK$6,Mat_Type,0))*INDEX(Escalators!$D$39:$K$44,MATCH(AK$6,Escalators!$C$39:$C$44,0),MATCH(AK$5,Escalators!$D$38:$K$38,0)))</f>
        <v>0</v>
      </c>
      <c r="AL23" s="6">
        <f>IF($P23="",0,$J23*$Z23*INDEX(Act_Type_Repex_Splits,MATCH($I23,Act_Type_Repex,0),MATCH(AL$6,Mat_Type,0))*INDEX(Escalators!$D$39:$K$44,MATCH(AL$6,Escalators!$C$39:$C$44,0),MATCH(AL$5,Escalators!$D$38:$K$38,0)))</f>
        <v>0</v>
      </c>
      <c r="AM23" s="6">
        <f>IF($P23="",0,$J23*$Z23*INDEX(Act_Type_Repex_Splits,MATCH($I23,Act_Type_Repex,0),MATCH(AM$6,Mat_Type,0))*INDEX(Escalators!$D$39:$K$44,MATCH(AM$6,Escalators!$C$39:$C$44,0),MATCH(AM$5,Escalators!$D$38:$K$38,0)))</f>
        <v>0</v>
      </c>
      <c r="AN23" s="6">
        <f>IF($P23="",0,$J23*$Z23*INDEX(Act_Type_Repex_Splits,MATCH($I23,Act_Type_Repex,0),MATCH(AN$6,Mat_Type,0))*INDEX(Escalators!$D$39:$K$44,MATCH(AN$6,Escalators!$C$39:$C$44,0),MATCH(AN$5,Escalators!$D$38:$K$38,0)))</f>
        <v>0</v>
      </c>
      <c r="AO23" s="6">
        <f>IF($P23="",0,$J23*$Z23*INDEX(Act_Type_Repex_Splits,MATCH($I23,Act_Type_Repex,0),MATCH(AO$6,Mat_Type,0))*INDEX(Escalators!$D$39:$K$44,MATCH(AO$6,Escalators!$C$39:$C$44,0),MATCH(AO$5,Escalators!$D$38:$K$38,0)))</f>
        <v>0</v>
      </c>
      <c r="AP23" s="51">
        <f t="shared" si="7"/>
        <v>0</v>
      </c>
      <c r="AQ23" s="51">
        <f>IF($P23="",0,$K23*$Z23*INDEX(Act_Type_Repex_Splits,MATCH($I23,Act_Type_Repex,0),MATCH(AQ$6,Mat_Type,0))*INDEX(Escalators!$D$39:$K$44,MATCH(AQ$6,Escalators!$C$39:$C$44,0),MATCH(AQ$5,Escalators!$D$38:$K$38,0)))</f>
        <v>0</v>
      </c>
      <c r="AR23" s="51">
        <f>IF($P23="",0,$K23*$Z23*INDEX(Act_Type_Repex_Splits,MATCH($I23,Act_Type_Repex,0),MATCH(AR$6,Mat_Type,0))*INDEX(Escalators!$D$39:$K$44,MATCH(AR$6,Escalators!$C$39:$C$44,0),MATCH(AR$5,Escalators!$D$38:$K$38,0)))</f>
        <v>0</v>
      </c>
      <c r="AS23" s="51">
        <f>IF($P23="",0,$K23*$Z23*INDEX(Act_Type_Repex_Splits,MATCH($I23,Act_Type_Repex,0),MATCH(AS$6,Mat_Type,0))*INDEX(Escalators!$D$39:$K$44,MATCH(AS$6,Escalators!$C$39:$C$44,0),MATCH(AS$5,Escalators!$D$38:$K$38,0)))</f>
        <v>0</v>
      </c>
      <c r="AT23" s="51">
        <f>IF($P23="",0,$K23*$Z23*INDEX(Act_Type_Repex_Splits,MATCH($I23,Act_Type_Repex,0),MATCH(AT$6,Mat_Type,0))*INDEX(Escalators!$D$39:$K$44,MATCH(AT$6,Escalators!$C$39:$C$44,0),MATCH(AT$5,Escalators!$D$38:$K$38,0)))</f>
        <v>0</v>
      </c>
      <c r="AU23" s="51">
        <f>IF($P23="",0,$K23*$Z23*INDEX(Act_Type_Repex_Splits,MATCH($I23,Act_Type_Repex,0),MATCH(AU$6,Mat_Type,0))*INDEX(Escalators!$D$39:$K$44,MATCH(AU$6,Escalators!$C$39:$C$44,0),MATCH(AU$5,Escalators!$D$38:$K$38,0)))</f>
        <v>0</v>
      </c>
      <c r="AV23" s="51">
        <f t="shared" si="8"/>
        <v>0</v>
      </c>
      <c r="AW23" s="51">
        <f>IF($P23="",0,$L23*$Z23*INDEX(Act_Type_Repex_Splits,MATCH($I23,Act_Type_Repex,0),MATCH(AW$6,Mat_Type,0))*INDEX(Escalators!$D$39:$K$44,MATCH(AW$6,Escalators!$C$39:$C$44,0),MATCH(AW$5,Escalators!$D$38:$K$38,0)))</f>
        <v>0</v>
      </c>
      <c r="AX23" s="51">
        <f>IF($P23="",0,$L23*$Z23*INDEX(Act_Type_Repex_Splits,MATCH($I23,Act_Type_Repex,0),MATCH(AX$6,Mat_Type,0))*INDEX(Escalators!$D$39:$K$44,MATCH(AX$6,Escalators!$C$39:$C$44,0),MATCH(AX$5,Escalators!$D$38:$K$38,0)))</f>
        <v>0</v>
      </c>
      <c r="AY23" s="51">
        <f>IF($P23="",0,$L23*$Z23*INDEX(Act_Type_Repex_Splits,MATCH($I23,Act_Type_Repex,0),MATCH(AY$6,Mat_Type,0))*INDEX(Escalators!$D$39:$K$44,MATCH(AY$6,Escalators!$C$39:$C$44,0),MATCH(AY$5,Escalators!$D$38:$K$38,0)))</f>
        <v>0</v>
      </c>
      <c r="AZ23" s="51">
        <f>IF($P23="",0,$L23*$Z23*INDEX(Act_Type_Repex_Splits,MATCH($I23,Act_Type_Repex,0),MATCH(AZ$6,Mat_Type,0))*INDEX(Escalators!$D$39:$K$44,MATCH(AZ$6,Escalators!$C$39:$C$44,0),MATCH(AZ$5,Escalators!$D$38:$K$38,0)))</f>
        <v>0</v>
      </c>
      <c r="BA23" s="51">
        <f>IF($P23="",0,$L23*$Z23*INDEX(Act_Type_Repex_Splits,MATCH($I23,Act_Type_Repex,0),MATCH(BA$6,Mat_Type,0))*INDEX(Escalators!$D$39:$K$44,MATCH(BA$6,Escalators!$C$39:$C$44,0),MATCH(BA$5,Escalators!$D$38:$K$38,0)))</f>
        <v>0</v>
      </c>
      <c r="BB23" s="51">
        <f t="shared" si="9"/>
        <v>0</v>
      </c>
      <c r="BC23" s="51">
        <f>IF($P23="",0,$M23*$Z23*INDEX(Act_Type_Repex_Splits,MATCH($I23,Act_Type_Repex,0),MATCH(BC$6,Mat_Type,0))*INDEX(Escalators!$D$39:$K$44,MATCH(BC$6,Escalators!$C$39:$C$44,0),MATCH(BC$5,Escalators!$D$38:$K$38,0)))</f>
        <v>0</v>
      </c>
      <c r="BD23" s="51">
        <f>IF($P23="",0,$M23*$Z23*INDEX(Act_Type_Repex_Splits,MATCH($I23,Act_Type_Repex,0),MATCH(BD$6,Mat_Type,0))*INDEX(Escalators!$D$39:$K$44,MATCH(BD$6,Escalators!$C$39:$C$44,0),MATCH(BD$5,Escalators!$D$38:$K$38,0)))</f>
        <v>0</v>
      </c>
      <c r="BE23" s="51">
        <f>IF($P23="",0,$M23*$Z23*INDEX(Act_Type_Repex_Splits,MATCH($I23,Act_Type_Repex,0),MATCH(BE$6,Mat_Type,0))*INDEX(Escalators!$D$39:$K$44,MATCH(BE$6,Escalators!$C$39:$C$44,0),MATCH(BE$5,Escalators!$D$38:$K$38,0)))</f>
        <v>0</v>
      </c>
      <c r="BF23" s="51">
        <f>IF($P23="",0,$M23*$Z23*INDEX(Act_Type_Repex_Splits,MATCH($I23,Act_Type_Repex,0),MATCH(BF$6,Mat_Type,0))*INDEX(Escalators!$D$39:$K$44,MATCH(BF$6,Escalators!$C$39:$C$44,0),MATCH(BF$5,Escalators!$D$38:$K$38,0)))</f>
        <v>0</v>
      </c>
      <c r="BG23" s="51">
        <f>IF($P23="",0,$M23*$Z23*INDEX(Act_Type_Repex_Splits,MATCH($I23,Act_Type_Repex,0),MATCH(BG$6,Mat_Type,0))*INDEX(Escalators!$D$39:$K$44,MATCH(BG$6,Escalators!$C$39:$C$44,0),MATCH(BG$5,Escalators!$D$38:$K$38,0)))</f>
        <v>0</v>
      </c>
      <c r="BH23" s="51">
        <f t="shared" si="10"/>
        <v>0</v>
      </c>
      <c r="BI23" s="51">
        <f>IF($P23="",0,$N23*$Z23*INDEX(Act_Type_Repex_Splits,MATCH($I23,Act_Type_Repex,0),MATCH(BI$6,Mat_Type,0))*INDEX(Escalators!$D$39:$K$44,MATCH(BI$6,Escalators!$C$39:$C$44,0),MATCH(BI$5,Escalators!$D$38:$K$38,0)))</f>
        <v>0</v>
      </c>
      <c r="BJ23" s="51">
        <f>IF($P23="",0,$N23*$Z23*INDEX(Act_Type_Repex_Splits,MATCH($I23,Act_Type_Repex,0),MATCH(BJ$6,Mat_Type,0))*INDEX(Escalators!$D$39:$K$44,MATCH(BJ$6,Escalators!$C$39:$C$44,0),MATCH(BJ$5,Escalators!$D$38:$K$38,0)))</f>
        <v>0</v>
      </c>
      <c r="BK23" s="51">
        <f>IF($P23="",0,$N23*$Z23*INDEX(Act_Type_Repex_Splits,MATCH($I23,Act_Type_Repex,0),MATCH(BK$6,Mat_Type,0))*INDEX(Escalators!$D$39:$K$44,MATCH(BK$6,Escalators!$C$39:$C$44,0),MATCH(BK$5,Escalators!$D$38:$K$38,0)))</f>
        <v>0</v>
      </c>
      <c r="BL23" s="51">
        <f>IF($P23="",0,$N23*$Z23*INDEX(Act_Type_Repex_Splits,MATCH($I23,Act_Type_Repex,0),MATCH(BL$6,Mat_Type,0))*INDEX(Escalators!$D$39:$K$44,MATCH(BL$6,Escalators!$C$39:$C$44,0),MATCH(BL$5,Escalators!$D$38:$K$38,0)))</f>
        <v>0</v>
      </c>
      <c r="BM23" s="51">
        <f>IF($P23="",0,$N23*$Z23*INDEX(Act_Type_Repex_Splits,MATCH($I23,Act_Type_Repex,0),MATCH(BM$6,Mat_Type,0))*INDEX(Escalators!$D$39:$K$44,MATCH(BM$6,Escalators!$C$39:$C$44,0),MATCH(BM$5,Escalators!$D$38:$K$38,0)))</f>
        <v>0</v>
      </c>
      <c r="BN23" s="51">
        <f t="shared" si="11"/>
        <v>0</v>
      </c>
      <c r="BO23" s="51">
        <f>IF($P23="",0,$O23*$Z23*INDEX(Act_Type_Repex_Splits,MATCH($I23,Act_Type_Repex,0),MATCH(BO$6,Mat_Type,0))*INDEX(Escalators!$D$39:$K$44,MATCH(BO$6,Escalators!$C$39:$C$44,0),MATCH(BO$5,Escalators!$D$38:$K$38,0)))</f>
        <v>0</v>
      </c>
      <c r="BP23" s="51">
        <f>IF($P23="",0,$O23*$Z23*INDEX(Act_Type_Repex_Splits,MATCH($I23,Act_Type_Repex,0),MATCH(BP$6,Mat_Type,0))*INDEX(Escalators!$D$39:$K$44,MATCH(BP$6,Escalators!$C$39:$C$44,0),MATCH(BP$5,Escalators!$D$38:$K$38,0)))</f>
        <v>0</v>
      </c>
      <c r="BQ23" s="51">
        <f>IF($P23="",0,$O23*$Z23*INDEX(Act_Type_Repex_Splits,MATCH($I23,Act_Type_Repex,0),MATCH(BQ$6,Mat_Type,0))*INDEX(Escalators!$D$39:$K$44,MATCH(BQ$6,Escalators!$C$39:$C$44,0),MATCH(BQ$5,Escalators!$D$38:$K$38,0)))</f>
        <v>0</v>
      </c>
      <c r="BR23" s="51">
        <f>IF($P23="",0,$O23*$Z23*INDEX(Act_Type_Repex_Splits,MATCH($I23,Act_Type_Repex,0),MATCH(BR$6,Mat_Type,0))*INDEX(Escalators!$D$39:$K$44,MATCH(BR$6,Escalators!$C$39:$C$44,0),MATCH(BR$5,Escalators!$D$38:$K$38,0)))</f>
        <v>0</v>
      </c>
      <c r="BS23" s="51">
        <f>IF($P23="",0,$O23*$Z23*INDEX(Act_Type_Repex_Splits,MATCH($I23,Act_Type_Repex,0),MATCH(BS$6,Mat_Type,0))*INDEX(Escalators!$D$39:$K$44,MATCH(BS$6,Escalators!$C$39:$C$44,0),MATCH(BS$5,Escalators!$D$38:$K$38,0)))</f>
        <v>0</v>
      </c>
      <c r="BT23" s="51">
        <f t="shared" si="12"/>
        <v>0</v>
      </c>
      <c r="BV23" s="51">
        <f>IF($P23="",0,J23*$AA23*HLOOKUP(BV$5,Escalators!$D$22:$K$26,5,FALSE))</f>
        <v>0</v>
      </c>
      <c r="BW23" s="51">
        <f>IF($P23="",0,K23*$AA23*HLOOKUP(BW$5,Escalators!$D$22:$K$26,5,FALSE))</f>
        <v>0</v>
      </c>
      <c r="BX23" s="51">
        <f>IF($P23="",0,L23*$AA23*HLOOKUP(BX$5,Escalators!$D$22:$K$26,5,FALSE))</f>
        <v>0</v>
      </c>
      <c r="BY23" s="51">
        <f>IF($P23="",0,M23*$AA23*HLOOKUP(BY$5,Escalators!$D$22:$K$26,5,FALSE))</f>
        <v>0</v>
      </c>
      <c r="BZ23" s="51">
        <f>IF($P23="",0,N23*$AA23*HLOOKUP(BZ$5,Escalators!$D$22:$K$26,5,FALSE))</f>
        <v>0</v>
      </c>
      <c r="CA23" s="51">
        <f>IF($P23="",0,O23*$AA23*HLOOKUP(CA$5,Escalators!$D$22:$K$26,5,FALSE))</f>
        <v>0</v>
      </c>
      <c r="CC23" s="91">
        <f t="shared" si="13"/>
        <v>0</v>
      </c>
      <c r="CD23" s="91">
        <f t="shared" si="14"/>
        <v>0</v>
      </c>
      <c r="CE23" s="91">
        <f t="shared" si="15"/>
        <v>0</v>
      </c>
      <c r="CF23" s="91">
        <f t="shared" si="16"/>
        <v>0</v>
      </c>
      <c r="CG23" s="91">
        <f t="shared" si="17"/>
        <v>0</v>
      </c>
      <c r="CH23" s="91">
        <f t="shared" si="18"/>
        <v>0</v>
      </c>
      <c r="CJ23" s="51">
        <f t="shared" si="19"/>
        <v>0</v>
      </c>
      <c r="CK23" s="51">
        <f t="shared" si="20"/>
        <v>0</v>
      </c>
      <c r="CL23" s="51">
        <f t="shared" si="21"/>
        <v>0</v>
      </c>
      <c r="CM23" s="51">
        <f t="shared" si="22"/>
        <v>0</v>
      </c>
      <c r="CN23" s="51">
        <f t="shared" si="23"/>
        <v>0</v>
      </c>
      <c r="CO23" s="51">
        <f t="shared" si="24"/>
        <v>0</v>
      </c>
    </row>
    <row r="24" spans="2:93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0"/>
      <c r="R24" s="51">
        <f t="shared" si="0"/>
        <v>0</v>
      </c>
      <c r="S24" s="51">
        <f t="shared" si="1"/>
        <v>0</v>
      </c>
      <c r="T24" s="51">
        <f t="shared" si="2"/>
        <v>0</v>
      </c>
      <c r="U24" s="51">
        <f t="shared" si="3"/>
        <v>0</v>
      </c>
      <c r="V24" s="51">
        <f t="shared" si="4"/>
        <v>0</v>
      </c>
      <c r="W24" s="51">
        <f t="shared" si="5"/>
        <v>0</v>
      </c>
      <c r="Y24" s="91">
        <f t="shared" si="6"/>
        <v>0</v>
      </c>
      <c r="Z24" s="91">
        <f t="shared" si="6"/>
        <v>0</v>
      </c>
      <c r="AA24" s="91">
        <f t="shared" si="6"/>
        <v>0</v>
      </c>
      <c r="AB24" s="91">
        <f t="shared" si="6"/>
        <v>0</v>
      </c>
      <c r="AD24" s="51">
        <f>IF($P24="",0,J24*$Y24*HLOOKUP(AD$5,Escalators!$D$22:$K$26,3,FALSE))</f>
        <v>0</v>
      </c>
      <c r="AE24" s="51">
        <f>IF($P24="",0,K24*$Y24*HLOOKUP(AE$5,Escalators!$D$22:$K$26,3,FALSE))</f>
        <v>0</v>
      </c>
      <c r="AF24" s="51">
        <f>IF($P24="",0,L24*$Y24*HLOOKUP(AF$5,Escalators!$D$22:$K$26,3,FALSE))</f>
        <v>0</v>
      </c>
      <c r="AG24" s="51">
        <f>IF($P24="",0,M24*$Y24*HLOOKUP(AG$5,Escalators!$D$22:$K$26,3,FALSE))</f>
        <v>0</v>
      </c>
      <c r="AH24" s="51">
        <f>IF($P24="",0,N24*$Y24*HLOOKUP(AH$5,Escalators!$D$22:$K$26,3,FALSE))</f>
        <v>0</v>
      </c>
      <c r="AI24" s="51">
        <f>IF($P24="",0,O24*$Y24*HLOOKUP(AI$5,Escalators!$D$22:$K$26,3,FALSE))</f>
        <v>0</v>
      </c>
      <c r="AK24" s="6">
        <f>IF($P24="",0,$J24*$Z24*INDEX(Act_Type_Repex_Splits,MATCH($I24,Act_Type_Repex,0),MATCH(AK$6,Mat_Type,0))*INDEX(Escalators!$D$39:$K$44,MATCH(AK$6,Escalators!$C$39:$C$44,0),MATCH(AK$5,Escalators!$D$38:$K$38,0)))</f>
        <v>0</v>
      </c>
      <c r="AL24" s="6">
        <f>IF($P24="",0,$J24*$Z24*INDEX(Act_Type_Repex_Splits,MATCH($I24,Act_Type_Repex,0),MATCH(AL$6,Mat_Type,0))*INDEX(Escalators!$D$39:$K$44,MATCH(AL$6,Escalators!$C$39:$C$44,0),MATCH(AL$5,Escalators!$D$38:$K$38,0)))</f>
        <v>0</v>
      </c>
      <c r="AM24" s="6">
        <f>IF($P24="",0,$J24*$Z24*INDEX(Act_Type_Repex_Splits,MATCH($I24,Act_Type_Repex,0),MATCH(AM$6,Mat_Type,0))*INDEX(Escalators!$D$39:$K$44,MATCH(AM$6,Escalators!$C$39:$C$44,0),MATCH(AM$5,Escalators!$D$38:$K$38,0)))</f>
        <v>0</v>
      </c>
      <c r="AN24" s="6">
        <f>IF($P24="",0,$J24*$Z24*INDEX(Act_Type_Repex_Splits,MATCH($I24,Act_Type_Repex,0),MATCH(AN$6,Mat_Type,0))*INDEX(Escalators!$D$39:$K$44,MATCH(AN$6,Escalators!$C$39:$C$44,0),MATCH(AN$5,Escalators!$D$38:$K$38,0)))</f>
        <v>0</v>
      </c>
      <c r="AO24" s="6">
        <f>IF($P24="",0,$J24*$Z24*INDEX(Act_Type_Repex_Splits,MATCH($I24,Act_Type_Repex,0),MATCH(AO$6,Mat_Type,0))*INDEX(Escalators!$D$39:$K$44,MATCH(AO$6,Escalators!$C$39:$C$44,0),MATCH(AO$5,Escalators!$D$38:$K$38,0)))</f>
        <v>0</v>
      </c>
      <c r="AP24" s="51">
        <f t="shared" si="7"/>
        <v>0</v>
      </c>
      <c r="AQ24" s="51">
        <f>IF($P24="",0,$K24*$Z24*INDEX(Act_Type_Repex_Splits,MATCH($I24,Act_Type_Repex,0),MATCH(AQ$6,Mat_Type,0))*INDEX(Escalators!$D$39:$K$44,MATCH(AQ$6,Escalators!$C$39:$C$44,0),MATCH(AQ$5,Escalators!$D$38:$K$38,0)))</f>
        <v>0</v>
      </c>
      <c r="AR24" s="51">
        <f>IF($P24="",0,$K24*$Z24*INDEX(Act_Type_Repex_Splits,MATCH($I24,Act_Type_Repex,0),MATCH(AR$6,Mat_Type,0))*INDEX(Escalators!$D$39:$K$44,MATCH(AR$6,Escalators!$C$39:$C$44,0),MATCH(AR$5,Escalators!$D$38:$K$38,0)))</f>
        <v>0</v>
      </c>
      <c r="AS24" s="51">
        <f>IF($P24="",0,$K24*$Z24*INDEX(Act_Type_Repex_Splits,MATCH($I24,Act_Type_Repex,0),MATCH(AS$6,Mat_Type,0))*INDEX(Escalators!$D$39:$K$44,MATCH(AS$6,Escalators!$C$39:$C$44,0),MATCH(AS$5,Escalators!$D$38:$K$38,0)))</f>
        <v>0</v>
      </c>
      <c r="AT24" s="51">
        <f>IF($P24="",0,$K24*$Z24*INDEX(Act_Type_Repex_Splits,MATCH($I24,Act_Type_Repex,0),MATCH(AT$6,Mat_Type,0))*INDEX(Escalators!$D$39:$K$44,MATCH(AT$6,Escalators!$C$39:$C$44,0),MATCH(AT$5,Escalators!$D$38:$K$38,0)))</f>
        <v>0</v>
      </c>
      <c r="AU24" s="51">
        <f>IF($P24="",0,$K24*$Z24*INDEX(Act_Type_Repex_Splits,MATCH($I24,Act_Type_Repex,0),MATCH(AU$6,Mat_Type,0))*INDEX(Escalators!$D$39:$K$44,MATCH(AU$6,Escalators!$C$39:$C$44,0),MATCH(AU$5,Escalators!$D$38:$K$38,0)))</f>
        <v>0</v>
      </c>
      <c r="AV24" s="51">
        <f t="shared" si="8"/>
        <v>0</v>
      </c>
      <c r="AW24" s="51">
        <f>IF($P24="",0,$L24*$Z24*INDEX(Act_Type_Repex_Splits,MATCH($I24,Act_Type_Repex,0),MATCH(AW$6,Mat_Type,0))*INDEX(Escalators!$D$39:$K$44,MATCH(AW$6,Escalators!$C$39:$C$44,0),MATCH(AW$5,Escalators!$D$38:$K$38,0)))</f>
        <v>0</v>
      </c>
      <c r="AX24" s="51">
        <f>IF($P24="",0,$L24*$Z24*INDEX(Act_Type_Repex_Splits,MATCH($I24,Act_Type_Repex,0),MATCH(AX$6,Mat_Type,0))*INDEX(Escalators!$D$39:$K$44,MATCH(AX$6,Escalators!$C$39:$C$44,0),MATCH(AX$5,Escalators!$D$38:$K$38,0)))</f>
        <v>0</v>
      </c>
      <c r="AY24" s="51">
        <f>IF($P24="",0,$L24*$Z24*INDEX(Act_Type_Repex_Splits,MATCH($I24,Act_Type_Repex,0),MATCH(AY$6,Mat_Type,0))*INDEX(Escalators!$D$39:$K$44,MATCH(AY$6,Escalators!$C$39:$C$44,0),MATCH(AY$5,Escalators!$D$38:$K$38,0)))</f>
        <v>0</v>
      </c>
      <c r="AZ24" s="51">
        <f>IF($P24="",0,$L24*$Z24*INDEX(Act_Type_Repex_Splits,MATCH($I24,Act_Type_Repex,0),MATCH(AZ$6,Mat_Type,0))*INDEX(Escalators!$D$39:$K$44,MATCH(AZ$6,Escalators!$C$39:$C$44,0),MATCH(AZ$5,Escalators!$D$38:$K$38,0)))</f>
        <v>0</v>
      </c>
      <c r="BA24" s="51">
        <f>IF($P24="",0,$L24*$Z24*INDEX(Act_Type_Repex_Splits,MATCH($I24,Act_Type_Repex,0),MATCH(BA$6,Mat_Type,0))*INDEX(Escalators!$D$39:$K$44,MATCH(BA$6,Escalators!$C$39:$C$44,0),MATCH(BA$5,Escalators!$D$38:$K$38,0)))</f>
        <v>0</v>
      </c>
      <c r="BB24" s="51">
        <f t="shared" si="9"/>
        <v>0</v>
      </c>
      <c r="BC24" s="51">
        <f>IF($P24="",0,$M24*$Z24*INDEX(Act_Type_Repex_Splits,MATCH($I24,Act_Type_Repex,0),MATCH(BC$6,Mat_Type,0))*INDEX(Escalators!$D$39:$K$44,MATCH(BC$6,Escalators!$C$39:$C$44,0),MATCH(BC$5,Escalators!$D$38:$K$38,0)))</f>
        <v>0</v>
      </c>
      <c r="BD24" s="51">
        <f>IF($P24="",0,$M24*$Z24*INDEX(Act_Type_Repex_Splits,MATCH($I24,Act_Type_Repex,0),MATCH(BD$6,Mat_Type,0))*INDEX(Escalators!$D$39:$K$44,MATCH(BD$6,Escalators!$C$39:$C$44,0),MATCH(BD$5,Escalators!$D$38:$K$38,0)))</f>
        <v>0</v>
      </c>
      <c r="BE24" s="51">
        <f>IF($P24="",0,$M24*$Z24*INDEX(Act_Type_Repex_Splits,MATCH($I24,Act_Type_Repex,0),MATCH(BE$6,Mat_Type,0))*INDEX(Escalators!$D$39:$K$44,MATCH(BE$6,Escalators!$C$39:$C$44,0),MATCH(BE$5,Escalators!$D$38:$K$38,0)))</f>
        <v>0</v>
      </c>
      <c r="BF24" s="51">
        <f>IF($P24="",0,$M24*$Z24*INDEX(Act_Type_Repex_Splits,MATCH($I24,Act_Type_Repex,0),MATCH(BF$6,Mat_Type,0))*INDEX(Escalators!$D$39:$K$44,MATCH(BF$6,Escalators!$C$39:$C$44,0),MATCH(BF$5,Escalators!$D$38:$K$38,0)))</f>
        <v>0</v>
      </c>
      <c r="BG24" s="51">
        <f>IF($P24="",0,$M24*$Z24*INDEX(Act_Type_Repex_Splits,MATCH($I24,Act_Type_Repex,0),MATCH(BG$6,Mat_Type,0))*INDEX(Escalators!$D$39:$K$44,MATCH(BG$6,Escalators!$C$39:$C$44,0),MATCH(BG$5,Escalators!$D$38:$K$38,0)))</f>
        <v>0</v>
      </c>
      <c r="BH24" s="51">
        <f t="shared" si="10"/>
        <v>0</v>
      </c>
      <c r="BI24" s="51">
        <f>IF($P24="",0,$N24*$Z24*INDEX(Act_Type_Repex_Splits,MATCH($I24,Act_Type_Repex,0),MATCH(BI$6,Mat_Type,0))*INDEX(Escalators!$D$39:$K$44,MATCH(BI$6,Escalators!$C$39:$C$44,0),MATCH(BI$5,Escalators!$D$38:$K$38,0)))</f>
        <v>0</v>
      </c>
      <c r="BJ24" s="51">
        <f>IF($P24="",0,$N24*$Z24*INDEX(Act_Type_Repex_Splits,MATCH($I24,Act_Type_Repex,0),MATCH(BJ$6,Mat_Type,0))*INDEX(Escalators!$D$39:$K$44,MATCH(BJ$6,Escalators!$C$39:$C$44,0),MATCH(BJ$5,Escalators!$D$38:$K$38,0)))</f>
        <v>0</v>
      </c>
      <c r="BK24" s="51">
        <f>IF($P24="",0,$N24*$Z24*INDEX(Act_Type_Repex_Splits,MATCH($I24,Act_Type_Repex,0),MATCH(BK$6,Mat_Type,0))*INDEX(Escalators!$D$39:$K$44,MATCH(BK$6,Escalators!$C$39:$C$44,0),MATCH(BK$5,Escalators!$D$38:$K$38,0)))</f>
        <v>0</v>
      </c>
      <c r="BL24" s="51">
        <f>IF($P24="",0,$N24*$Z24*INDEX(Act_Type_Repex_Splits,MATCH($I24,Act_Type_Repex,0),MATCH(BL$6,Mat_Type,0))*INDEX(Escalators!$D$39:$K$44,MATCH(BL$6,Escalators!$C$39:$C$44,0),MATCH(BL$5,Escalators!$D$38:$K$38,0)))</f>
        <v>0</v>
      </c>
      <c r="BM24" s="51">
        <f>IF($P24="",0,$N24*$Z24*INDEX(Act_Type_Repex_Splits,MATCH($I24,Act_Type_Repex,0),MATCH(BM$6,Mat_Type,0))*INDEX(Escalators!$D$39:$K$44,MATCH(BM$6,Escalators!$C$39:$C$44,0),MATCH(BM$5,Escalators!$D$38:$K$38,0)))</f>
        <v>0</v>
      </c>
      <c r="BN24" s="51">
        <f t="shared" si="11"/>
        <v>0</v>
      </c>
      <c r="BO24" s="51">
        <f>IF($P24="",0,$O24*$Z24*INDEX(Act_Type_Repex_Splits,MATCH($I24,Act_Type_Repex,0),MATCH(BO$6,Mat_Type,0))*INDEX(Escalators!$D$39:$K$44,MATCH(BO$6,Escalators!$C$39:$C$44,0),MATCH(BO$5,Escalators!$D$38:$K$38,0)))</f>
        <v>0</v>
      </c>
      <c r="BP24" s="51">
        <f>IF($P24="",0,$O24*$Z24*INDEX(Act_Type_Repex_Splits,MATCH($I24,Act_Type_Repex,0),MATCH(BP$6,Mat_Type,0))*INDEX(Escalators!$D$39:$K$44,MATCH(BP$6,Escalators!$C$39:$C$44,0),MATCH(BP$5,Escalators!$D$38:$K$38,0)))</f>
        <v>0</v>
      </c>
      <c r="BQ24" s="51">
        <f>IF($P24="",0,$O24*$Z24*INDEX(Act_Type_Repex_Splits,MATCH($I24,Act_Type_Repex,0),MATCH(BQ$6,Mat_Type,0))*INDEX(Escalators!$D$39:$K$44,MATCH(BQ$6,Escalators!$C$39:$C$44,0),MATCH(BQ$5,Escalators!$D$38:$K$38,0)))</f>
        <v>0</v>
      </c>
      <c r="BR24" s="51">
        <f>IF($P24="",0,$O24*$Z24*INDEX(Act_Type_Repex_Splits,MATCH($I24,Act_Type_Repex,0),MATCH(BR$6,Mat_Type,0))*INDEX(Escalators!$D$39:$K$44,MATCH(BR$6,Escalators!$C$39:$C$44,0),MATCH(BR$5,Escalators!$D$38:$K$38,0)))</f>
        <v>0</v>
      </c>
      <c r="BS24" s="51">
        <f>IF($P24="",0,$O24*$Z24*INDEX(Act_Type_Repex_Splits,MATCH($I24,Act_Type_Repex,0),MATCH(BS$6,Mat_Type,0))*INDEX(Escalators!$D$39:$K$44,MATCH(BS$6,Escalators!$C$39:$C$44,0),MATCH(BS$5,Escalators!$D$38:$K$38,0)))</f>
        <v>0</v>
      </c>
      <c r="BT24" s="51">
        <f t="shared" si="12"/>
        <v>0</v>
      </c>
      <c r="BV24" s="51">
        <f>IF($P24="",0,J24*$AA24*HLOOKUP(BV$5,Escalators!$D$22:$K$26,5,FALSE))</f>
        <v>0</v>
      </c>
      <c r="BW24" s="51">
        <f>IF($P24="",0,K24*$AA24*HLOOKUP(BW$5,Escalators!$D$22:$K$26,5,FALSE))</f>
        <v>0</v>
      </c>
      <c r="BX24" s="51">
        <f>IF($P24="",0,L24*$AA24*HLOOKUP(BX$5,Escalators!$D$22:$K$26,5,FALSE))</f>
        <v>0</v>
      </c>
      <c r="BY24" s="51">
        <f>IF($P24="",0,M24*$AA24*HLOOKUP(BY$5,Escalators!$D$22:$K$26,5,FALSE))</f>
        <v>0</v>
      </c>
      <c r="BZ24" s="51">
        <f>IF($P24="",0,N24*$AA24*HLOOKUP(BZ$5,Escalators!$D$22:$K$26,5,FALSE))</f>
        <v>0</v>
      </c>
      <c r="CA24" s="51">
        <f>IF($P24="",0,O24*$AA24*HLOOKUP(CA$5,Escalators!$D$22:$K$26,5,FALSE))</f>
        <v>0</v>
      </c>
      <c r="CC24" s="91">
        <f t="shared" si="13"/>
        <v>0</v>
      </c>
      <c r="CD24" s="91">
        <f t="shared" si="14"/>
        <v>0</v>
      </c>
      <c r="CE24" s="91">
        <f t="shared" si="15"/>
        <v>0</v>
      </c>
      <c r="CF24" s="91">
        <f t="shared" si="16"/>
        <v>0</v>
      </c>
      <c r="CG24" s="91">
        <f t="shared" si="17"/>
        <v>0</v>
      </c>
      <c r="CH24" s="91">
        <f t="shared" si="18"/>
        <v>0</v>
      </c>
      <c r="CJ24" s="51">
        <f t="shared" si="19"/>
        <v>0</v>
      </c>
      <c r="CK24" s="51">
        <f t="shared" si="20"/>
        <v>0</v>
      </c>
      <c r="CL24" s="51">
        <f t="shared" si="21"/>
        <v>0</v>
      </c>
      <c r="CM24" s="51">
        <f t="shared" si="22"/>
        <v>0</v>
      </c>
      <c r="CN24" s="51">
        <f t="shared" si="23"/>
        <v>0</v>
      </c>
      <c r="CO24" s="51">
        <f t="shared" si="24"/>
        <v>0</v>
      </c>
    </row>
    <row r="25" spans="2:93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0"/>
      <c r="R25" s="51">
        <f t="shared" si="0"/>
        <v>0</v>
      </c>
      <c r="S25" s="51">
        <f t="shared" si="1"/>
        <v>0</v>
      </c>
      <c r="T25" s="51">
        <f t="shared" si="2"/>
        <v>0</v>
      </c>
      <c r="U25" s="51">
        <f t="shared" si="3"/>
        <v>0</v>
      </c>
      <c r="V25" s="51">
        <f t="shared" si="4"/>
        <v>0</v>
      </c>
      <c r="W25" s="51">
        <f t="shared" si="5"/>
        <v>0</v>
      </c>
      <c r="Y25" s="91">
        <f t="shared" si="6"/>
        <v>0</v>
      </c>
      <c r="Z25" s="91">
        <f t="shared" si="6"/>
        <v>0</v>
      </c>
      <c r="AA25" s="91">
        <f t="shared" si="6"/>
        <v>0</v>
      </c>
      <c r="AB25" s="91">
        <f t="shared" si="6"/>
        <v>0</v>
      </c>
      <c r="AD25" s="51">
        <f>IF($P25="",0,J25*$Y25*HLOOKUP(AD$5,Escalators!$D$22:$K$26,3,FALSE))</f>
        <v>0</v>
      </c>
      <c r="AE25" s="51">
        <f>IF($P25="",0,K25*$Y25*HLOOKUP(AE$5,Escalators!$D$22:$K$26,3,FALSE))</f>
        <v>0</v>
      </c>
      <c r="AF25" s="51">
        <f>IF($P25="",0,L25*$Y25*HLOOKUP(AF$5,Escalators!$D$22:$K$26,3,FALSE))</f>
        <v>0</v>
      </c>
      <c r="AG25" s="51">
        <f>IF($P25="",0,M25*$Y25*HLOOKUP(AG$5,Escalators!$D$22:$K$26,3,FALSE))</f>
        <v>0</v>
      </c>
      <c r="AH25" s="51">
        <f>IF($P25="",0,N25*$Y25*HLOOKUP(AH$5,Escalators!$D$22:$K$26,3,FALSE))</f>
        <v>0</v>
      </c>
      <c r="AI25" s="51">
        <f>IF($P25="",0,O25*$Y25*HLOOKUP(AI$5,Escalators!$D$22:$K$26,3,FALSE))</f>
        <v>0</v>
      </c>
      <c r="AK25" s="6">
        <f>IF($P25="",0,$J25*$Z25*INDEX(Act_Type_Repex_Splits,MATCH($I25,Act_Type_Repex,0),MATCH(AK$6,Mat_Type,0))*INDEX(Escalators!$D$39:$K$44,MATCH(AK$6,Escalators!$C$39:$C$44,0),MATCH(AK$5,Escalators!$D$38:$K$38,0)))</f>
        <v>0</v>
      </c>
      <c r="AL25" s="6">
        <f>IF($P25="",0,$J25*$Z25*INDEX(Act_Type_Repex_Splits,MATCH($I25,Act_Type_Repex,0),MATCH(AL$6,Mat_Type,0))*INDEX(Escalators!$D$39:$K$44,MATCH(AL$6,Escalators!$C$39:$C$44,0),MATCH(AL$5,Escalators!$D$38:$K$38,0)))</f>
        <v>0</v>
      </c>
      <c r="AM25" s="6">
        <f>IF($P25="",0,$J25*$Z25*INDEX(Act_Type_Repex_Splits,MATCH($I25,Act_Type_Repex,0),MATCH(AM$6,Mat_Type,0))*INDEX(Escalators!$D$39:$K$44,MATCH(AM$6,Escalators!$C$39:$C$44,0),MATCH(AM$5,Escalators!$D$38:$K$38,0)))</f>
        <v>0</v>
      </c>
      <c r="AN25" s="6">
        <f>IF($P25="",0,$J25*$Z25*INDEX(Act_Type_Repex_Splits,MATCH($I25,Act_Type_Repex,0),MATCH(AN$6,Mat_Type,0))*INDEX(Escalators!$D$39:$K$44,MATCH(AN$6,Escalators!$C$39:$C$44,0),MATCH(AN$5,Escalators!$D$38:$K$38,0)))</f>
        <v>0</v>
      </c>
      <c r="AO25" s="6">
        <f>IF($P25="",0,$J25*$Z25*INDEX(Act_Type_Repex_Splits,MATCH($I25,Act_Type_Repex,0),MATCH(AO$6,Mat_Type,0))*INDEX(Escalators!$D$39:$K$44,MATCH(AO$6,Escalators!$C$39:$C$44,0),MATCH(AO$5,Escalators!$D$38:$K$38,0)))</f>
        <v>0</v>
      </c>
      <c r="AP25" s="51">
        <f t="shared" si="7"/>
        <v>0</v>
      </c>
      <c r="AQ25" s="51">
        <f>IF($P25="",0,$K25*$Z25*INDEX(Act_Type_Repex_Splits,MATCH($I25,Act_Type_Repex,0),MATCH(AQ$6,Mat_Type,0))*INDEX(Escalators!$D$39:$K$44,MATCH(AQ$6,Escalators!$C$39:$C$44,0),MATCH(AQ$5,Escalators!$D$38:$K$38,0)))</f>
        <v>0</v>
      </c>
      <c r="AR25" s="51">
        <f>IF($P25="",0,$K25*$Z25*INDEX(Act_Type_Repex_Splits,MATCH($I25,Act_Type_Repex,0),MATCH(AR$6,Mat_Type,0))*INDEX(Escalators!$D$39:$K$44,MATCH(AR$6,Escalators!$C$39:$C$44,0),MATCH(AR$5,Escalators!$D$38:$K$38,0)))</f>
        <v>0</v>
      </c>
      <c r="AS25" s="51">
        <f>IF($P25="",0,$K25*$Z25*INDEX(Act_Type_Repex_Splits,MATCH($I25,Act_Type_Repex,0),MATCH(AS$6,Mat_Type,0))*INDEX(Escalators!$D$39:$K$44,MATCH(AS$6,Escalators!$C$39:$C$44,0),MATCH(AS$5,Escalators!$D$38:$K$38,0)))</f>
        <v>0</v>
      </c>
      <c r="AT25" s="51">
        <f>IF($P25="",0,$K25*$Z25*INDEX(Act_Type_Repex_Splits,MATCH($I25,Act_Type_Repex,0),MATCH(AT$6,Mat_Type,0))*INDEX(Escalators!$D$39:$K$44,MATCH(AT$6,Escalators!$C$39:$C$44,0),MATCH(AT$5,Escalators!$D$38:$K$38,0)))</f>
        <v>0</v>
      </c>
      <c r="AU25" s="51">
        <f>IF($P25="",0,$K25*$Z25*INDEX(Act_Type_Repex_Splits,MATCH($I25,Act_Type_Repex,0),MATCH(AU$6,Mat_Type,0))*INDEX(Escalators!$D$39:$K$44,MATCH(AU$6,Escalators!$C$39:$C$44,0),MATCH(AU$5,Escalators!$D$38:$K$38,0)))</f>
        <v>0</v>
      </c>
      <c r="AV25" s="51">
        <f t="shared" si="8"/>
        <v>0</v>
      </c>
      <c r="AW25" s="51">
        <f>IF($P25="",0,$L25*$Z25*INDEX(Act_Type_Repex_Splits,MATCH($I25,Act_Type_Repex,0),MATCH(AW$6,Mat_Type,0))*INDEX(Escalators!$D$39:$K$44,MATCH(AW$6,Escalators!$C$39:$C$44,0),MATCH(AW$5,Escalators!$D$38:$K$38,0)))</f>
        <v>0</v>
      </c>
      <c r="AX25" s="51">
        <f>IF($P25="",0,$L25*$Z25*INDEX(Act_Type_Repex_Splits,MATCH($I25,Act_Type_Repex,0),MATCH(AX$6,Mat_Type,0))*INDEX(Escalators!$D$39:$K$44,MATCH(AX$6,Escalators!$C$39:$C$44,0),MATCH(AX$5,Escalators!$D$38:$K$38,0)))</f>
        <v>0</v>
      </c>
      <c r="AY25" s="51">
        <f>IF($P25="",0,$L25*$Z25*INDEX(Act_Type_Repex_Splits,MATCH($I25,Act_Type_Repex,0),MATCH(AY$6,Mat_Type,0))*INDEX(Escalators!$D$39:$K$44,MATCH(AY$6,Escalators!$C$39:$C$44,0),MATCH(AY$5,Escalators!$D$38:$K$38,0)))</f>
        <v>0</v>
      </c>
      <c r="AZ25" s="51">
        <f>IF($P25="",0,$L25*$Z25*INDEX(Act_Type_Repex_Splits,MATCH($I25,Act_Type_Repex,0),MATCH(AZ$6,Mat_Type,0))*INDEX(Escalators!$D$39:$K$44,MATCH(AZ$6,Escalators!$C$39:$C$44,0),MATCH(AZ$5,Escalators!$D$38:$K$38,0)))</f>
        <v>0</v>
      </c>
      <c r="BA25" s="51">
        <f>IF($P25="",0,$L25*$Z25*INDEX(Act_Type_Repex_Splits,MATCH($I25,Act_Type_Repex,0),MATCH(BA$6,Mat_Type,0))*INDEX(Escalators!$D$39:$K$44,MATCH(BA$6,Escalators!$C$39:$C$44,0),MATCH(BA$5,Escalators!$D$38:$K$38,0)))</f>
        <v>0</v>
      </c>
      <c r="BB25" s="51">
        <f t="shared" si="9"/>
        <v>0</v>
      </c>
      <c r="BC25" s="51">
        <f>IF($P25="",0,$M25*$Z25*INDEX(Act_Type_Repex_Splits,MATCH($I25,Act_Type_Repex,0),MATCH(BC$6,Mat_Type,0))*INDEX(Escalators!$D$39:$K$44,MATCH(BC$6,Escalators!$C$39:$C$44,0),MATCH(BC$5,Escalators!$D$38:$K$38,0)))</f>
        <v>0</v>
      </c>
      <c r="BD25" s="51">
        <f>IF($P25="",0,$M25*$Z25*INDEX(Act_Type_Repex_Splits,MATCH($I25,Act_Type_Repex,0),MATCH(BD$6,Mat_Type,0))*INDEX(Escalators!$D$39:$K$44,MATCH(BD$6,Escalators!$C$39:$C$44,0),MATCH(BD$5,Escalators!$D$38:$K$38,0)))</f>
        <v>0</v>
      </c>
      <c r="BE25" s="51">
        <f>IF($P25="",0,$M25*$Z25*INDEX(Act_Type_Repex_Splits,MATCH($I25,Act_Type_Repex,0),MATCH(BE$6,Mat_Type,0))*INDEX(Escalators!$D$39:$K$44,MATCH(BE$6,Escalators!$C$39:$C$44,0),MATCH(BE$5,Escalators!$D$38:$K$38,0)))</f>
        <v>0</v>
      </c>
      <c r="BF25" s="51">
        <f>IF($P25="",0,$M25*$Z25*INDEX(Act_Type_Repex_Splits,MATCH($I25,Act_Type_Repex,0),MATCH(BF$6,Mat_Type,0))*INDEX(Escalators!$D$39:$K$44,MATCH(BF$6,Escalators!$C$39:$C$44,0),MATCH(BF$5,Escalators!$D$38:$K$38,0)))</f>
        <v>0</v>
      </c>
      <c r="BG25" s="51">
        <f>IF($P25="",0,$M25*$Z25*INDEX(Act_Type_Repex_Splits,MATCH($I25,Act_Type_Repex,0),MATCH(BG$6,Mat_Type,0))*INDEX(Escalators!$D$39:$K$44,MATCH(BG$6,Escalators!$C$39:$C$44,0),MATCH(BG$5,Escalators!$D$38:$K$38,0)))</f>
        <v>0</v>
      </c>
      <c r="BH25" s="51">
        <f t="shared" si="10"/>
        <v>0</v>
      </c>
      <c r="BI25" s="51">
        <f>IF($P25="",0,$N25*$Z25*INDEX(Act_Type_Repex_Splits,MATCH($I25,Act_Type_Repex,0),MATCH(BI$6,Mat_Type,0))*INDEX(Escalators!$D$39:$K$44,MATCH(BI$6,Escalators!$C$39:$C$44,0),MATCH(BI$5,Escalators!$D$38:$K$38,0)))</f>
        <v>0</v>
      </c>
      <c r="BJ25" s="51">
        <f>IF($P25="",0,$N25*$Z25*INDEX(Act_Type_Repex_Splits,MATCH($I25,Act_Type_Repex,0),MATCH(BJ$6,Mat_Type,0))*INDEX(Escalators!$D$39:$K$44,MATCH(BJ$6,Escalators!$C$39:$C$44,0),MATCH(BJ$5,Escalators!$D$38:$K$38,0)))</f>
        <v>0</v>
      </c>
      <c r="BK25" s="51">
        <f>IF($P25="",0,$N25*$Z25*INDEX(Act_Type_Repex_Splits,MATCH($I25,Act_Type_Repex,0),MATCH(BK$6,Mat_Type,0))*INDEX(Escalators!$D$39:$K$44,MATCH(BK$6,Escalators!$C$39:$C$44,0),MATCH(BK$5,Escalators!$D$38:$K$38,0)))</f>
        <v>0</v>
      </c>
      <c r="BL25" s="51">
        <f>IF($P25="",0,$N25*$Z25*INDEX(Act_Type_Repex_Splits,MATCH($I25,Act_Type_Repex,0),MATCH(BL$6,Mat_Type,0))*INDEX(Escalators!$D$39:$K$44,MATCH(BL$6,Escalators!$C$39:$C$44,0),MATCH(BL$5,Escalators!$D$38:$K$38,0)))</f>
        <v>0</v>
      </c>
      <c r="BM25" s="51">
        <f>IF($P25="",0,$N25*$Z25*INDEX(Act_Type_Repex_Splits,MATCH($I25,Act_Type_Repex,0),MATCH(BM$6,Mat_Type,0))*INDEX(Escalators!$D$39:$K$44,MATCH(BM$6,Escalators!$C$39:$C$44,0),MATCH(BM$5,Escalators!$D$38:$K$38,0)))</f>
        <v>0</v>
      </c>
      <c r="BN25" s="51">
        <f t="shared" si="11"/>
        <v>0</v>
      </c>
      <c r="BO25" s="51">
        <f>IF($P25="",0,$O25*$Z25*INDEX(Act_Type_Repex_Splits,MATCH($I25,Act_Type_Repex,0),MATCH(BO$6,Mat_Type,0))*INDEX(Escalators!$D$39:$K$44,MATCH(BO$6,Escalators!$C$39:$C$44,0),MATCH(BO$5,Escalators!$D$38:$K$38,0)))</f>
        <v>0</v>
      </c>
      <c r="BP25" s="51">
        <f>IF($P25="",0,$O25*$Z25*INDEX(Act_Type_Repex_Splits,MATCH($I25,Act_Type_Repex,0),MATCH(BP$6,Mat_Type,0))*INDEX(Escalators!$D$39:$K$44,MATCH(BP$6,Escalators!$C$39:$C$44,0),MATCH(BP$5,Escalators!$D$38:$K$38,0)))</f>
        <v>0</v>
      </c>
      <c r="BQ25" s="51">
        <f>IF($P25="",0,$O25*$Z25*INDEX(Act_Type_Repex_Splits,MATCH($I25,Act_Type_Repex,0),MATCH(BQ$6,Mat_Type,0))*INDEX(Escalators!$D$39:$K$44,MATCH(BQ$6,Escalators!$C$39:$C$44,0),MATCH(BQ$5,Escalators!$D$38:$K$38,0)))</f>
        <v>0</v>
      </c>
      <c r="BR25" s="51">
        <f>IF($P25="",0,$O25*$Z25*INDEX(Act_Type_Repex_Splits,MATCH($I25,Act_Type_Repex,0),MATCH(BR$6,Mat_Type,0))*INDEX(Escalators!$D$39:$K$44,MATCH(BR$6,Escalators!$C$39:$C$44,0),MATCH(BR$5,Escalators!$D$38:$K$38,0)))</f>
        <v>0</v>
      </c>
      <c r="BS25" s="51">
        <f>IF($P25="",0,$O25*$Z25*INDEX(Act_Type_Repex_Splits,MATCH($I25,Act_Type_Repex,0),MATCH(BS$6,Mat_Type,0))*INDEX(Escalators!$D$39:$K$44,MATCH(BS$6,Escalators!$C$39:$C$44,0),MATCH(BS$5,Escalators!$D$38:$K$38,0)))</f>
        <v>0</v>
      </c>
      <c r="BT25" s="51">
        <f t="shared" si="12"/>
        <v>0</v>
      </c>
      <c r="BV25" s="51">
        <f>IF($P25="",0,J25*$AA25*HLOOKUP(BV$5,Escalators!$D$22:$K$26,5,FALSE))</f>
        <v>0</v>
      </c>
      <c r="BW25" s="51">
        <f>IF($P25="",0,K25*$AA25*HLOOKUP(BW$5,Escalators!$D$22:$K$26,5,FALSE))</f>
        <v>0</v>
      </c>
      <c r="BX25" s="51">
        <f>IF($P25="",0,L25*$AA25*HLOOKUP(BX$5,Escalators!$D$22:$K$26,5,FALSE))</f>
        <v>0</v>
      </c>
      <c r="BY25" s="51">
        <f>IF($P25="",0,M25*$AA25*HLOOKUP(BY$5,Escalators!$D$22:$K$26,5,FALSE))</f>
        <v>0</v>
      </c>
      <c r="BZ25" s="51">
        <f>IF($P25="",0,N25*$AA25*HLOOKUP(BZ$5,Escalators!$D$22:$K$26,5,FALSE))</f>
        <v>0</v>
      </c>
      <c r="CA25" s="51">
        <f>IF($P25="",0,O25*$AA25*HLOOKUP(CA$5,Escalators!$D$22:$K$26,5,FALSE))</f>
        <v>0</v>
      </c>
      <c r="CC25" s="91">
        <f t="shared" si="13"/>
        <v>0</v>
      </c>
      <c r="CD25" s="91">
        <f t="shared" si="14"/>
        <v>0</v>
      </c>
      <c r="CE25" s="91">
        <f t="shared" si="15"/>
        <v>0</v>
      </c>
      <c r="CF25" s="91">
        <f t="shared" si="16"/>
        <v>0</v>
      </c>
      <c r="CG25" s="91">
        <f t="shared" si="17"/>
        <v>0</v>
      </c>
      <c r="CH25" s="91">
        <f t="shared" si="18"/>
        <v>0</v>
      </c>
      <c r="CJ25" s="51">
        <f t="shared" si="19"/>
        <v>0</v>
      </c>
      <c r="CK25" s="51">
        <f t="shared" si="20"/>
        <v>0</v>
      </c>
      <c r="CL25" s="51">
        <f t="shared" si="21"/>
        <v>0</v>
      </c>
      <c r="CM25" s="51">
        <f t="shared" si="22"/>
        <v>0</v>
      </c>
      <c r="CN25" s="51">
        <f t="shared" si="23"/>
        <v>0</v>
      </c>
      <c r="CO25" s="51">
        <f t="shared" si="24"/>
        <v>0</v>
      </c>
    </row>
    <row r="26" spans="2:93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0"/>
      <c r="R26" s="51">
        <f t="shared" si="0"/>
        <v>0</v>
      </c>
      <c r="S26" s="51">
        <f t="shared" si="1"/>
        <v>0</v>
      </c>
      <c r="T26" s="51">
        <f t="shared" si="2"/>
        <v>0</v>
      </c>
      <c r="U26" s="51">
        <f t="shared" si="3"/>
        <v>0</v>
      </c>
      <c r="V26" s="51">
        <f t="shared" si="4"/>
        <v>0</v>
      </c>
      <c r="W26" s="51">
        <f t="shared" si="5"/>
        <v>0</v>
      </c>
      <c r="Y26" s="91">
        <f t="shared" si="6"/>
        <v>0</v>
      </c>
      <c r="Z26" s="91">
        <f t="shared" si="6"/>
        <v>0</v>
      </c>
      <c r="AA26" s="91">
        <f t="shared" si="6"/>
        <v>0</v>
      </c>
      <c r="AB26" s="91">
        <f t="shared" si="6"/>
        <v>0</v>
      </c>
      <c r="AD26" s="51">
        <f>IF($P26="",0,J26*$Y26*HLOOKUP(AD$5,Escalators!$D$22:$K$26,3,FALSE))</f>
        <v>0</v>
      </c>
      <c r="AE26" s="51">
        <f>IF($P26="",0,K26*$Y26*HLOOKUP(AE$5,Escalators!$D$22:$K$26,3,FALSE))</f>
        <v>0</v>
      </c>
      <c r="AF26" s="51">
        <f>IF($P26="",0,L26*$Y26*HLOOKUP(AF$5,Escalators!$D$22:$K$26,3,FALSE))</f>
        <v>0</v>
      </c>
      <c r="AG26" s="51">
        <f>IF($P26="",0,M26*$Y26*HLOOKUP(AG$5,Escalators!$D$22:$K$26,3,FALSE))</f>
        <v>0</v>
      </c>
      <c r="AH26" s="51">
        <f>IF($P26="",0,N26*$Y26*HLOOKUP(AH$5,Escalators!$D$22:$K$26,3,FALSE))</f>
        <v>0</v>
      </c>
      <c r="AI26" s="51">
        <f>IF($P26="",0,O26*$Y26*HLOOKUP(AI$5,Escalators!$D$22:$K$26,3,FALSE))</f>
        <v>0</v>
      </c>
      <c r="AK26" s="6">
        <f>IF($P26="",0,$J26*$Z26*INDEX(Act_Type_Repex_Splits,MATCH($I26,Act_Type_Repex,0),MATCH(AK$6,Mat_Type,0))*INDEX(Escalators!$D$39:$K$44,MATCH(AK$6,Escalators!$C$39:$C$44,0),MATCH(AK$5,Escalators!$D$38:$K$38,0)))</f>
        <v>0</v>
      </c>
      <c r="AL26" s="6">
        <f>IF($P26="",0,$J26*$Z26*INDEX(Act_Type_Repex_Splits,MATCH($I26,Act_Type_Repex,0),MATCH(AL$6,Mat_Type,0))*INDEX(Escalators!$D$39:$K$44,MATCH(AL$6,Escalators!$C$39:$C$44,0),MATCH(AL$5,Escalators!$D$38:$K$38,0)))</f>
        <v>0</v>
      </c>
      <c r="AM26" s="6">
        <f>IF($P26="",0,$J26*$Z26*INDEX(Act_Type_Repex_Splits,MATCH($I26,Act_Type_Repex,0),MATCH(AM$6,Mat_Type,0))*INDEX(Escalators!$D$39:$K$44,MATCH(AM$6,Escalators!$C$39:$C$44,0),MATCH(AM$5,Escalators!$D$38:$K$38,0)))</f>
        <v>0</v>
      </c>
      <c r="AN26" s="6">
        <f>IF($P26="",0,$J26*$Z26*INDEX(Act_Type_Repex_Splits,MATCH($I26,Act_Type_Repex,0),MATCH(AN$6,Mat_Type,0))*INDEX(Escalators!$D$39:$K$44,MATCH(AN$6,Escalators!$C$39:$C$44,0),MATCH(AN$5,Escalators!$D$38:$K$38,0)))</f>
        <v>0</v>
      </c>
      <c r="AO26" s="6">
        <f>IF($P26="",0,$J26*$Z26*INDEX(Act_Type_Repex_Splits,MATCH($I26,Act_Type_Repex,0),MATCH(AO$6,Mat_Type,0))*INDEX(Escalators!$D$39:$K$44,MATCH(AO$6,Escalators!$C$39:$C$44,0),MATCH(AO$5,Escalators!$D$38:$K$38,0)))</f>
        <v>0</v>
      </c>
      <c r="AP26" s="51">
        <f t="shared" si="7"/>
        <v>0</v>
      </c>
      <c r="AQ26" s="51">
        <f>IF($P26="",0,$K26*$Z26*INDEX(Act_Type_Repex_Splits,MATCH($I26,Act_Type_Repex,0),MATCH(AQ$6,Mat_Type,0))*INDEX(Escalators!$D$39:$K$44,MATCH(AQ$6,Escalators!$C$39:$C$44,0),MATCH(AQ$5,Escalators!$D$38:$K$38,0)))</f>
        <v>0</v>
      </c>
      <c r="AR26" s="51">
        <f>IF($P26="",0,$K26*$Z26*INDEX(Act_Type_Repex_Splits,MATCH($I26,Act_Type_Repex,0),MATCH(AR$6,Mat_Type,0))*INDEX(Escalators!$D$39:$K$44,MATCH(AR$6,Escalators!$C$39:$C$44,0),MATCH(AR$5,Escalators!$D$38:$K$38,0)))</f>
        <v>0</v>
      </c>
      <c r="AS26" s="51">
        <f>IF($P26="",0,$K26*$Z26*INDEX(Act_Type_Repex_Splits,MATCH($I26,Act_Type_Repex,0),MATCH(AS$6,Mat_Type,0))*INDEX(Escalators!$D$39:$K$44,MATCH(AS$6,Escalators!$C$39:$C$44,0),MATCH(AS$5,Escalators!$D$38:$K$38,0)))</f>
        <v>0</v>
      </c>
      <c r="AT26" s="51">
        <f>IF($P26="",0,$K26*$Z26*INDEX(Act_Type_Repex_Splits,MATCH($I26,Act_Type_Repex,0),MATCH(AT$6,Mat_Type,0))*INDEX(Escalators!$D$39:$K$44,MATCH(AT$6,Escalators!$C$39:$C$44,0),MATCH(AT$5,Escalators!$D$38:$K$38,0)))</f>
        <v>0</v>
      </c>
      <c r="AU26" s="51">
        <f>IF($P26="",0,$K26*$Z26*INDEX(Act_Type_Repex_Splits,MATCH($I26,Act_Type_Repex,0),MATCH(AU$6,Mat_Type,0))*INDEX(Escalators!$D$39:$K$44,MATCH(AU$6,Escalators!$C$39:$C$44,0),MATCH(AU$5,Escalators!$D$38:$K$38,0)))</f>
        <v>0</v>
      </c>
      <c r="AV26" s="51">
        <f t="shared" si="8"/>
        <v>0</v>
      </c>
      <c r="AW26" s="51">
        <f>IF($P26="",0,$L26*$Z26*INDEX(Act_Type_Repex_Splits,MATCH($I26,Act_Type_Repex,0),MATCH(AW$6,Mat_Type,0))*INDEX(Escalators!$D$39:$K$44,MATCH(AW$6,Escalators!$C$39:$C$44,0),MATCH(AW$5,Escalators!$D$38:$K$38,0)))</f>
        <v>0</v>
      </c>
      <c r="AX26" s="51">
        <f>IF($P26="",0,$L26*$Z26*INDEX(Act_Type_Repex_Splits,MATCH($I26,Act_Type_Repex,0),MATCH(AX$6,Mat_Type,0))*INDEX(Escalators!$D$39:$K$44,MATCH(AX$6,Escalators!$C$39:$C$44,0),MATCH(AX$5,Escalators!$D$38:$K$38,0)))</f>
        <v>0</v>
      </c>
      <c r="AY26" s="51">
        <f>IF($P26="",0,$L26*$Z26*INDEX(Act_Type_Repex_Splits,MATCH($I26,Act_Type_Repex,0),MATCH(AY$6,Mat_Type,0))*INDEX(Escalators!$D$39:$K$44,MATCH(AY$6,Escalators!$C$39:$C$44,0),MATCH(AY$5,Escalators!$D$38:$K$38,0)))</f>
        <v>0</v>
      </c>
      <c r="AZ26" s="51">
        <f>IF($P26="",0,$L26*$Z26*INDEX(Act_Type_Repex_Splits,MATCH($I26,Act_Type_Repex,0),MATCH(AZ$6,Mat_Type,0))*INDEX(Escalators!$D$39:$K$44,MATCH(AZ$6,Escalators!$C$39:$C$44,0),MATCH(AZ$5,Escalators!$D$38:$K$38,0)))</f>
        <v>0</v>
      </c>
      <c r="BA26" s="51">
        <f>IF($P26="",0,$L26*$Z26*INDEX(Act_Type_Repex_Splits,MATCH($I26,Act_Type_Repex,0),MATCH(BA$6,Mat_Type,0))*INDEX(Escalators!$D$39:$K$44,MATCH(BA$6,Escalators!$C$39:$C$44,0),MATCH(BA$5,Escalators!$D$38:$K$38,0)))</f>
        <v>0</v>
      </c>
      <c r="BB26" s="51">
        <f t="shared" si="9"/>
        <v>0</v>
      </c>
      <c r="BC26" s="51">
        <f>IF($P26="",0,$M26*$Z26*INDEX(Act_Type_Repex_Splits,MATCH($I26,Act_Type_Repex,0),MATCH(BC$6,Mat_Type,0))*INDEX(Escalators!$D$39:$K$44,MATCH(BC$6,Escalators!$C$39:$C$44,0),MATCH(BC$5,Escalators!$D$38:$K$38,0)))</f>
        <v>0</v>
      </c>
      <c r="BD26" s="51">
        <f>IF($P26="",0,$M26*$Z26*INDEX(Act_Type_Repex_Splits,MATCH($I26,Act_Type_Repex,0),MATCH(BD$6,Mat_Type,0))*INDEX(Escalators!$D$39:$K$44,MATCH(BD$6,Escalators!$C$39:$C$44,0),MATCH(BD$5,Escalators!$D$38:$K$38,0)))</f>
        <v>0</v>
      </c>
      <c r="BE26" s="51">
        <f>IF($P26="",0,$M26*$Z26*INDEX(Act_Type_Repex_Splits,MATCH($I26,Act_Type_Repex,0),MATCH(BE$6,Mat_Type,0))*INDEX(Escalators!$D$39:$K$44,MATCH(BE$6,Escalators!$C$39:$C$44,0),MATCH(BE$5,Escalators!$D$38:$K$38,0)))</f>
        <v>0</v>
      </c>
      <c r="BF26" s="51">
        <f>IF($P26="",0,$M26*$Z26*INDEX(Act_Type_Repex_Splits,MATCH($I26,Act_Type_Repex,0),MATCH(BF$6,Mat_Type,0))*INDEX(Escalators!$D$39:$K$44,MATCH(BF$6,Escalators!$C$39:$C$44,0),MATCH(BF$5,Escalators!$D$38:$K$38,0)))</f>
        <v>0</v>
      </c>
      <c r="BG26" s="51">
        <f>IF($P26="",0,$M26*$Z26*INDEX(Act_Type_Repex_Splits,MATCH($I26,Act_Type_Repex,0),MATCH(BG$6,Mat_Type,0))*INDEX(Escalators!$D$39:$K$44,MATCH(BG$6,Escalators!$C$39:$C$44,0),MATCH(BG$5,Escalators!$D$38:$K$38,0)))</f>
        <v>0</v>
      </c>
      <c r="BH26" s="51">
        <f t="shared" si="10"/>
        <v>0</v>
      </c>
      <c r="BI26" s="51">
        <f>IF($P26="",0,$N26*$Z26*INDEX(Act_Type_Repex_Splits,MATCH($I26,Act_Type_Repex,0),MATCH(BI$6,Mat_Type,0))*INDEX(Escalators!$D$39:$K$44,MATCH(BI$6,Escalators!$C$39:$C$44,0),MATCH(BI$5,Escalators!$D$38:$K$38,0)))</f>
        <v>0</v>
      </c>
      <c r="BJ26" s="51">
        <f>IF($P26="",0,$N26*$Z26*INDEX(Act_Type_Repex_Splits,MATCH($I26,Act_Type_Repex,0),MATCH(BJ$6,Mat_Type,0))*INDEX(Escalators!$D$39:$K$44,MATCH(BJ$6,Escalators!$C$39:$C$44,0),MATCH(BJ$5,Escalators!$D$38:$K$38,0)))</f>
        <v>0</v>
      </c>
      <c r="BK26" s="51">
        <f>IF($P26="",0,$N26*$Z26*INDEX(Act_Type_Repex_Splits,MATCH($I26,Act_Type_Repex,0),MATCH(BK$6,Mat_Type,0))*INDEX(Escalators!$D$39:$K$44,MATCH(BK$6,Escalators!$C$39:$C$44,0),MATCH(BK$5,Escalators!$D$38:$K$38,0)))</f>
        <v>0</v>
      </c>
      <c r="BL26" s="51">
        <f>IF($P26="",0,$N26*$Z26*INDEX(Act_Type_Repex_Splits,MATCH($I26,Act_Type_Repex,0),MATCH(BL$6,Mat_Type,0))*INDEX(Escalators!$D$39:$K$44,MATCH(BL$6,Escalators!$C$39:$C$44,0),MATCH(BL$5,Escalators!$D$38:$K$38,0)))</f>
        <v>0</v>
      </c>
      <c r="BM26" s="51">
        <f>IF($P26="",0,$N26*$Z26*INDEX(Act_Type_Repex_Splits,MATCH($I26,Act_Type_Repex,0),MATCH(BM$6,Mat_Type,0))*INDEX(Escalators!$D$39:$K$44,MATCH(BM$6,Escalators!$C$39:$C$44,0),MATCH(BM$5,Escalators!$D$38:$K$38,0)))</f>
        <v>0</v>
      </c>
      <c r="BN26" s="51">
        <f t="shared" si="11"/>
        <v>0</v>
      </c>
      <c r="BO26" s="51">
        <f>IF($P26="",0,$O26*$Z26*INDEX(Act_Type_Repex_Splits,MATCH($I26,Act_Type_Repex,0),MATCH(BO$6,Mat_Type,0))*INDEX(Escalators!$D$39:$K$44,MATCH(BO$6,Escalators!$C$39:$C$44,0),MATCH(BO$5,Escalators!$D$38:$K$38,0)))</f>
        <v>0</v>
      </c>
      <c r="BP26" s="51">
        <f>IF($P26="",0,$O26*$Z26*INDEX(Act_Type_Repex_Splits,MATCH($I26,Act_Type_Repex,0),MATCH(BP$6,Mat_Type,0))*INDEX(Escalators!$D$39:$K$44,MATCH(BP$6,Escalators!$C$39:$C$44,0),MATCH(BP$5,Escalators!$D$38:$K$38,0)))</f>
        <v>0</v>
      </c>
      <c r="BQ26" s="51">
        <f>IF($P26="",0,$O26*$Z26*INDEX(Act_Type_Repex_Splits,MATCH($I26,Act_Type_Repex,0),MATCH(BQ$6,Mat_Type,0))*INDEX(Escalators!$D$39:$K$44,MATCH(BQ$6,Escalators!$C$39:$C$44,0),MATCH(BQ$5,Escalators!$D$38:$K$38,0)))</f>
        <v>0</v>
      </c>
      <c r="BR26" s="51">
        <f>IF($P26="",0,$O26*$Z26*INDEX(Act_Type_Repex_Splits,MATCH($I26,Act_Type_Repex,0),MATCH(BR$6,Mat_Type,0))*INDEX(Escalators!$D$39:$K$44,MATCH(BR$6,Escalators!$C$39:$C$44,0),MATCH(BR$5,Escalators!$D$38:$K$38,0)))</f>
        <v>0</v>
      </c>
      <c r="BS26" s="51">
        <f>IF($P26="",0,$O26*$Z26*INDEX(Act_Type_Repex_Splits,MATCH($I26,Act_Type_Repex,0),MATCH(BS$6,Mat_Type,0))*INDEX(Escalators!$D$39:$K$44,MATCH(BS$6,Escalators!$C$39:$C$44,0),MATCH(BS$5,Escalators!$D$38:$K$38,0)))</f>
        <v>0</v>
      </c>
      <c r="BT26" s="51">
        <f t="shared" si="12"/>
        <v>0</v>
      </c>
      <c r="BV26" s="51">
        <f>IF($P26="",0,J26*$AA26*HLOOKUP(BV$5,Escalators!$D$22:$K$26,5,FALSE))</f>
        <v>0</v>
      </c>
      <c r="BW26" s="51">
        <f>IF($P26="",0,K26*$AA26*HLOOKUP(BW$5,Escalators!$D$22:$K$26,5,FALSE))</f>
        <v>0</v>
      </c>
      <c r="BX26" s="51">
        <f>IF($P26="",0,L26*$AA26*HLOOKUP(BX$5,Escalators!$D$22:$K$26,5,FALSE))</f>
        <v>0</v>
      </c>
      <c r="BY26" s="51">
        <f>IF($P26="",0,M26*$AA26*HLOOKUP(BY$5,Escalators!$D$22:$K$26,5,FALSE))</f>
        <v>0</v>
      </c>
      <c r="BZ26" s="51">
        <f>IF($P26="",0,N26*$AA26*HLOOKUP(BZ$5,Escalators!$D$22:$K$26,5,FALSE))</f>
        <v>0</v>
      </c>
      <c r="CA26" s="51">
        <f>IF($P26="",0,O26*$AA26*HLOOKUP(CA$5,Escalators!$D$22:$K$26,5,FALSE))</f>
        <v>0</v>
      </c>
      <c r="CC26" s="91">
        <f t="shared" si="13"/>
        <v>0</v>
      </c>
      <c r="CD26" s="91">
        <f t="shared" si="14"/>
        <v>0</v>
      </c>
      <c r="CE26" s="91">
        <f t="shared" si="15"/>
        <v>0</v>
      </c>
      <c r="CF26" s="91">
        <f t="shared" si="16"/>
        <v>0</v>
      </c>
      <c r="CG26" s="91">
        <f t="shared" si="17"/>
        <v>0</v>
      </c>
      <c r="CH26" s="91">
        <f t="shared" si="18"/>
        <v>0</v>
      </c>
      <c r="CJ26" s="51">
        <f t="shared" si="19"/>
        <v>0</v>
      </c>
      <c r="CK26" s="51">
        <f t="shared" si="20"/>
        <v>0</v>
      </c>
      <c r="CL26" s="51">
        <f t="shared" si="21"/>
        <v>0</v>
      </c>
      <c r="CM26" s="51">
        <f t="shared" si="22"/>
        <v>0</v>
      </c>
      <c r="CN26" s="51">
        <f t="shared" si="23"/>
        <v>0</v>
      </c>
      <c r="CO26" s="51">
        <f t="shared" si="24"/>
        <v>0</v>
      </c>
    </row>
    <row r="27" spans="2:93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0"/>
      <c r="R27" s="51">
        <f t="shared" si="0"/>
        <v>0</v>
      </c>
      <c r="S27" s="51">
        <f t="shared" si="1"/>
        <v>0</v>
      </c>
      <c r="T27" s="51">
        <f t="shared" si="2"/>
        <v>0</v>
      </c>
      <c r="U27" s="51">
        <f t="shared" si="3"/>
        <v>0</v>
      </c>
      <c r="V27" s="51">
        <f t="shared" si="4"/>
        <v>0</v>
      </c>
      <c r="W27" s="51">
        <f t="shared" si="5"/>
        <v>0</v>
      </c>
      <c r="Y27" s="91">
        <f t="shared" si="6"/>
        <v>0</v>
      </c>
      <c r="Z27" s="91">
        <f t="shared" si="6"/>
        <v>0</v>
      </c>
      <c r="AA27" s="91">
        <f t="shared" si="6"/>
        <v>0</v>
      </c>
      <c r="AB27" s="91">
        <f t="shared" si="6"/>
        <v>0</v>
      </c>
      <c r="AD27" s="51">
        <f>IF($P27="",0,J27*$Y27*HLOOKUP(AD$5,Escalators!$D$22:$K$26,3,FALSE))</f>
        <v>0</v>
      </c>
      <c r="AE27" s="51">
        <f>IF($P27="",0,K27*$Y27*HLOOKUP(AE$5,Escalators!$D$22:$K$26,3,FALSE))</f>
        <v>0</v>
      </c>
      <c r="AF27" s="51">
        <f>IF($P27="",0,L27*$Y27*HLOOKUP(AF$5,Escalators!$D$22:$K$26,3,FALSE))</f>
        <v>0</v>
      </c>
      <c r="AG27" s="51">
        <f>IF($P27="",0,M27*$Y27*HLOOKUP(AG$5,Escalators!$D$22:$K$26,3,FALSE))</f>
        <v>0</v>
      </c>
      <c r="AH27" s="51">
        <f>IF($P27="",0,N27*$Y27*HLOOKUP(AH$5,Escalators!$D$22:$K$26,3,FALSE))</f>
        <v>0</v>
      </c>
      <c r="AI27" s="51">
        <f>IF($P27="",0,O27*$Y27*HLOOKUP(AI$5,Escalators!$D$22:$K$26,3,FALSE))</f>
        <v>0</v>
      </c>
      <c r="AK27" s="6">
        <f>IF($P27="",0,$J27*$Z27*INDEX(Act_Type_Repex_Splits,MATCH($I27,Act_Type_Repex,0),MATCH(AK$6,Mat_Type,0))*INDEX(Escalators!$D$39:$K$44,MATCH(AK$6,Escalators!$C$39:$C$44,0),MATCH(AK$5,Escalators!$D$38:$K$38,0)))</f>
        <v>0</v>
      </c>
      <c r="AL27" s="6">
        <f>IF($P27="",0,$J27*$Z27*INDEX(Act_Type_Repex_Splits,MATCH($I27,Act_Type_Repex,0),MATCH(AL$6,Mat_Type,0))*INDEX(Escalators!$D$39:$K$44,MATCH(AL$6,Escalators!$C$39:$C$44,0),MATCH(AL$5,Escalators!$D$38:$K$38,0)))</f>
        <v>0</v>
      </c>
      <c r="AM27" s="6">
        <f>IF($P27="",0,$J27*$Z27*INDEX(Act_Type_Repex_Splits,MATCH($I27,Act_Type_Repex,0),MATCH(AM$6,Mat_Type,0))*INDEX(Escalators!$D$39:$K$44,MATCH(AM$6,Escalators!$C$39:$C$44,0),MATCH(AM$5,Escalators!$D$38:$K$38,0)))</f>
        <v>0</v>
      </c>
      <c r="AN27" s="6">
        <f>IF($P27="",0,$J27*$Z27*INDEX(Act_Type_Repex_Splits,MATCH($I27,Act_Type_Repex,0),MATCH(AN$6,Mat_Type,0))*INDEX(Escalators!$D$39:$K$44,MATCH(AN$6,Escalators!$C$39:$C$44,0),MATCH(AN$5,Escalators!$D$38:$K$38,0)))</f>
        <v>0</v>
      </c>
      <c r="AO27" s="6">
        <f>IF($P27="",0,$J27*$Z27*INDEX(Act_Type_Repex_Splits,MATCH($I27,Act_Type_Repex,0),MATCH(AO$6,Mat_Type,0))*INDEX(Escalators!$D$39:$K$44,MATCH(AO$6,Escalators!$C$39:$C$44,0),MATCH(AO$5,Escalators!$D$38:$K$38,0)))</f>
        <v>0</v>
      </c>
      <c r="AP27" s="51">
        <f t="shared" si="7"/>
        <v>0</v>
      </c>
      <c r="AQ27" s="51">
        <f>IF($P27="",0,$K27*$Z27*INDEX(Act_Type_Repex_Splits,MATCH($I27,Act_Type_Repex,0),MATCH(AQ$6,Mat_Type,0))*INDEX(Escalators!$D$39:$K$44,MATCH(AQ$6,Escalators!$C$39:$C$44,0),MATCH(AQ$5,Escalators!$D$38:$K$38,0)))</f>
        <v>0</v>
      </c>
      <c r="AR27" s="51">
        <f>IF($P27="",0,$K27*$Z27*INDEX(Act_Type_Repex_Splits,MATCH($I27,Act_Type_Repex,0),MATCH(AR$6,Mat_Type,0))*INDEX(Escalators!$D$39:$K$44,MATCH(AR$6,Escalators!$C$39:$C$44,0),MATCH(AR$5,Escalators!$D$38:$K$38,0)))</f>
        <v>0</v>
      </c>
      <c r="AS27" s="51">
        <f>IF($P27="",0,$K27*$Z27*INDEX(Act_Type_Repex_Splits,MATCH($I27,Act_Type_Repex,0),MATCH(AS$6,Mat_Type,0))*INDEX(Escalators!$D$39:$K$44,MATCH(AS$6,Escalators!$C$39:$C$44,0),MATCH(AS$5,Escalators!$D$38:$K$38,0)))</f>
        <v>0</v>
      </c>
      <c r="AT27" s="51">
        <f>IF($P27="",0,$K27*$Z27*INDEX(Act_Type_Repex_Splits,MATCH($I27,Act_Type_Repex,0),MATCH(AT$6,Mat_Type,0))*INDEX(Escalators!$D$39:$K$44,MATCH(AT$6,Escalators!$C$39:$C$44,0),MATCH(AT$5,Escalators!$D$38:$K$38,0)))</f>
        <v>0</v>
      </c>
      <c r="AU27" s="51">
        <f>IF($P27="",0,$K27*$Z27*INDEX(Act_Type_Repex_Splits,MATCH($I27,Act_Type_Repex,0),MATCH(AU$6,Mat_Type,0))*INDEX(Escalators!$D$39:$K$44,MATCH(AU$6,Escalators!$C$39:$C$44,0),MATCH(AU$5,Escalators!$D$38:$K$38,0)))</f>
        <v>0</v>
      </c>
      <c r="AV27" s="51">
        <f t="shared" si="8"/>
        <v>0</v>
      </c>
      <c r="AW27" s="51">
        <f>IF($P27="",0,$L27*$Z27*INDEX(Act_Type_Repex_Splits,MATCH($I27,Act_Type_Repex,0),MATCH(AW$6,Mat_Type,0))*INDEX(Escalators!$D$39:$K$44,MATCH(AW$6,Escalators!$C$39:$C$44,0),MATCH(AW$5,Escalators!$D$38:$K$38,0)))</f>
        <v>0</v>
      </c>
      <c r="AX27" s="51">
        <f>IF($P27="",0,$L27*$Z27*INDEX(Act_Type_Repex_Splits,MATCH($I27,Act_Type_Repex,0),MATCH(AX$6,Mat_Type,0))*INDEX(Escalators!$D$39:$K$44,MATCH(AX$6,Escalators!$C$39:$C$44,0),MATCH(AX$5,Escalators!$D$38:$K$38,0)))</f>
        <v>0</v>
      </c>
      <c r="AY27" s="51">
        <f>IF($P27="",0,$L27*$Z27*INDEX(Act_Type_Repex_Splits,MATCH($I27,Act_Type_Repex,0),MATCH(AY$6,Mat_Type,0))*INDEX(Escalators!$D$39:$K$44,MATCH(AY$6,Escalators!$C$39:$C$44,0),MATCH(AY$5,Escalators!$D$38:$K$38,0)))</f>
        <v>0</v>
      </c>
      <c r="AZ27" s="51">
        <f>IF($P27="",0,$L27*$Z27*INDEX(Act_Type_Repex_Splits,MATCH($I27,Act_Type_Repex,0),MATCH(AZ$6,Mat_Type,0))*INDEX(Escalators!$D$39:$K$44,MATCH(AZ$6,Escalators!$C$39:$C$44,0),MATCH(AZ$5,Escalators!$D$38:$K$38,0)))</f>
        <v>0</v>
      </c>
      <c r="BA27" s="51">
        <f>IF($P27="",0,$L27*$Z27*INDEX(Act_Type_Repex_Splits,MATCH($I27,Act_Type_Repex,0),MATCH(BA$6,Mat_Type,0))*INDEX(Escalators!$D$39:$K$44,MATCH(BA$6,Escalators!$C$39:$C$44,0),MATCH(BA$5,Escalators!$D$38:$K$38,0)))</f>
        <v>0</v>
      </c>
      <c r="BB27" s="51">
        <f t="shared" si="9"/>
        <v>0</v>
      </c>
      <c r="BC27" s="51">
        <f>IF($P27="",0,$M27*$Z27*INDEX(Act_Type_Repex_Splits,MATCH($I27,Act_Type_Repex,0),MATCH(BC$6,Mat_Type,0))*INDEX(Escalators!$D$39:$K$44,MATCH(BC$6,Escalators!$C$39:$C$44,0),MATCH(BC$5,Escalators!$D$38:$K$38,0)))</f>
        <v>0</v>
      </c>
      <c r="BD27" s="51">
        <f>IF($P27="",0,$M27*$Z27*INDEX(Act_Type_Repex_Splits,MATCH($I27,Act_Type_Repex,0),MATCH(BD$6,Mat_Type,0))*INDEX(Escalators!$D$39:$K$44,MATCH(BD$6,Escalators!$C$39:$C$44,0),MATCH(BD$5,Escalators!$D$38:$K$38,0)))</f>
        <v>0</v>
      </c>
      <c r="BE27" s="51">
        <f>IF($P27="",0,$M27*$Z27*INDEX(Act_Type_Repex_Splits,MATCH($I27,Act_Type_Repex,0),MATCH(BE$6,Mat_Type,0))*INDEX(Escalators!$D$39:$K$44,MATCH(BE$6,Escalators!$C$39:$C$44,0),MATCH(BE$5,Escalators!$D$38:$K$38,0)))</f>
        <v>0</v>
      </c>
      <c r="BF27" s="51">
        <f>IF($P27="",0,$M27*$Z27*INDEX(Act_Type_Repex_Splits,MATCH($I27,Act_Type_Repex,0),MATCH(BF$6,Mat_Type,0))*INDEX(Escalators!$D$39:$K$44,MATCH(BF$6,Escalators!$C$39:$C$44,0),MATCH(BF$5,Escalators!$D$38:$K$38,0)))</f>
        <v>0</v>
      </c>
      <c r="BG27" s="51">
        <f>IF($P27="",0,$M27*$Z27*INDEX(Act_Type_Repex_Splits,MATCH($I27,Act_Type_Repex,0),MATCH(BG$6,Mat_Type,0))*INDEX(Escalators!$D$39:$K$44,MATCH(BG$6,Escalators!$C$39:$C$44,0),MATCH(BG$5,Escalators!$D$38:$K$38,0)))</f>
        <v>0</v>
      </c>
      <c r="BH27" s="51">
        <f t="shared" si="10"/>
        <v>0</v>
      </c>
      <c r="BI27" s="51">
        <f>IF($P27="",0,$N27*$Z27*INDEX(Act_Type_Repex_Splits,MATCH($I27,Act_Type_Repex,0),MATCH(BI$6,Mat_Type,0))*INDEX(Escalators!$D$39:$K$44,MATCH(BI$6,Escalators!$C$39:$C$44,0),MATCH(BI$5,Escalators!$D$38:$K$38,0)))</f>
        <v>0</v>
      </c>
      <c r="BJ27" s="51">
        <f>IF($P27="",0,$N27*$Z27*INDEX(Act_Type_Repex_Splits,MATCH($I27,Act_Type_Repex,0),MATCH(BJ$6,Mat_Type,0))*INDEX(Escalators!$D$39:$K$44,MATCH(BJ$6,Escalators!$C$39:$C$44,0),MATCH(BJ$5,Escalators!$D$38:$K$38,0)))</f>
        <v>0</v>
      </c>
      <c r="BK27" s="51">
        <f>IF($P27="",0,$N27*$Z27*INDEX(Act_Type_Repex_Splits,MATCH($I27,Act_Type_Repex,0),MATCH(BK$6,Mat_Type,0))*INDEX(Escalators!$D$39:$K$44,MATCH(BK$6,Escalators!$C$39:$C$44,0),MATCH(BK$5,Escalators!$D$38:$K$38,0)))</f>
        <v>0</v>
      </c>
      <c r="BL27" s="51">
        <f>IF($P27="",0,$N27*$Z27*INDEX(Act_Type_Repex_Splits,MATCH($I27,Act_Type_Repex,0),MATCH(BL$6,Mat_Type,0))*INDEX(Escalators!$D$39:$K$44,MATCH(BL$6,Escalators!$C$39:$C$44,0),MATCH(BL$5,Escalators!$D$38:$K$38,0)))</f>
        <v>0</v>
      </c>
      <c r="BM27" s="51">
        <f>IF($P27="",0,$N27*$Z27*INDEX(Act_Type_Repex_Splits,MATCH($I27,Act_Type_Repex,0),MATCH(BM$6,Mat_Type,0))*INDEX(Escalators!$D$39:$K$44,MATCH(BM$6,Escalators!$C$39:$C$44,0),MATCH(BM$5,Escalators!$D$38:$K$38,0)))</f>
        <v>0</v>
      </c>
      <c r="BN27" s="51">
        <f t="shared" si="11"/>
        <v>0</v>
      </c>
      <c r="BO27" s="51">
        <f>IF($P27="",0,$O27*$Z27*INDEX(Act_Type_Repex_Splits,MATCH($I27,Act_Type_Repex,0),MATCH(BO$6,Mat_Type,0))*INDEX(Escalators!$D$39:$K$44,MATCH(BO$6,Escalators!$C$39:$C$44,0),MATCH(BO$5,Escalators!$D$38:$K$38,0)))</f>
        <v>0</v>
      </c>
      <c r="BP27" s="51">
        <f>IF($P27="",0,$O27*$Z27*INDEX(Act_Type_Repex_Splits,MATCH($I27,Act_Type_Repex,0),MATCH(BP$6,Mat_Type,0))*INDEX(Escalators!$D$39:$K$44,MATCH(BP$6,Escalators!$C$39:$C$44,0),MATCH(BP$5,Escalators!$D$38:$K$38,0)))</f>
        <v>0</v>
      </c>
      <c r="BQ27" s="51">
        <f>IF($P27="",0,$O27*$Z27*INDEX(Act_Type_Repex_Splits,MATCH($I27,Act_Type_Repex,0),MATCH(BQ$6,Mat_Type,0))*INDEX(Escalators!$D$39:$K$44,MATCH(BQ$6,Escalators!$C$39:$C$44,0),MATCH(BQ$5,Escalators!$D$38:$K$38,0)))</f>
        <v>0</v>
      </c>
      <c r="BR27" s="51">
        <f>IF($P27="",0,$O27*$Z27*INDEX(Act_Type_Repex_Splits,MATCH($I27,Act_Type_Repex,0),MATCH(BR$6,Mat_Type,0))*INDEX(Escalators!$D$39:$K$44,MATCH(BR$6,Escalators!$C$39:$C$44,0),MATCH(BR$5,Escalators!$D$38:$K$38,0)))</f>
        <v>0</v>
      </c>
      <c r="BS27" s="51">
        <f>IF($P27="",0,$O27*$Z27*INDEX(Act_Type_Repex_Splits,MATCH($I27,Act_Type_Repex,0),MATCH(BS$6,Mat_Type,0))*INDEX(Escalators!$D$39:$K$44,MATCH(BS$6,Escalators!$C$39:$C$44,0),MATCH(BS$5,Escalators!$D$38:$K$38,0)))</f>
        <v>0</v>
      </c>
      <c r="BT27" s="51">
        <f t="shared" si="12"/>
        <v>0</v>
      </c>
      <c r="BV27" s="51">
        <f>IF($P27="",0,J27*$AA27*HLOOKUP(BV$5,Escalators!$D$22:$K$26,5,FALSE))</f>
        <v>0</v>
      </c>
      <c r="BW27" s="51">
        <f>IF($P27="",0,K27*$AA27*HLOOKUP(BW$5,Escalators!$D$22:$K$26,5,FALSE))</f>
        <v>0</v>
      </c>
      <c r="BX27" s="51">
        <f>IF($P27="",0,L27*$AA27*HLOOKUP(BX$5,Escalators!$D$22:$K$26,5,FALSE))</f>
        <v>0</v>
      </c>
      <c r="BY27" s="51">
        <f>IF($P27="",0,M27*$AA27*HLOOKUP(BY$5,Escalators!$D$22:$K$26,5,FALSE))</f>
        <v>0</v>
      </c>
      <c r="BZ27" s="51">
        <f>IF($P27="",0,N27*$AA27*HLOOKUP(BZ$5,Escalators!$D$22:$K$26,5,FALSE))</f>
        <v>0</v>
      </c>
      <c r="CA27" s="51">
        <f>IF($P27="",0,O27*$AA27*HLOOKUP(CA$5,Escalators!$D$22:$K$26,5,FALSE))</f>
        <v>0</v>
      </c>
      <c r="CC27" s="91">
        <f t="shared" si="13"/>
        <v>0</v>
      </c>
      <c r="CD27" s="91">
        <f t="shared" si="14"/>
        <v>0</v>
      </c>
      <c r="CE27" s="91">
        <f t="shared" si="15"/>
        <v>0</v>
      </c>
      <c r="CF27" s="91">
        <f t="shared" si="16"/>
        <v>0</v>
      </c>
      <c r="CG27" s="91">
        <f t="shared" si="17"/>
        <v>0</v>
      </c>
      <c r="CH27" s="91">
        <f t="shared" si="18"/>
        <v>0</v>
      </c>
      <c r="CJ27" s="51">
        <f t="shared" si="19"/>
        <v>0</v>
      </c>
      <c r="CK27" s="51">
        <f t="shared" si="20"/>
        <v>0</v>
      </c>
      <c r="CL27" s="51">
        <f t="shared" si="21"/>
        <v>0</v>
      </c>
      <c r="CM27" s="51">
        <f t="shared" si="22"/>
        <v>0</v>
      </c>
      <c r="CN27" s="51">
        <f t="shared" si="23"/>
        <v>0</v>
      </c>
      <c r="CO27" s="51">
        <f t="shared" si="24"/>
        <v>0</v>
      </c>
    </row>
    <row r="28" spans="2:93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0"/>
      <c r="R28" s="51">
        <f t="shared" si="0"/>
        <v>0</v>
      </c>
      <c r="S28" s="51">
        <f t="shared" si="1"/>
        <v>0</v>
      </c>
      <c r="T28" s="51">
        <f t="shared" si="2"/>
        <v>0</v>
      </c>
      <c r="U28" s="51">
        <f t="shared" si="3"/>
        <v>0</v>
      </c>
      <c r="V28" s="51">
        <f t="shared" si="4"/>
        <v>0</v>
      </c>
      <c r="W28" s="51">
        <f t="shared" si="5"/>
        <v>0</v>
      </c>
      <c r="Y28" s="91">
        <f t="shared" si="6"/>
        <v>0</v>
      </c>
      <c r="Z28" s="91">
        <f t="shared" si="6"/>
        <v>0</v>
      </c>
      <c r="AA28" s="91">
        <f t="shared" si="6"/>
        <v>0</v>
      </c>
      <c r="AB28" s="91">
        <f t="shared" si="6"/>
        <v>0</v>
      </c>
      <c r="AD28" s="51">
        <f>IF($P28="",0,J28*$Y28*HLOOKUP(AD$5,Escalators!$D$22:$K$26,3,FALSE))</f>
        <v>0</v>
      </c>
      <c r="AE28" s="51">
        <f>IF($P28="",0,K28*$Y28*HLOOKUP(AE$5,Escalators!$D$22:$K$26,3,FALSE))</f>
        <v>0</v>
      </c>
      <c r="AF28" s="51">
        <f>IF($P28="",0,L28*$Y28*HLOOKUP(AF$5,Escalators!$D$22:$K$26,3,FALSE))</f>
        <v>0</v>
      </c>
      <c r="AG28" s="51">
        <f>IF($P28="",0,M28*$Y28*HLOOKUP(AG$5,Escalators!$D$22:$K$26,3,FALSE))</f>
        <v>0</v>
      </c>
      <c r="AH28" s="51">
        <f>IF($P28="",0,N28*$Y28*HLOOKUP(AH$5,Escalators!$D$22:$K$26,3,FALSE))</f>
        <v>0</v>
      </c>
      <c r="AI28" s="51">
        <f>IF($P28="",0,O28*$Y28*HLOOKUP(AI$5,Escalators!$D$22:$K$26,3,FALSE))</f>
        <v>0</v>
      </c>
      <c r="AK28" s="6">
        <f>IF($P28="",0,$J28*$Z28*INDEX(Act_Type_Repex_Splits,MATCH($I28,Act_Type_Repex,0),MATCH(AK$6,Mat_Type,0))*INDEX(Escalators!$D$39:$K$44,MATCH(AK$6,Escalators!$C$39:$C$44,0),MATCH(AK$5,Escalators!$D$38:$K$38,0)))</f>
        <v>0</v>
      </c>
      <c r="AL28" s="6">
        <f>IF($P28="",0,$J28*$Z28*INDEX(Act_Type_Repex_Splits,MATCH($I28,Act_Type_Repex,0),MATCH(AL$6,Mat_Type,0))*INDEX(Escalators!$D$39:$K$44,MATCH(AL$6,Escalators!$C$39:$C$44,0),MATCH(AL$5,Escalators!$D$38:$K$38,0)))</f>
        <v>0</v>
      </c>
      <c r="AM28" s="6">
        <f>IF($P28="",0,$J28*$Z28*INDEX(Act_Type_Repex_Splits,MATCH($I28,Act_Type_Repex,0),MATCH(AM$6,Mat_Type,0))*INDEX(Escalators!$D$39:$K$44,MATCH(AM$6,Escalators!$C$39:$C$44,0),MATCH(AM$5,Escalators!$D$38:$K$38,0)))</f>
        <v>0</v>
      </c>
      <c r="AN28" s="6">
        <f>IF($P28="",0,$J28*$Z28*INDEX(Act_Type_Repex_Splits,MATCH($I28,Act_Type_Repex,0),MATCH(AN$6,Mat_Type,0))*INDEX(Escalators!$D$39:$K$44,MATCH(AN$6,Escalators!$C$39:$C$44,0),MATCH(AN$5,Escalators!$D$38:$K$38,0)))</f>
        <v>0</v>
      </c>
      <c r="AO28" s="6">
        <f>IF($P28="",0,$J28*$Z28*INDEX(Act_Type_Repex_Splits,MATCH($I28,Act_Type_Repex,0),MATCH(AO$6,Mat_Type,0))*INDEX(Escalators!$D$39:$K$44,MATCH(AO$6,Escalators!$C$39:$C$44,0),MATCH(AO$5,Escalators!$D$38:$K$38,0)))</f>
        <v>0</v>
      </c>
      <c r="AP28" s="51">
        <f t="shared" si="7"/>
        <v>0</v>
      </c>
      <c r="AQ28" s="51">
        <f>IF($P28="",0,$K28*$Z28*INDEX(Act_Type_Repex_Splits,MATCH($I28,Act_Type_Repex,0),MATCH(AQ$6,Mat_Type,0))*INDEX(Escalators!$D$39:$K$44,MATCH(AQ$6,Escalators!$C$39:$C$44,0),MATCH(AQ$5,Escalators!$D$38:$K$38,0)))</f>
        <v>0</v>
      </c>
      <c r="AR28" s="51">
        <f>IF($P28="",0,$K28*$Z28*INDEX(Act_Type_Repex_Splits,MATCH($I28,Act_Type_Repex,0),MATCH(AR$6,Mat_Type,0))*INDEX(Escalators!$D$39:$K$44,MATCH(AR$6,Escalators!$C$39:$C$44,0),MATCH(AR$5,Escalators!$D$38:$K$38,0)))</f>
        <v>0</v>
      </c>
      <c r="AS28" s="51">
        <f>IF($P28="",0,$K28*$Z28*INDEX(Act_Type_Repex_Splits,MATCH($I28,Act_Type_Repex,0),MATCH(AS$6,Mat_Type,0))*INDEX(Escalators!$D$39:$K$44,MATCH(AS$6,Escalators!$C$39:$C$44,0),MATCH(AS$5,Escalators!$D$38:$K$38,0)))</f>
        <v>0</v>
      </c>
      <c r="AT28" s="51">
        <f>IF($P28="",0,$K28*$Z28*INDEX(Act_Type_Repex_Splits,MATCH($I28,Act_Type_Repex,0),MATCH(AT$6,Mat_Type,0))*INDEX(Escalators!$D$39:$K$44,MATCH(AT$6,Escalators!$C$39:$C$44,0),MATCH(AT$5,Escalators!$D$38:$K$38,0)))</f>
        <v>0</v>
      </c>
      <c r="AU28" s="51">
        <f>IF($P28="",0,$K28*$Z28*INDEX(Act_Type_Repex_Splits,MATCH($I28,Act_Type_Repex,0),MATCH(AU$6,Mat_Type,0))*INDEX(Escalators!$D$39:$K$44,MATCH(AU$6,Escalators!$C$39:$C$44,0),MATCH(AU$5,Escalators!$D$38:$K$38,0)))</f>
        <v>0</v>
      </c>
      <c r="AV28" s="51">
        <f t="shared" si="8"/>
        <v>0</v>
      </c>
      <c r="AW28" s="51">
        <f>IF($P28="",0,$L28*$Z28*INDEX(Act_Type_Repex_Splits,MATCH($I28,Act_Type_Repex,0),MATCH(AW$6,Mat_Type,0))*INDEX(Escalators!$D$39:$K$44,MATCH(AW$6,Escalators!$C$39:$C$44,0),MATCH(AW$5,Escalators!$D$38:$K$38,0)))</f>
        <v>0</v>
      </c>
      <c r="AX28" s="51">
        <f>IF($P28="",0,$L28*$Z28*INDEX(Act_Type_Repex_Splits,MATCH($I28,Act_Type_Repex,0),MATCH(AX$6,Mat_Type,0))*INDEX(Escalators!$D$39:$K$44,MATCH(AX$6,Escalators!$C$39:$C$44,0),MATCH(AX$5,Escalators!$D$38:$K$38,0)))</f>
        <v>0</v>
      </c>
      <c r="AY28" s="51">
        <f>IF($P28="",0,$L28*$Z28*INDEX(Act_Type_Repex_Splits,MATCH($I28,Act_Type_Repex,0),MATCH(AY$6,Mat_Type,0))*INDEX(Escalators!$D$39:$K$44,MATCH(AY$6,Escalators!$C$39:$C$44,0),MATCH(AY$5,Escalators!$D$38:$K$38,0)))</f>
        <v>0</v>
      </c>
      <c r="AZ28" s="51">
        <f>IF($P28="",0,$L28*$Z28*INDEX(Act_Type_Repex_Splits,MATCH($I28,Act_Type_Repex,0),MATCH(AZ$6,Mat_Type,0))*INDEX(Escalators!$D$39:$K$44,MATCH(AZ$6,Escalators!$C$39:$C$44,0),MATCH(AZ$5,Escalators!$D$38:$K$38,0)))</f>
        <v>0</v>
      </c>
      <c r="BA28" s="51">
        <f>IF($P28="",0,$L28*$Z28*INDEX(Act_Type_Repex_Splits,MATCH($I28,Act_Type_Repex,0),MATCH(BA$6,Mat_Type,0))*INDEX(Escalators!$D$39:$K$44,MATCH(BA$6,Escalators!$C$39:$C$44,0),MATCH(BA$5,Escalators!$D$38:$K$38,0)))</f>
        <v>0</v>
      </c>
      <c r="BB28" s="51">
        <f t="shared" si="9"/>
        <v>0</v>
      </c>
      <c r="BC28" s="51">
        <f>IF($P28="",0,$M28*$Z28*INDEX(Act_Type_Repex_Splits,MATCH($I28,Act_Type_Repex,0),MATCH(BC$6,Mat_Type,0))*INDEX(Escalators!$D$39:$K$44,MATCH(BC$6,Escalators!$C$39:$C$44,0),MATCH(BC$5,Escalators!$D$38:$K$38,0)))</f>
        <v>0</v>
      </c>
      <c r="BD28" s="51">
        <f>IF($P28="",0,$M28*$Z28*INDEX(Act_Type_Repex_Splits,MATCH($I28,Act_Type_Repex,0),MATCH(BD$6,Mat_Type,0))*INDEX(Escalators!$D$39:$K$44,MATCH(BD$6,Escalators!$C$39:$C$44,0),MATCH(BD$5,Escalators!$D$38:$K$38,0)))</f>
        <v>0</v>
      </c>
      <c r="BE28" s="51">
        <f>IF($P28="",0,$M28*$Z28*INDEX(Act_Type_Repex_Splits,MATCH($I28,Act_Type_Repex,0),MATCH(BE$6,Mat_Type,0))*INDEX(Escalators!$D$39:$K$44,MATCH(BE$6,Escalators!$C$39:$C$44,0),MATCH(BE$5,Escalators!$D$38:$K$38,0)))</f>
        <v>0</v>
      </c>
      <c r="BF28" s="51">
        <f>IF($P28="",0,$M28*$Z28*INDEX(Act_Type_Repex_Splits,MATCH($I28,Act_Type_Repex,0),MATCH(BF$6,Mat_Type,0))*INDEX(Escalators!$D$39:$K$44,MATCH(BF$6,Escalators!$C$39:$C$44,0),MATCH(BF$5,Escalators!$D$38:$K$38,0)))</f>
        <v>0</v>
      </c>
      <c r="BG28" s="51">
        <f>IF($P28="",0,$M28*$Z28*INDEX(Act_Type_Repex_Splits,MATCH($I28,Act_Type_Repex,0),MATCH(BG$6,Mat_Type,0))*INDEX(Escalators!$D$39:$K$44,MATCH(BG$6,Escalators!$C$39:$C$44,0),MATCH(BG$5,Escalators!$D$38:$K$38,0)))</f>
        <v>0</v>
      </c>
      <c r="BH28" s="51">
        <f t="shared" si="10"/>
        <v>0</v>
      </c>
      <c r="BI28" s="51">
        <f>IF($P28="",0,$N28*$Z28*INDEX(Act_Type_Repex_Splits,MATCH($I28,Act_Type_Repex,0),MATCH(BI$6,Mat_Type,0))*INDEX(Escalators!$D$39:$K$44,MATCH(BI$6,Escalators!$C$39:$C$44,0),MATCH(BI$5,Escalators!$D$38:$K$38,0)))</f>
        <v>0</v>
      </c>
      <c r="BJ28" s="51">
        <f>IF($P28="",0,$N28*$Z28*INDEX(Act_Type_Repex_Splits,MATCH($I28,Act_Type_Repex,0),MATCH(BJ$6,Mat_Type,0))*INDEX(Escalators!$D$39:$K$44,MATCH(BJ$6,Escalators!$C$39:$C$44,0),MATCH(BJ$5,Escalators!$D$38:$K$38,0)))</f>
        <v>0</v>
      </c>
      <c r="BK28" s="51">
        <f>IF($P28="",0,$N28*$Z28*INDEX(Act_Type_Repex_Splits,MATCH($I28,Act_Type_Repex,0),MATCH(BK$6,Mat_Type,0))*INDEX(Escalators!$D$39:$K$44,MATCH(BK$6,Escalators!$C$39:$C$44,0),MATCH(BK$5,Escalators!$D$38:$K$38,0)))</f>
        <v>0</v>
      </c>
      <c r="BL28" s="51">
        <f>IF($P28="",0,$N28*$Z28*INDEX(Act_Type_Repex_Splits,MATCH($I28,Act_Type_Repex,0),MATCH(BL$6,Mat_Type,0))*INDEX(Escalators!$D$39:$K$44,MATCH(BL$6,Escalators!$C$39:$C$44,0),MATCH(BL$5,Escalators!$D$38:$K$38,0)))</f>
        <v>0</v>
      </c>
      <c r="BM28" s="51">
        <f>IF($P28="",0,$N28*$Z28*INDEX(Act_Type_Repex_Splits,MATCH($I28,Act_Type_Repex,0),MATCH(BM$6,Mat_Type,0))*INDEX(Escalators!$D$39:$K$44,MATCH(BM$6,Escalators!$C$39:$C$44,0),MATCH(BM$5,Escalators!$D$38:$K$38,0)))</f>
        <v>0</v>
      </c>
      <c r="BN28" s="51">
        <f t="shared" si="11"/>
        <v>0</v>
      </c>
      <c r="BO28" s="51">
        <f>IF($P28="",0,$O28*$Z28*INDEX(Act_Type_Repex_Splits,MATCH($I28,Act_Type_Repex,0),MATCH(BO$6,Mat_Type,0))*INDEX(Escalators!$D$39:$K$44,MATCH(BO$6,Escalators!$C$39:$C$44,0),MATCH(BO$5,Escalators!$D$38:$K$38,0)))</f>
        <v>0</v>
      </c>
      <c r="BP28" s="51">
        <f>IF($P28="",0,$O28*$Z28*INDEX(Act_Type_Repex_Splits,MATCH($I28,Act_Type_Repex,0),MATCH(BP$6,Mat_Type,0))*INDEX(Escalators!$D$39:$K$44,MATCH(BP$6,Escalators!$C$39:$C$44,0),MATCH(BP$5,Escalators!$D$38:$K$38,0)))</f>
        <v>0</v>
      </c>
      <c r="BQ28" s="51">
        <f>IF($P28="",0,$O28*$Z28*INDEX(Act_Type_Repex_Splits,MATCH($I28,Act_Type_Repex,0),MATCH(BQ$6,Mat_Type,0))*INDEX(Escalators!$D$39:$K$44,MATCH(BQ$6,Escalators!$C$39:$C$44,0),MATCH(BQ$5,Escalators!$D$38:$K$38,0)))</f>
        <v>0</v>
      </c>
      <c r="BR28" s="51">
        <f>IF($P28="",0,$O28*$Z28*INDEX(Act_Type_Repex_Splits,MATCH($I28,Act_Type_Repex,0),MATCH(BR$6,Mat_Type,0))*INDEX(Escalators!$D$39:$K$44,MATCH(BR$6,Escalators!$C$39:$C$44,0),MATCH(BR$5,Escalators!$D$38:$K$38,0)))</f>
        <v>0</v>
      </c>
      <c r="BS28" s="51">
        <f>IF($P28="",0,$O28*$Z28*INDEX(Act_Type_Repex_Splits,MATCH($I28,Act_Type_Repex,0),MATCH(BS$6,Mat_Type,0))*INDEX(Escalators!$D$39:$K$44,MATCH(BS$6,Escalators!$C$39:$C$44,0),MATCH(BS$5,Escalators!$D$38:$K$38,0)))</f>
        <v>0</v>
      </c>
      <c r="BT28" s="51">
        <f t="shared" si="12"/>
        <v>0</v>
      </c>
      <c r="BV28" s="51">
        <f>IF($P28="",0,J28*$AA28*HLOOKUP(BV$5,Escalators!$D$22:$K$26,5,FALSE))</f>
        <v>0</v>
      </c>
      <c r="BW28" s="51">
        <f>IF($P28="",0,K28*$AA28*HLOOKUP(BW$5,Escalators!$D$22:$K$26,5,FALSE))</f>
        <v>0</v>
      </c>
      <c r="BX28" s="51">
        <f>IF($P28="",0,L28*$AA28*HLOOKUP(BX$5,Escalators!$D$22:$K$26,5,FALSE))</f>
        <v>0</v>
      </c>
      <c r="BY28" s="51">
        <f>IF($P28="",0,M28*$AA28*HLOOKUP(BY$5,Escalators!$D$22:$K$26,5,FALSE))</f>
        <v>0</v>
      </c>
      <c r="BZ28" s="51">
        <f>IF($P28="",0,N28*$AA28*HLOOKUP(BZ$5,Escalators!$D$22:$K$26,5,FALSE))</f>
        <v>0</v>
      </c>
      <c r="CA28" s="51">
        <f>IF($P28="",0,O28*$AA28*HLOOKUP(CA$5,Escalators!$D$22:$K$26,5,FALSE))</f>
        <v>0</v>
      </c>
      <c r="CC28" s="91">
        <f t="shared" si="13"/>
        <v>0</v>
      </c>
      <c r="CD28" s="91">
        <f t="shared" si="14"/>
        <v>0</v>
      </c>
      <c r="CE28" s="91">
        <f t="shared" si="15"/>
        <v>0</v>
      </c>
      <c r="CF28" s="91">
        <f t="shared" si="16"/>
        <v>0</v>
      </c>
      <c r="CG28" s="91">
        <f t="shared" si="17"/>
        <v>0</v>
      </c>
      <c r="CH28" s="91">
        <f t="shared" si="18"/>
        <v>0</v>
      </c>
      <c r="CJ28" s="51">
        <f t="shared" si="19"/>
        <v>0</v>
      </c>
      <c r="CK28" s="51">
        <f t="shared" si="20"/>
        <v>0</v>
      </c>
      <c r="CL28" s="51">
        <f t="shared" si="21"/>
        <v>0</v>
      </c>
      <c r="CM28" s="51">
        <f t="shared" si="22"/>
        <v>0</v>
      </c>
      <c r="CN28" s="51">
        <f t="shared" si="23"/>
        <v>0</v>
      </c>
      <c r="CO28" s="51">
        <f t="shared" si="24"/>
        <v>0</v>
      </c>
    </row>
    <row r="29" spans="2:93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0"/>
      <c r="R29" s="51">
        <f t="shared" si="0"/>
        <v>0</v>
      </c>
      <c r="S29" s="51">
        <f t="shared" si="1"/>
        <v>0</v>
      </c>
      <c r="T29" s="51">
        <f t="shared" si="2"/>
        <v>0</v>
      </c>
      <c r="U29" s="51">
        <f t="shared" si="3"/>
        <v>0</v>
      </c>
      <c r="V29" s="51">
        <f t="shared" si="4"/>
        <v>0</v>
      </c>
      <c r="W29" s="51">
        <f t="shared" si="5"/>
        <v>0</v>
      </c>
      <c r="Y29" s="91">
        <f t="shared" si="6"/>
        <v>0</v>
      </c>
      <c r="Z29" s="91">
        <f t="shared" si="6"/>
        <v>0</v>
      </c>
      <c r="AA29" s="91">
        <f t="shared" si="6"/>
        <v>0</v>
      </c>
      <c r="AB29" s="91">
        <f t="shared" si="6"/>
        <v>0</v>
      </c>
      <c r="AD29" s="51">
        <f>IF($P29="",0,J29*$Y29*HLOOKUP(AD$5,Escalators!$D$22:$K$26,3,FALSE))</f>
        <v>0</v>
      </c>
      <c r="AE29" s="51">
        <f>IF($P29="",0,K29*$Y29*HLOOKUP(AE$5,Escalators!$D$22:$K$26,3,FALSE))</f>
        <v>0</v>
      </c>
      <c r="AF29" s="51">
        <f>IF($P29="",0,L29*$Y29*HLOOKUP(AF$5,Escalators!$D$22:$K$26,3,FALSE))</f>
        <v>0</v>
      </c>
      <c r="AG29" s="51">
        <f>IF($P29="",0,M29*$Y29*HLOOKUP(AG$5,Escalators!$D$22:$K$26,3,FALSE))</f>
        <v>0</v>
      </c>
      <c r="AH29" s="51">
        <f>IF($P29="",0,N29*$Y29*HLOOKUP(AH$5,Escalators!$D$22:$K$26,3,FALSE))</f>
        <v>0</v>
      </c>
      <c r="AI29" s="51">
        <f>IF($P29="",0,O29*$Y29*HLOOKUP(AI$5,Escalators!$D$22:$K$26,3,FALSE))</f>
        <v>0</v>
      </c>
      <c r="AK29" s="6">
        <f>IF($P29="",0,$J29*$Z29*INDEX(Act_Type_Repex_Splits,MATCH($I29,Act_Type_Repex,0),MATCH(AK$6,Mat_Type,0))*INDEX(Escalators!$D$39:$K$44,MATCH(AK$6,Escalators!$C$39:$C$44,0),MATCH(AK$5,Escalators!$D$38:$K$38,0)))</f>
        <v>0</v>
      </c>
      <c r="AL29" s="6">
        <f>IF($P29="",0,$J29*$Z29*INDEX(Act_Type_Repex_Splits,MATCH($I29,Act_Type_Repex,0),MATCH(AL$6,Mat_Type,0))*INDEX(Escalators!$D$39:$K$44,MATCH(AL$6,Escalators!$C$39:$C$44,0),MATCH(AL$5,Escalators!$D$38:$K$38,0)))</f>
        <v>0</v>
      </c>
      <c r="AM29" s="6">
        <f>IF($P29="",0,$J29*$Z29*INDEX(Act_Type_Repex_Splits,MATCH($I29,Act_Type_Repex,0),MATCH(AM$6,Mat_Type,0))*INDEX(Escalators!$D$39:$K$44,MATCH(AM$6,Escalators!$C$39:$C$44,0),MATCH(AM$5,Escalators!$D$38:$K$38,0)))</f>
        <v>0</v>
      </c>
      <c r="AN29" s="6">
        <f>IF($P29="",0,$J29*$Z29*INDEX(Act_Type_Repex_Splits,MATCH($I29,Act_Type_Repex,0),MATCH(AN$6,Mat_Type,0))*INDEX(Escalators!$D$39:$K$44,MATCH(AN$6,Escalators!$C$39:$C$44,0),MATCH(AN$5,Escalators!$D$38:$K$38,0)))</f>
        <v>0</v>
      </c>
      <c r="AO29" s="6">
        <f>IF($P29="",0,$J29*$Z29*INDEX(Act_Type_Repex_Splits,MATCH($I29,Act_Type_Repex,0),MATCH(AO$6,Mat_Type,0))*INDEX(Escalators!$D$39:$K$44,MATCH(AO$6,Escalators!$C$39:$C$44,0),MATCH(AO$5,Escalators!$D$38:$K$38,0)))</f>
        <v>0</v>
      </c>
      <c r="AP29" s="51">
        <f t="shared" si="7"/>
        <v>0</v>
      </c>
      <c r="AQ29" s="51">
        <f>IF($P29="",0,$K29*$Z29*INDEX(Act_Type_Repex_Splits,MATCH($I29,Act_Type_Repex,0),MATCH(AQ$6,Mat_Type,0))*INDEX(Escalators!$D$39:$K$44,MATCH(AQ$6,Escalators!$C$39:$C$44,0),MATCH(AQ$5,Escalators!$D$38:$K$38,0)))</f>
        <v>0</v>
      </c>
      <c r="AR29" s="51">
        <f>IF($P29="",0,$K29*$Z29*INDEX(Act_Type_Repex_Splits,MATCH($I29,Act_Type_Repex,0),MATCH(AR$6,Mat_Type,0))*INDEX(Escalators!$D$39:$K$44,MATCH(AR$6,Escalators!$C$39:$C$44,0),MATCH(AR$5,Escalators!$D$38:$K$38,0)))</f>
        <v>0</v>
      </c>
      <c r="AS29" s="51">
        <f>IF($P29="",0,$K29*$Z29*INDEX(Act_Type_Repex_Splits,MATCH($I29,Act_Type_Repex,0),MATCH(AS$6,Mat_Type,0))*INDEX(Escalators!$D$39:$K$44,MATCH(AS$6,Escalators!$C$39:$C$44,0),MATCH(AS$5,Escalators!$D$38:$K$38,0)))</f>
        <v>0</v>
      </c>
      <c r="AT29" s="51">
        <f>IF($P29="",0,$K29*$Z29*INDEX(Act_Type_Repex_Splits,MATCH($I29,Act_Type_Repex,0),MATCH(AT$6,Mat_Type,0))*INDEX(Escalators!$D$39:$K$44,MATCH(AT$6,Escalators!$C$39:$C$44,0),MATCH(AT$5,Escalators!$D$38:$K$38,0)))</f>
        <v>0</v>
      </c>
      <c r="AU29" s="51">
        <f>IF($P29="",0,$K29*$Z29*INDEX(Act_Type_Repex_Splits,MATCH($I29,Act_Type_Repex,0),MATCH(AU$6,Mat_Type,0))*INDEX(Escalators!$D$39:$K$44,MATCH(AU$6,Escalators!$C$39:$C$44,0),MATCH(AU$5,Escalators!$D$38:$K$38,0)))</f>
        <v>0</v>
      </c>
      <c r="AV29" s="51">
        <f t="shared" si="8"/>
        <v>0</v>
      </c>
      <c r="AW29" s="51">
        <f>IF($P29="",0,$L29*$Z29*INDEX(Act_Type_Repex_Splits,MATCH($I29,Act_Type_Repex,0),MATCH(AW$6,Mat_Type,0))*INDEX(Escalators!$D$39:$K$44,MATCH(AW$6,Escalators!$C$39:$C$44,0),MATCH(AW$5,Escalators!$D$38:$K$38,0)))</f>
        <v>0</v>
      </c>
      <c r="AX29" s="51">
        <f>IF($P29="",0,$L29*$Z29*INDEX(Act_Type_Repex_Splits,MATCH($I29,Act_Type_Repex,0),MATCH(AX$6,Mat_Type,0))*INDEX(Escalators!$D$39:$K$44,MATCH(AX$6,Escalators!$C$39:$C$44,0),MATCH(AX$5,Escalators!$D$38:$K$38,0)))</f>
        <v>0</v>
      </c>
      <c r="AY29" s="51">
        <f>IF($P29="",0,$L29*$Z29*INDEX(Act_Type_Repex_Splits,MATCH($I29,Act_Type_Repex,0),MATCH(AY$6,Mat_Type,0))*INDEX(Escalators!$D$39:$K$44,MATCH(AY$6,Escalators!$C$39:$C$44,0),MATCH(AY$5,Escalators!$D$38:$K$38,0)))</f>
        <v>0</v>
      </c>
      <c r="AZ29" s="51">
        <f>IF($P29="",0,$L29*$Z29*INDEX(Act_Type_Repex_Splits,MATCH($I29,Act_Type_Repex,0),MATCH(AZ$6,Mat_Type,0))*INDEX(Escalators!$D$39:$K$44,MATCH(AZ$6,Escalators!$C$39:$C$44,0),MATCH(AZ$5,Escalators!$D$38:$K$38,0)))</f>
        <v>0</v>
      </c>
      <c r="BA29" s="51">
        <f>IF($P29="",0,$L29*$Z29*INDEX(Act_Type_Repex_Splits,MATCH($I29,Act_Type_Repex,0),MATCH(BA$6,Mat_Type,0))*INDEX(Escalators!$D$39:$K$44,MATCH(BA$6,Escalators!$C$39:$C$44,0),MATCH(BA$5,Escalators!$D$38:$K$38,0)))</f>
        <v>0</v>
      </c>
      <c r="BB29" s="51">
        <f t="shared" si="9"/>
        <v>0</v>
      </c>
      <c r="BC29" s="51">
        <f>IF($P29="",0,$M29*$Z29*INDEX(Act_Type_Repex_Splits,MATCH($I29,Act_Type_Repex,0),MATCH(BC$6,Mat_Type,0))*INDEX(Escalators!$D$39:$K$44,MATCH(BC$6,Escalators!$C$39:$C$44,0),MATCH(BC$5,Escalators!$D$38:$K$38,0)))</f>
        <v>0</v>
      </c>
      <c r="BD29" s="51">
        <f>IF($P29="",0,$M29*$Z29*INDEX(Act_Type_Repex_Splits,MATCH($I29,Act_Type_Repex,0),MATCH(BD$6,Mat_Type,0))*INDEX(Escalators!$D$39:$K$44,MATCH(BD$6,Escalators!$C$39:$C$44,0),MATCH(BD$5,Escalators!$D$38:$K$38,0)))</f>
        <v>0</v>
      </c>
      <c r="BE29" s="51">
        <f>IF($P29="",0,$M29*$Z29*INDEX(Act_Type_Repex_Splits,MATCH($I29,Act_Type_Repex,0),MATCH(BE$6,Mat_Type,0))*INDEX(Escalators!$D$39:$K$44,MATCH(BE$6,Escalators!$C$39:$C$44,0),MATCH(BE$5,Escalators!$D$38:$K$38,0)))</f>
        <v>0</v>
      </c>
      <c r="BF29" s="51">
        <f>IF($P29="",0,$M29*$Z29*INDEX(Act_Type_Repex_Splits,MATCH($I29,Act_Type_Repex,0),MATCH(BF$6,Mat_Type,0))*INDEX(Escalators!$D$39:$K$44,MATCH(BF$6,Escalators!$C$39:$C$44,0),MATCH(BF$5,Escalators!$D$38:$K$38,0)))</f>
        <v>0</v>
      </c>
      <c r="BG29" s="51">
        <f>IF($P29="",0,$M29*$Z29*INDEX(Act_Type_Repex_Splits,MATCH($I29,Act_Type_Repex,0),MATCH(BG$6,Mat_Type,0))*INDEX(Escalators!$D$39:$K$44,MATCH(BG$6,Escalators!$C$39:$C$44,0),MATCH(BG$5,Escalators!$D$38:$K$38,0)))</f>
        <v>0</v>
      </c>
      <c r="BH29" s="51">
        <f t="shared" si="10"/>
        <v>0</v>
      </c>
      <c r="BI29" s="51">
        <f>IF($P29="",0,$N29*$Z29*INDEX(Act_Type_Repex_Splits,MATCH($I29,Act_Type_Repex,0),MATCH(BI$6,Mat_Type,0))*INDEX(Escalators!$D$39:$K$44,MATCH(BI$6,Escalators!$C$39:$C$44,0),MATCH(BI$5,Escalators!$D$38:$K$38,0)))</f>
        <v>0</v>
      </c>
      <c r="BJ29" s="51">
        <f>IF($P29="",0,$N29*$Z29*INDEX(Act_Type_Repex_Splits,MATCH($I29,Act_Type_Repex,0),MATCH(BJ$6,Mat_Type,0))*INDEX(Escalators!$D$39:$K$44,MATCH(BJ$6,Escalators!$C$39:$C$44,0),MATCH(BJ$5,Escalators!$D$38:$K$38,0)))</f>
        <v>0</v>
      </c>
      <c r="BK29" s="51">
        <f>IF($P29="",0,$N29*$Z29*INDEX(Act_Type_Repex_Splits,MATCH($I29,Act_Type_Repex,0),MATCH(BK$6,Mat_Type,0))*INDEX(Escalators!$D$39:$K$44,MATCH(BK$6,Escalators!$C$39:$C$44,0),MATCH(BK$5,Escalators!$D$38:$K$38,0)))</f>
        <v>0</v>
      </c>
      <c r="BL29" s="51">
        <f>IF($P29="",0,$N29*$Z29*INDEX(Act_Type_Repex_Splits,MATCH($I29,Act_Type_Repex,0),MATCH(BL$6,Mat_Type,0))*INDEX(Escalators!$D$39:$K$44,MATCH(BL$6,Escalators!$C$39:$C$44,0),MATCH(BL$5,Escalators!$D$38:$K$38,0)))</f>
        <v>0</v>
      </c>
      <c r="BM29" s="51">
        <f>IF($P29="",0,$N29*$Z29*INDEX(Act_Type_Repex_Splits,MATCH($I29,Act_Type_Repex,0),MATCH(BM$6,Mat_Type,0))*INDEX(Escalators!$D$39:$K$44,MATCH(BM$6,Escalators!$C$39:$C$44,0),MATCH(BM$5,Escalators!$D$38:$K$38,0)))</f>
        <v>0</v>
      </c>
      <c r="BN29" s="51">
        <f t="shared" si="11"/>
        <v>0</v>
      </c>
      <c r="BO29" s="51">
        <f>IF($P29="",0,$O29*$Z29*INDEX(Act_Type_Repex_Splits,MATCH($I29,Act_Type_Repex,0),MATCH(BO$6,Mat_Type,0))*INDEX(Escalators!$D$39:$K$44,MATCH(BO$6,Escalators!$C$39:$C$44,0),MATCH(BO$5,Escalators!$D$38:$K$38,0)))</f>
        <v>0</v>
      </c>
      <c r="BP29" s="51">
        <f>IF($P29="",0,$O29*$Z29*INDEX(Act_Type_Repex_Splits,MATCH($I29,Act_Type_Repex,0),MATCH(BP$6,Mat_Type,0))*INDEX(Escalators!$D$39:$K$44,MATCH(BP$6,Escalators!$C$39:$C$44,0),MATCH(BP$5,Escalators!$D$38:$K$38,0)))</f>
        <v>0</v>
      </c>
      <c r="BQ29" s="51">
        <f>IF($P29="",0,$O29*$Z29*INDEX(Act_Type_Repex_Splits,MATCH($I29,Act_Type_Repex,0),MATCH(BQ$6,Mat_Type,0))*INDEX(Escalators!$D$39:$K$44,MATCH(BQ$6,Escalators!$C$39:$C$44,0),MATCH(BQ$5,Escalators!$D$38:$K$38,0)))</f>
        <v>0</v>
      </c>
      <c r="BR29" s="51">
        <f>IF($P29="",0,$O29*$Z29*INDEX(Act_Type_Repex_Splits,MATCH($I29,Act_Type_Repex,0),MATCH(BR$6,Mat_Type,0))*INDEX(Escalators!$D$39:$K$44,MATCH(BR$6,Escalators!$C$39:$C$44,0),MATCH(BR$5,Escalators!$D$38:$K$38,0)))</f>
        <v>0</v>
      </c>
      <c r="BS29" s="51">
        <f>IF($P29="",0,$O29*$Z29*INDEX(Act_Type_Repex_Splits,MATCH($I29,Act_Type_Repex,0),MATCH(BS$6,Mat_Type,0))*INDEX(Escalators!$D$39:$K$44,MATCH(BS$6,Escalators!$C$39:$C$44,0),MATCH(BS$5,Escalators!$D$38:$K$38,0)))</f>
        <v>0</v>
      </c>
      <c r="BT29" s="51">
        <f t="shared" si="12"/>
        <v>0</v>
      </c>
      <c r="BV29" s="51">
        <f>IF($P29="",0,J29*$AA29*HLOOKUP(BV$5,Escalators!$D$22:$K$26,5,FALSE))</f>
        <v>0</v>
      </c>
      <c r="BW29" s="51">
        <f>IF($P29="",0,K29*$AA29*HLOOKUP(BW$5,Escalators!$D$22:$K$26,5,FALSE))</f>
        <v>0</v>
      </c>
      <c r="BX29" s="51">
        <f>IF($P29="",0,L29*$AA29*HLOOKUP(BX$5,Escalators!$D$22:$K$26,5,FALSE))</f>
        <v>0</v>
      </c>
      <c r="BY29" s="51">
        <f>IF($P29="",0,M29*$AA29*HLOOKUP(BY$5,Escalators!$D$22:$K$26,5,FALSE))</f>
        <v>0</v>
      </c>
      <c r="BZ29" s="51">
        <f>IF($P29="",0,N29*$AA29*HLOOKUP(BZ$5,Escalators!$D$22:$K$26,5,FALSE))</f>
        <v>0</v>
      </c>
      <c r="CA29" s="51">
        <f>IF($P29="",0,O29*$AA29*HLOOKUP(CA$5,Escalators!$D$22:$K$26,5,FALSE))</f>
        <v>0</v>
      </c>
      <c r="CC29" s="91">
        <f t="shared" si="13"/>
        <v>0</v>
      </c>
      <c r="CD29" s="91">
        <f t="shared" si="14"/>
        <v>0</v>
      </c>
      <c r="CE29" s="91">
        <f t="shared" si="15"/>
        <v>0</v>
      </c>
      <c r="CF29" s="91">
        <f t="shared" si="16"/>
        <v>0</v>
      </c>
      <c r="CG29" s="91">
        <f t="shared" si="17"/>
        <v>0</v>
      </c>
      <c r="CH29" s="91">
        <f t="shared" si="18"/>
        <v>0</v>
      </c>
      <c r="CJ29" s="51">
        <f t="shared" si="19"/>
        <v>0</v>
      </c>
      <c r="CK29" s="51">
        <f t="shared" si="20"/>
        <v>0</v>
      </c>
      <c r="CL29" s="51">
        <f t="shared" si="21"/>
        <v>0</v>
      </c>
      <c r="CM29" s="51">
        <f t="shared" si="22"/>
        <v>0</v>
      </c>
      <c r="CN29" s="51">
        <f t="shared" si="23"/>
        <v>0</v>
      </c>
      <c r="CO29" s="51">
        <f t="shared" si="24"/>
        <v>0</v>
      </c>
    </row>
    <row r="30" spans="2:93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0"/>
      <c r="R30" s="51">
        <f t="shared" si="0"/>
        <v>0</v>
      </c>
      <c r="S30" s="51">
        <f t="shared" si="1"/>
        <v>0</v>
      </c>
      <c r="T30" s="51">
        <f t="shared" si="2"/>
        <v>0</v>
      </c>
      <c r="U30" s="51">
        <f t="shared" si="3"/>
        <v>0</v>
      </c>
      <c r="V30" s="51">
        <f t="shared" si="4"/>
        <v>0</v>
      </c>
      <c r="W30" s="51">
        <f t="shared" si="5"/>
        <v>0</v>
      </c>
      <c r="Y30" s="91">
        <f t="shared" si="6"/>
        <v>0</v>
      </c>
      <c r="Z30" s="91">
        <f t="shared" si="6"/>
        <v>0</v>
      </c>
      <c r="AA30" s="91">
        <f t="shared" si="6"/>
        <v>0</v>
      </c>
      <c r="AB30" s="91">
        <f t="shared" si="6"/>
        <v>0</v>
      </c>
      <c r="AD30" s="51">
        <f>IF($P30="",0,J30*$Y30*HLOOKUP(AD$5,Escalators!$D$22:$K$26,3,FALSE))</f>
        <v>0</v>
      </c>
      <c r="AE30" s="51">
        <f>IF($P30="",0,K30*$Y30*HLOOKUP(AE$5,Escalators!$D$22:$K$26,3,FALSE))</f>
        <v>0</v>
      </c>
      <c r="AF30" s="51">
        <f>IF($P30="",0,L30*$Y30*HLOOKUP(AF$5,Escalators!$D$22:$K$26,3,FALSE))</f>
        <v>0</v>
      </c>
      <c r="AG30" s="51">
        <f>IF($P30="",0,M30*$Y30*HLOOKUP(AG$5,Escalators!$D$22:$K$26,3,FALSE))</f>
        <v>0</v>
      </c>
      <c r="AH30" s="51">
        <f>IF($P30="",0,N30*$Y30*HLOOKUP(AH$5,Escalators!$D$22:$K$26,3,FALSE))</f>
        <v>0</v>
      </c>
      <c r="AI30" s="51">
        <f>IF($P30="",0,O30*$Y30*HLOOKUP(AI$5,Escalators!$D$22:$K$26,3,FALSE))</f>
        <v>0</v>
      </c>
      <c r="AK30" s="6">
        <f>IF($P30="",0,$J30*$Z30*INDEX(Act_Type_Repex_Splits,MATCH($I30,Act_Type_Repex,0),MATCH(AK$6,Mat_Type,0))*INDEX(Escalators!$D$39:$K$44,MATCH(AK$6,Escalators!$C$39:$C$44,0),MATCH(AK$5,Escalators!$D$38:$K$38,0)))</f>
        <v>0</v>
      </c>
      <c r="AL30" s="6">
        <f>IF($P30="",0,$J30*$Z30*INDEX(Act_Type_Repex_Splits,MATCH($I30,Act_Type_Repex,0),MATCH(AL$6,Mat_Type,0))*INDEX(Escalators!$D$39:$K$44,MATCH(AL$6,Escalators!$C$39:$C$44,0),MATCH(AL$5,Escalators!$D$38:$K$38,0)))</f>
        <v>0</v>
      </c>
      <c r="AM30" s="6">
        <f>IF($P30="",0,$J30*$Z30*INDEX(Act_Type_Repex_Splits,MATCH($I30,Act_Type_Repex,0),MATCH(AM$6,Mat_Type,0))*INDEX(Escalators!$D$39:$K$44,MATCH(AM$6,Escalators!$C$39:$C$44,0),MATCH(AM$5,Escalators!$D$38:$K$38,0)))</f>
        <v>0</v>
      </c>
      <c r="AN30" s="6">
        <f>IF($P30="",0,$J30*$Z30*INDEX(Act_Type_Repex_Splits,MATCH($I30,Act_Type_Repex,0),MATCH(AN$6,Mat_Type,0))*INDEX(Escalators!$D$39:$K$44,MATCH(AN$6,Escalators!$C$39:$C$44,0),MATCH(AN$5,Escalators!$D$38:$K$38,0)))</f>
        <v>0</v>
      </c>
      <c r="AO30" s="6">
        <f>IF($P30="",0,$J30*$Z30*INDEX(Act_Type_Repex_Splits,MATCH($I30,Act_Type_Repex,0),MATCH(AO$6,Mat_Type,0))*INDEX(Escalators!$D$39:$K$44,MATCH(AO$6,Escalators!$C$39:$C$44,0),MATCH(AO$5,Escalators!$D$38:$K$38,0)))</f>
        <v>0</v>
      </c>
      <c r="AP30" s="51">
        <f t="shared" si="7"/>
        <v>0</v>
      </c>
      <c r="AQ30" s="51">
        <f>IF($P30="",0,$K30*$Z30*INDEX(Act_Type_Repex_Splits,MATCH($I30,Act_Type_Repex,0),MATCH(AQ$6,Mat_Type,0))*INDEX(Escalators!$D$39:$K$44,MATCH(AQ$6,Escalators!$C$39:$C$44,0),MATCH(AQ$5,Escalators!$D$38:$K$38,0)))</f>
        <v>0</v>
      </c>
      <c r="AR30" s="51">
        <f>IF($P30="",0,$K30*$Z30*INDEX(Act_Type_Repex_Splits,MATCH($I30,Act_Type_Repex,0),MATCH(AR$6,Mat_Type,0))*INDEX(Escalators!$D$39:$K$44,MATCH(AR$6,Escalators!$C$39:$C$44,0),MATCH(AR$5,Escalators!$D$38:$K$38,0)))</f>
        <v>0</v>
      </c>
      <c r="AS30" s="51">
        <f>IF($P30="",0,$K30*$Z30*INDEX(Act_Type_Repex_Splits,MATCH($I30,Act_Type_Repex,0),MATCH(AS$6,Mat_Type,0))*INDEX(Escalators!$D$39:$K$44,MATCH(AS$6,Escalators!$C$39:$C$44,0),MATCH(AS$5,Escalators!$D$38:$K$38,0)))</f>
        <v>0</v>
      </c>
      <c r="AT30" s="51">
        <f>IF($P30="",0,$K30*$Z30*INDEX(Act_Type_Repex_Splits,MATCH($I30,Act_Type_Repex,0),MATCH(AT$6,Mat_Type,0))*INDEX(Escalators!$D$39:$K$44,MATCH(AT$6,Escalators!$C$39:$C$44,0),MATCH(AT$5,Escalators!$D$38:$K$38,0)))</f>
        <v>0</v>
      </c>
      <c r="AU30" s="51">
        <f>IF($P30="",0,$K30*$Z30*INDEX(Act_Type_Repex_Splits,MATCH($I30,Act_Type_Repex,0),MATCH(AU$6,Mat_Type,0))*INDEX(Escalators!$D$39:$K$44,MATCH(AU$6,Escalators!$C$39:$C$44,0),MATCH(AU$5,Escalators!$D$38:$K$38,0)))</f>
        <v>0</v>
      </c>
      <c r="AV30" s="51">
        <f t="shared" si="8"/>
        <v>0</v>
      </c>
      <c r="AW30" s="51">
        <f>IF($P30="",0,$L30*$Z30*INDEX(Act_Type_Repex_Splits,MATCH($I30,Act_Type_Repex,0),MATCH(AW$6,Mat_Type,0))*INDEX(Escalators!$D$39:$K$44,MATCH(AW$6,Escalators!$C$39:$C$44,0),MATCH(AW$5,Escalators!$D$38:$K$38,0)))</f>
        <v>0</v>
      </c>
      <c r="AX30" s="51">
        <f>IF($P30="",0,$L30*$Z30*INDEX(Act_Type_Repex_Splits,MATCH($I30,Act_Type_Repex,0),MATCH(AX$6,Mat_Type,0))*INDEX(Escalators!$D$39:$K$44,MATCH(AX$6,Escalators!$C$39:$C$44,0),MATCH(AX$5,Escalators!$D$38:$K$38,0)))</f>
        <v>0</v>
      </c>
      <c r="AY30" s="51">
        <f>IF($P30="",0,$L30*$Z30*INDEX(Act_Type_Repex_Splits,MATCH($I30,Act_Type_Repex,0),MATCH(AY$6,Mat_Type,0))*INDEX(Escalators!$D$39:$K$44,MATCH(AY$6,Escalators!$C$39:$C$44,0),MATCH(AY$5,Escalators!$D$38:$K$38,0)))</f>
        <v>0</v>
      </c>
      <c r="AZ30" s="51">
        <f>IF($P30="",0,$L30*$Z30*INDEX(Act_Type_Repex_Splits,MATCH($I30,Act_Type_Repex,0),MATCH(AZ$6,Mat_Type,0))*INDEX(Escalators!$D$39:$K$44,MATCH(AZ$6,Escalators!$C$39:$C$44,0),MATCH(AZ$5,Escalators!$D$38:$K$38,0)))</f>
        <v>0</v>
      </c>
      <c r="BA30" s="51">
        <f>IF($P30="",0,$L30*$Z30*INDEX(Act_Type_Repex_Splits,MATCH($I30,Act_Type_Repex,0),MATCH(BA$6,Mat_Type,0))*INDEX(Escalators!$D$39:$K$44,MATCH(BA$6,Escalators!$C$39:$C$44,0),MATCH(BA$5,Escalators!$D$38:$K$38,0)))</f>
        <v>0</v>
      </c>
      <c r="BB30" s="51">
        <f t="shared" si="9"/>
        <v>0</v>
      </c>
      <c r="BC30" s="51">
        <f>IF($P30="",0,$M30*$Z30*INDEX(Act_Type_Repex_Splits,MATCH($I30,Act_Type_Repex,0),MATCH(BC$6,Mat_Type,0))*INDEX(Escalators!$D$39:$K$44,MATCH(BC$6,Escalators!$C$39:$C$44,0),MATCH(BC$5,Escalators!$D$38:$K$38,0)))</f>
        <v>0</v>
      </c>
      <c r="BD30" s="51">
        <f>IF($P30="",0,$M30*$Z30*INDEX(Act_Type_Repex_Splits,MATCH($I30,Act_Type_Repex,0),MATCH(BD$6,Mat_Type,0))*INDEX(Escalators!$D$39:$K$44,MATCH(BD$6,Escalators!$C$39:$C$44,0),MATCH(BD$5,Escalators!$D$38:$K$38,0)))</f>
        <v>0</v>
      </c>
      <c r="BE30" s="51">
        <f>IF($P30="",0,$M30*$Z30*INDEX(Act_Type_Repex_Splits,MATCH($I30,Act_Type_Repex,0),MATCH(BE$6,Mat_Type,0))*INDEX(Escalators!$D$39:$K$44,MATCH(BE$6,Escalators!$C$39:$C$44,0),MATCH(BE$5,Escalators!$D$38:$K$38,0)))</f>
        <v>0</v>
      </c>
      <c r="BF30" s="51">
        <f>IF($P30="",0,$M30*$Z30*INDEX(Act_Type_Repex_Splits,MATCH($I30,Act_Type_Repex,0),MATCH(BF$6,Mat_Type,0))*INDEX(Escalators!$D$39:$K$44,MATCH(BF$6,Escalators!$C$39:$C$44,0),MATCH(BF$5,Escalators!$D$38:$K$38,0)))</f>
        <v>0</v>
      </c>
      <c r="BG30" s="51">
        <f>IF($P30="",0,$M30*$Z30*INDEX(Act_Type_Repex_Splits,MATCH($I30,Act_Type_Repex,0),MATCH(BG$6,Mat_Type,0))*INDEX(Escalators!$D$39:$K$44,MATCH(BG$6,Escalators!$C$39:$C$44,0),MATCH(BG$5,Escalators!$D$38:$K$38,0)))</f>
        <v>0</v>
      </c>
      <c r="BH30" s="51">
        <f t="shared" si="10"/>
        <v>0</v>
      </c>
      <c r="BI30" s="51">
        <f>IF($P30="",0,$N30*$Z30*INDEX(Act_Type_Repex_Splits,MATCH($I30,Act_Type_Repex,0),MATCH(BI$6,Mat_Type,0))*INDEX(Escalators!$D$39:$K$44,MATCH(BI$6,Escalators!$C$39:$C$44,0),MATCH(BI$5,Escalators!$D$38:$K$38,0)))</f>
        <v>0</v>
      </c>
      <c r="BJ30" s="51">
        <f>IF($P30="",0,$N30*$Z30*INDEX(Act_Type_Repex_Splits,MATCH($I30,Act_Type_Repex,0),MATCH(BJ$6,Mat_Type,0))*INDEX(Escalators!$D$39:$K$44,MATCH(BJ$6,Escalators!$C$39:$C$44,0),MATCH(BJ$5,Escalators!$D$38:$K$38,0)))</f>
        <v>0</v>
      </c>
      <c r="BK30" s="51">
        <f>IF($P30="",0,$N30*$Z30*INDEX(Act_Type_Repex_Splits,MATCH($I30,Act_Type_Repex,0),MATCH(BK$6,Mat_Type,0))*INDEX(Escalators!$D$39:$K$44,MATCH(BK$6,Escalators!$C$39:$C$44,0),MATCH(BK$5,Escalators!$D$38:$K$38,0)))</f>
        <v>0</v>
      </c>
      <c r="BL30" s="51">
        <f>IF($P30="",0,$N30*$Z30*INDEX(Act_Type_Repex_Splits,MATCH($I30,Act_Type_Repex,0),MATCH(BL$6,Mat_Type,0))*INDEX(Escalators!$D$39:$K$44,MATCH(BL$6,Escalators!$C$39:$C$44,0),MATCH(BL$5,Escalators!$D$38:$K$38,0)))</f>
        <v>0</v>
      </c>
      <c r="BM30" s="51">
        <f>IF($P30="",0,$N30*$Z30*INDEX(Act_Type_Repex_Splits,MATCH($I30,Act_Type_Repex,0),MATCH(BM$6,Mat_Type,0))*INDEX(Escalators!$D$39:$K$44,MATCH(BM$6,Escalators!$C$39:$C$44,0),MATCH(BM$5,Escalators!$D$38:$K$38,0)))</f>
        <v>0</v>
      </c>
      <c r="BN30" s="51">
        <f t="shared" si="11"/>
        <v>0</v>
      </c>
      <c r="BO30" s="51">
        <f>IF($P30="",0,$O30*$Z30*INDEX(Act_Type_Repex_Splits,MATCH($I30,Act_Type_Repex,0),MATCH(BO$6,Mat_Type,0))*INDEX(Escalators!$D$39:$K$44,MATCH(BO$6,Escalators!$C$39:$C$44,0),MATCH(BO$5,Escalators!$D$38:$K$38,0)))</f>
        <v>0</v>
      </c>
      <c r="BP30" s="51">
        <f>IF($P30="",0,$O30*$Z30*INDEX(Act_Type_Repex_Splits,MATCH($I30,Act_Type_Repex,0),MATCH(BP$6,Mat_Type,0))*INDEX(Escalators!$D$39:$K$44,MATCH(BP$6,Escalators!$C$39:$C$44,0),MATCH(BP$5,Escalators!$D$38:$K$38,0)))</f>
        <v>0</v>
      </c>
      <c r="BQ30" s="51">
        <f>IF($P30="",0,$O30*$Z30*INDEX(Act_Type_Repex_Splits,MATCH($I30,Act_Type_Repex,0),MATCH(BQ$6,Mat_Type,0))*INDEX(Escalators!$D$39:$K$44,MATCH(BQ$6,Escalators!$C$39:$C$44,0),MATCH(BQ$5,Escalators!$D$38:$K$38,0)))</f>
        <v>0</v>
      </c>
      <c r="BR30" s="51">
        <f>IF($P30="",0,$O30*$Z30*INDEX(Act_Type_Repex_Splits,MATCH($I30,Act_Type_Repex,0),MATCH(BR$6,Mat_Type,0))*INDEX(Escalators!$D$39:$K$44,MATCH(BR$6,Escalators!$C$39:$C$44,0),MATCH(BR$5,Escalators!$D$38:$K$38,0)))</f>
        <v>0</v>
      </c>
      <c r="BS30" s="51">
        <f>IF($P30="",0,$O30*$Z30*INDEX(Act_Type_Repex_Splits,MATCH($I30,Act_Type_Repex,0),MATCH(BS$6,Mat_Type,0))*INDEX(Escalators!$D$39:$K$44,MATCH(BS$6,Escalators!$C$39:$C$44,0),MATCH(BS$5,Escalators!$D$38:$K$38,0)))</f>
        <v>0</v>
      </c>
      <c r="BT30" s="51">
        <f t="shared" si="12"/>
        <v>0</v>
      </c>
      <c r="BV30" s="51">
        <f>IF($P30="",0,J30*$AA30*HLOOKUP(BV$5,Escalators!$D$22:$K$26,5,FALSE))</f>
        <v>0</v>
      </c>
      <c r="BW30" s="51">
        <f>IF($P30="",0,K30*$AA30*HLOOKUP(BW$5,Escalators!$D$22:$K$26,5,FALSE))</f>
        <v>0</v>
      </c>
      <c r="BX30" s="51">
        <f>IF($P30="",0,L30*$AA30*HLOOKUP(BX$5,Escalators!$D$22:$K$26,5,FALSE))</f>
        <v>0</v>
      </c>
      <c r="BY30" s="51">
        <f>IF($P30="",0,M30*$AA30*HLOOKUP(BY$5,Escalators!$D$22:$K$26,5,FALSE))</f>
        <v>0</v>
      </c>
      <c r="BZ30" s="51">
        <f>IF($P30="",0,N30*$AA30*HLOOKUP(BZ$5,Escalators!$D$22:$K$26,5,FALSE))</f>
        <v>0</v>
      </c>
      <c r="CA30" s="51">
        <f>IF($P30="",0,O30*$AA30*HLOOKUP(CA$5,Escalators!$D$22:$K$26,5,FALSE))</f>
        <v>0</v>
      </c>
      <c r="CC30" s="91">
        <f t="shared" si="13"/>
        <v>0</v>
      </c>
      <c r="CD30" s="91">
        <f t="shared" si="14"/>
        <v>0</v>
      </c>
      <c r="CE30" s="91">
        <f t="shared" si="15"/>
        <v>0</v>
      </c>
      <c r="CF30" s="91">
        <f t="shared" si="16"/>
        <v>0</v>
      </c>
      <c r="CG30" s="91">
        <f t="shared" si="17"/>
        <v>0</v>
      </c>
      <c r="CH30" s="91">
        <f t="shared" si="18"/>
        <v>0</v>
      </c>
      <c r="CJ30" s="51">
        <f t="shared" si="19"/>
        <v>0</v>
      </c>
      <c r="CK30" s="51">
        <f t="shared" si="20"/>
        <v>0</v>
      </c>
      <c r="CL30" s="51">
        <f t="shared" si="21"/>
        <v>0</v>
      </c>
      <c r="CM30" s="51">
        <f t="shared" si="22"/>
        <v>0</v>
      </c>
      <c r="CN30" s="51">
        <f t="shared" si="23"/>
        <v>0</v>
      </c>
      <c r="CO30" s="51">
        <f t="shared" si="24"/>
        <v>0</v>
      </c>
    </row>
    <row r="31" spans="2:93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0"/>
      <c r="R31" s="51">
        <f t="shared" si="0"/>
        <v>0</v>
      </c>
      <c r="S31" s="51">
        <f t="shared" si="1"/>
        <v>0</v>
      </c>
      <c r="T31" s="51">
        <f t="shared" si="2"/>
        <v>0</v>
      </c>
      <c r="U31" s="51">
        <f t="shared" si="3"/>
        <v>0</v>
      </c>
      <c r="V31" s="51">
        <f t="shared" si="4"/>
        <v>0</v>
      </c>
      <c r="W31" s="51">
        <f t="shared" si="5"/>
        <v>0</v>
      </c>
      <c r="Y31" s="91">
        <f t="shared" si="6"/>
        <v>0</v>
      </c>
      <c r="Z31" s="91">
        <f t="shared" si="6"/>
        <v>0</v>
      </c>
      <c r="AA31" s="91">
        <f t="shared" si="6"/>
        <v>0</v>
      </c>
      <c r="AB31" s="91">
        <f t="shared" si="6"/>
        <v>0</v>
      </c>
      <c r="AD31" s="51">
        <f>IF($P31="",0,J31*$Y31*HLOOKUP(AD$5,Escalators!$D$22:$K$26,3,FALSE))</f>
        <v>0</v>
      </c>
      <c r="AE31" s="51">
        <f>IF($P31="",0,K31*$Y31*HLOOKUP(AE$5,Escalators!$D$22:$K$26,3,FALSE))</f>
        <v>0</v>
      </c>
      <c r="AF31" s="51">
        <f>IF($P31="",0,L31*$Y31*HLOOKUP(AF$5,Escalators!$D$22:$K$26,3,FALSE))</f>
        <v>0</v>
      </c>
      <c r="AG31" s="51">
        <f>IF($P31="",0,M31*$Y31*HLOOKUP(AG$5,Escalators!$D$22:$K$26,3,FALSE))</f>
        <v>0</v>
      </c>
      <c r="AH31" s="51">
        <f>IF($P31="",0,N31*$Y31*HLOOKUP(AH$5,Escalators!$D$22:$K$26,3,FALSE))</f>
        <v>0</v>
      </c>
      <c r="AI31" s="51">
        <f>IF($P31="",0,O31*$Y31*HLOOKUP(AI$5,Escalators!$D$22:$K$26,3,FALSE))</f>
        <v>0</v>
      </c>
      <c r="AK31" s="6">
        <f>IF($P31="",0,$J31*$Z31*INDEX(Act_Type_Repex_Splits,MATCH($I31,Act_Type_Repex,0),MATCH(AK$6,Mat_Type,0))*INDEX(Escalators!$D$39:$K$44,MATCH(AK$6,Escalators!$C$39:$C$44,0),MATCH(AK$5,Escalators!$D$38:$K$38,0)))</f>
        <v>0</v>
      </c>
      <c r="AL31" s="6">
        <f>IF($P31="",0,$J31*$Z31*INDEX(Act_Type_Repex_Splits,MATCH($I31,Act_Type_Repex,0),MATCH(AL$6,Mat_Type,0))*INDEX(Escalators!$D$39:$K$44,MATCH(AL$6,Escalators!$C$39:$C$44,0),MATCH(AL$5,Escalators!$D$38:$K$38,0)))</f>
        <v>0</v>
      </c>
      <c r="AM31" s="6">
        <f>IF($P31="",0,$J31*$Z31*INDEX(Act_Type_Repex_Splits,MATCH($I31,Act_Type_Repex,0),MATCH(AM$6,Mat_Type,0))*INDEX(Escalators!$D$39:$K$44,MATCH(AM$6,Escalators!$C$39:$C$44,0),MATCH(AM$5,Escalators!$D$38:$K$38,0)))</f>
        <v>0</v>
      </c>
      <c r="AN31" s="6">
        <f>IF($P31="",0,$J31*$Z31*INDEX(Act_Type_Repex_Splits,MATCH($I31,Act_Type_Repex,0),MATCH(AN$6,Mat_Type,0))*INDEX(Escalators!$D$39:$K$44,MATCH(AN$6,Escalators!$C$39:$C$44,0),MATCH(AN$5,Escalators!$D$38:$K$38,0)))</f>
        <v>0</v>
      </c>
      <c r="AO31" s="6">
        <f>IF($P31="",0,$J31*$Z31*INDEX(Act_Type_Repex_Splits,MATCH($I31,Act_Type_Repex,0),MATCH(AO$6,Mat_Type,0))*INDEX(Escalators!$D$39:$K$44,MATCH(AO$6,Escalators!$C$39:$C$44,0),MATCH(AO$5,Escalators!$D$38:$K$38,0)))</f>
        <v>0</v>
      </c>
      <c r="AP31" s="51">
        <f t="shared" si="7"/>
        <v>0</v>
      </c>
      <c r="AQ31" s="51">
        <f>IF($P31="",0,$K31*$Z31*INDEX(Act_Type_Repex_Splits,MATCH($I31,Act_Type_Repex,0),MATCH(AQ$6,Mat_Type,0))*INDEX(Escalators!$D$39:$K$44,MATCH(AQ$6,Escalators!$C$39:$C$44,0),MATCH(AQ$5,Escalators!$D$38:$K$38,0)))</f>
        <v>0</v>
      </c>
      <c r="AR31" s="51">
        <f>IF($P31="",0,$K31*$Z31*INDEX(Act_Type_Repex_Splits,MATCH($I31,Act_Type_Repex,0),MATCH(AR$6,Mat_Type,0))*INDEX(Escalators!$D$39:$K$44,MATCH(AR$6,Escalators!$C$39:$C$44,0),MATCH(AR$5,Escalators!$D$38:$K$38,0)))</f>
        <v>0</v>
      </c>
      <c r="AS31" s="51">
        <f>IF($P31="",0,$K31*$Z31*INDEX(Act_Type_Repex_Splits,MATCH($I31,Act_Type_Repex,0),MATCH(AS$6,Mat_Type,0))*INDEX(Escalators!$D$39:$K$44,MATCH(AS$6,Escalators!$C$39:$C$44,0),MATCH(AS$5,Escalators!$D$38:$K$38,0)))</f>
        <v>0</v>
      </c>
      <c r="AT31" s="51">
        <f>IF($P31="",0,$K31*$Z31*INDEX(Act_Type_Repex_Splits,MATCH($I31,Act_Type_Repex,0),MATCH(AT$6,Mat_Type,0))*INDEX(Escalators!$D$39:$K$44,MATCH(AT$6,Escalators!$C$39:$C$44,0),MATCH(AT$5,Escalators!$D$38:$K$38,0)))</f>
        <v>0</v>
      </c>
      <c r="AU31" s="51">
        <f>IF($P31="",0,$K31*$Z31*INDEX(Act_Type_Repex_Splits,MATCH($I31,Act_Type_Repex,0),MATCH(AU$6,Mat_Type,0))*INDEX(Escalators!$D$39:$K$44,MATCH(AU$6,Escalators!$C$39:$C$44,0),MATCH(AU$5,Escalators!$D$38:$K$38,0)))</f>
        <v>0</v>
      </c>
      <c r="AV31" s="51">
        <f t="shared" si="8"/>
        <v>0</v>
      </c>
      <c r="AW31" s="51">
        <f>IF($P31="",0,$L31*$Z31*INDEX(Act_Type_Repex_Splits,MATCH($I31,Act_Type_Repex,0),MATCH(AW$6,Mat_Type,0))*INDEX(Escalators!$D$39:$K$44,MATCH(AW$6,Escalators!$C$39:$C$44,0),MATCH(AW$5,Escalators!$D$38:$K$38,0)))</f>
        <v>0</v>
      </c>
      <c r="AX31" s="51">
        <f>IF($P31="",0,$L31*$Z31*INDEX(Act_Type_Repex_Splits,MATCH($I31,Act_Type_Repex,0),MATCH(AX$6,Mat_Type,0))*INDEX(Escalators!$D$39:$K$44,MATCH(AX$6,Escalators!$C$39:$C$44,0),MATCH(AX$5,Escalators!$D$38:$K$38,0)))</f>
        <v>0</v>
      </c>
      <c r="AY31" s="51">
        <f>IF($P31="",0,$L31*$Z31*INDEX(Act_Type_Repex_Splits,MATCH($I31,Act_Type_Repex,0),MATCH(AY$6,Mat_Type,0))*INDEX(Escalators!$D$39:$K$44,MATCH(AY$6,Escalators!$C$39:$C$44,0),MATCH(AY$5,Escalators!$D$38:$K$38,0)))</f>
        <v>0</v>
      </c>
      <c r="AZ31" s="51">
        <f>IF($P31="",0,$L31*$Z31*INDEX(Act_Type_Repex_Splits,MATCH($I31,Act_Type_Repex,0),MATCH(AZ$6,Mat_Type,0))*INDEX(Escalators!$D$39:$K$44,MATCH(AZ$6,Escalators!$C$39:$C$44,0),MATCH(AZ$5,Escalators!$D$38:$K$38,0)))</f>
        <v>0</v>
      </c>
      <c r="BA31" s="51">
        <f>IF($P31="",0,$L31*$Z31*INDEX(Act_Type_Repex_Splits,MATCH($I31,Act_Type_Repex,0),MATCH(BA$6,Mat_Type,0))*INDEX(Escalators!$D$39:$K$44,MATCH(BA$6,Escalators!$C$39:$C$44,0),MATCH(BA$5,Escalators!$D$38:$K$38,0)))</f>
        <v>0</v>
      </c>
      <c r="BB31" s="51">
        <f t="shared" si="9"/>
        <v>0</v>
      </c>
      <c r="BC31" s="51">
        <f>IF($P31="",0,$M31*$Z31*INDEX(Act_Type_Repex_Splits,MATCH($I31,Act_Type_Repex,0),MATCH(BC$6,Mat_Type,0))*INDEX(Escalators!$D$39:$K$44,MATCH(BC$6,Escalators!$C$39:$C$44,0),MATCH(BC$5,Escalators!$D$38:$K$38,0)))</f>
        <v>0</v>
      </c>
      <c r="BD31" s="51">
        <f>IF($P31="",0,$M31*$Z31*INDEX(Act_Type_Repex_Splits,MATCH($I31,Act_Type_Repex,0),MATCH(BD$6,Mat_Type,0))*INDEX(Escalators!$D$39:$K$44,MATCH(BD$6,Escalators!$C$39:$C$44,0),MATCH(BD$5,Escalators!$D$38:$K$38,0)))</f>
        <v>0</v>
      </c>
      <c r="BE31" s="51">
        <f>IF($P31="",0,$M31*$Z31*INDEX(Act_Type_Repex_Splits,MATCH($I31,Act_Type_Repex,0),MATCH(BE$6,Mat_Type,0))*INDEX(Escalators!$D$39:$K$44,MATCH(BE$6,Escalators!$C$39:$C$44,0),MATCH(BE$5,Escalators!$D$38:$K$38,0)))</f>
        <v>0</v>
      </c>
      <c r="BF31" s="51">
        <f>IF($P31="",0,$M31*$Z31*INDEX(Act_Type_Repex_Splits,MATCH($I31,Act_Type_Repex,0),MATCH(BF$6,Mat_Type,0))*INDEX(Escalators!$D$39:$K$44,MATCH(BF$6,Escalators!$C$39:$C$44,0),MATCH(BF$5,Escalators!$D$38:$K$38,0)))</f>
        <v>0</v>
      </c>
      <c r="BG31" s="51">
        <f>IF($P31="",0,$M31*$Z31*INDEX(Act_Type_Repex_Splits,MATCH($I31,Act_Type_Repex,0),MATCH(BG$6,Mat_Type,0))*INDEX(Escalators!$D$39:$K$44,MATCH(BG$6,Escalators!$C$39:$C$44,0),MATCH(BG$5,Escalators!$D$38:$K$38,0)))</f>
        <v>0</v>
      </c>
      <c r="BH31" s="51">
        <f t="shared" si="10"/>
        <v>0</v>
      </c>
      <c r="BI31" s="51">
        <f>IF($P31="",0,$N31*$Z31*INDEX(Act_Type_Repex_Splits,MATCH($I31,Act_Type_Repex,0),MATCH(BI$6,Mat_Type,0))*INDEX(Escalators!$D$39:$K$44,MATCH(BI$6,Escalators!$C$39:$C$44,0),MATCH(BI$5,Escalators!$D$38:$K$38,0)))</f>
        <v>0</v>
      </c>
      <c r="BJ31" s="51">
        <f>IF($P31="",0,$N31*$Z31*INDEX(Act_Type_Repex_Splits,MATCH($I31,Act_Type_Repex,0),MATCH(BJ$6,Mat_Type,0))*INDEX(Escalators!$D$39:$K$44,MATCH(BJ$6,Escalators!$C$39:$C$44,0),MATCH(BJ$5,Escalators!$D$38:$K$38,0)))</f>
        <v>0</v>
      </c>
      <c r="BK31" s="51">
        <f>IF($P31="",0,$N31*$Z31*INDEX(Act_Type_Repex_Splits,MATCH($I31,Act_Type_Repex,0),MATCH(BK$6,Mat_Type,0))*INDEX(Escalators!$D$39:$K$44,MATCH(BK$6,Escalators!$C$39:$C$44,0),MATCH(BK$5,Escalators!$D$38:$K$38,0)))</f>
        <v>0</v>
      </c>
      <c r="BL31" s="51">
        <f>IF($P31="",0,$N31*$Z31*INDEX(Act_Type_Repex_Splits,MATCH($I31,Act_Type_Repex,0),MATCH(BL$6,Mat_Type,0))*INDEX(Escalators!$D$39:$K$44,MATCH(BL$6,Escalators!$C$39:$C$44,0),MATCH(BL$5,Escalators!$D$38:$K$38,0)))</f>
        <v>0</v>
      </c>
      <c r="BM31" s="51">
        <f>IF($P31="",0,$N31*$Z31*INDEX(Act_Type_Repex_Splits,MATCH($I31,Act_Type_Repex,0),MATCH(BM$6,Mat_Type,0))*INDEX(Escalators!$D$39:$K$44,MATCH(BM$6,Escalators!$C$39:$C$44,0),MATCH(BM$5,Escalators!$D$38:$K$38,0)))</f>
        <v>0</v>
      </c>
      <c r="BN31" s="51">
        <f t="shared" si="11"/>
        <v>0</v>
      </c>
      <c r="BO31" s="51">
        <f>IF($P31="",0,$O31*$Z31*INDEX(Act_Type_Repex_Splits,MATCH($I31,Act_Type_Repex,0),MATCH(BO$6,Mat_Type,0))*INDEX(Escalators!$D$39:$K$44,MATCH(BO$6,Escalators!$C$39:$C$44,0),MATCH(BO$5,Escalators!$D$38:$K$38,0)))</f>
        <v>0</v>
      </c>
      <c r="BP31" s="51">
        <f>IF($P31="",0,$O31*$Z31*INDEX(Act_Type_Repex_Splits,MATCH($I31,Act_Type_Repex,0),MATCH(BP$6,Mat_Type,0))*INDEX(Escalators!$D$39:$K$44,MATCH(BP$6,Escalators!$C$39:$C$44,0),MATCH(BP$5,Escalators!$D$38:$K$38,0)))</f>
        <v>0</v>
      </c>
      <c r="BQ31" s="51">
        <f>IF($P31="",0,$O31*$Z31*INDEX(Act_Type_Repex_Splits,MATCH($I31,Act_Type_Repex,0),MATCH(BQ$6,Mat_Type,0))*INDEX(Escalators!$D$39:$K$44,MATCH(BQ$6,Escalators!$C$39:$C$44,0),MATCH(BQ$5,Escalators!$D$38:$K$38,0)))</f>
        <v>0</v>
      </c>
      <c r="BR31" s="51">
        <f>IF($P31="",0,$O31*$Z31*INDEX(Act_Type_Repex_Splits,MATCH($I31,Act_Type_Repex,0),MATCH(BR$6,Mat_Type,0))*INDEX(Escalators!$D$39:$K$44,MATCH(BR$6,Escalators!$C$39:$C$44,0),MATCH(BR$5,Escalators!$D$38:$K$38,0)))</f>
        <v>0</v>
      </c>
      <c r="BS31" s="51">
        <f>IF($P31="",0,$O31*$Z31*INDEX(Act_Type_Repex_Splits,MATCH($I31,Act_Type_Repex,0),MATCH(BS$6,Mat_Type,0))*INDEX(Escalators!$D$39:$K$44,MATCH(BS$6,Escalators!$C$39:$C$44,0),MATCH(BS$5,Escalators!$D$38:$K$38,0)))</f>
        <v>0</v>
      </c>
      <c r="BT31" s="51">
        <f t="shared" si="12"/>
        <v>0</v>
      </c>
      <c r="BV31" s="51">
        <f>IF($P31="",0,J31*$AA31*HLOOKUP(BV$5,Escalators!$D$22:$K$26,5,FALSE))</f>
        <v>0</v>
      </c>
      <c r="BW31" s="51">
        <f>IF($P31="",0,K31*$AA31*HLOOKUP(BW$5,Escalators!$D$22:$K$26,5,FALSE))</f>
        <v>0</v>
      </c>
      <c r="BX31" s="51">
        <f>IF($P31="",0,L31*$AA31*HLOOKUP(BX$5,Escalators!$D$22:$K$26,5,FALSE))</f>
        <v>0</v>
      </c>
      <c r="BY31" s="51">
        <f>IF($P31="",0,M31*$AA31*HLOOKUP(BY$5,Escalators!$D$22:$K$26,5,FALSE))</f>
        <v>0</v>
      </c>
      <c r="BZ31" s="51">
        <f>IF($P31="",0,N31*$AA31*HLOOKUP(BZ$5,Escalators!$D$22:$K$26,5,FALSE))</f>
        <v>0</v>
      </c>
      <c r="CA31" s="51">
        <f>IF($P31="",0,O31*$AA31*HLOOKUP(CA$5,Escalators!$D$22:$K$26,5,FALSE))</f>
        <v>0</v>
      </c>
      <c r="CC31" s="91">
        <f t="shared" si="13"/>
        <v>0</v>
      </c>
      <c r="CD31" s="91">
        <f t="shared" si="14"/>
        <v>0</v>
      </c>
      <c r="CE31" s="91">
        <f t="shared" si="15"/>
        <v>0</v>
      </c>
      <c r="CF31" s="91">
        <f t="shared" si="16"/>
        <v>0</v>
      </c>
      <c r="CG31" s="91">
        <f t="shared" si="17"/>
        <v>0</v>
      </c>
      <c r="CH31" s="91">
        <f t="shared" si="18"/>
        <v>0</v>
      </c>
      <c r="CJ31" s="51">
        <f t="shared" si="19"/>
        <v>0</v>
      </c>
      <c r="CK31" s="51">
        <f t="shared" si="20"/>
        <v>0</v>
      </c>
      <c r="CL31" s="51">
        <f t="shared" si="21"/>
        <v>0</v>
      </c>
      <c r="CM31" s="51">
        <f t="shared" si="22"/>
        <v>0</v>
      </c>
      <c r="CN31" s="51">
        <f t="shared" si="23"/>
        <v>0</v>
      </c>
      <c r="CO31" s="51">
        <f t="shared" si="24"/>
        <v>0</v>
      </c>
    </row>
    <row r="32" spans="2:93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0"/>
      <c r="R32" s="51">
        <f t="shared" si="0"/>
        <v>0</v>
      </c>
      <c r="S32" s="51">
        <f t="shared" si="1"/>
        <v>0</v>
      </c>
      <c r="T32" s="51">
        <f t="shared" si="2"/>
        <v>0</v>
      </c>
      <c r="U32" s="51">
        <f t="shared" si="3"/>
        <v>0</v>
      </c>
      <c r="V32" s="51">
        <f t="shared" si="4"/>
        <v>0</v>
      </c>
      <c r="W32" s="51">
        <f t="shared" si="5"/>
        <v>0</v>
      </c>
      <c r="Y32" s="91">
        <f t="shared" si="6"/>
        <v>0</v>
      </c>
      <c r="Z32" s="91">
        <f t="shared" si="6"/>
        <v>0</v>
      </c>
      <c r="AA32" s="91">
        <f t="shared" si="6"/>
        <v>0</v>
      </c>
      <c r="AB32" s="91">
        <f t="shared" si="6"/>
        <v>0</v>
      </c>
      <c r="AD32" s="51">
        <f>IF($P32="",0,J32*$Y32*HLOOKUP(AD$5,Escalators!$D$22:$K$26,3,FALSE))</f>
        <v>0</v>
      </c>
      <c r="AE32" s="51">
        <f>IF($P32="",0,K32*$Y32*HLOOKUP(AE$5,Escalators!$D$22:$K$26,3,FALSE))</f>
        <v>0</v>
      </c>
      <c r="AF32" s="51">
        <f>IF($P32="",0,L32*$Y32*HLOOKUP(AF$5,Escalators!$D$22:$K$26,3,FALSE))</f>
        <v>0</v>
      </c>
      <c r="AG32" s="51">
        <f>IF($P32="",0,M32*$Y32*HLOOKUP(AG$5,Escalators!$D$22:$K$26,3,FALSE))</f>
        <v>0</v>
      </c>
      <c r="AH32" s="51">
        <f>IF($P32="",0,N32*$Y32*HLOOKUP(AH$5,Escalators!$D$22:$K$26,3,FALSE))</f>
        <v>0</v>
      </c>
      <c r="AI32" s="51">
        <f>IF($P32="",0,O32*$Y32*HLOOKUP(AI$5,Escalators!$D$22:$K$26,3,FALSE))</f>
        <v>0</v>
      </c>
      <c r="AK32" s="6">
        <f>IF($P32="",0,$J32*$Z32*INDEX(Act_Type_Repex_Splits,MATCH($I32,Act_Type_Repex,0),MATCH(AK$6,Mat_Type,0))*INDEX(Escalators!$D$39:$K$44,MATCH(AK$6,Escalators!$C$39:$C$44,0),MATCH(AK$5,Escalators!$D$38:$K$38,0)))</f>
        <v>0</v>
      </c>
      <c r="AL32" s="6">
        <f>IF($P32="",0,$J32*$Z32*INDEX(Act_Type_Repex_Splits,MATCH($I32,Act_Type_Repex,0),MATCH(AL$6,Mat_Type,0))*INDEX(Escalators!$D$39:$K$44,MATCH(AL$6,Escalators!$C$39:$C$44,0),MATCH(AL$5,Escalators!$D$38:$K$38,0)))</f>
        <v>0</v>
      </c>
      <c r="AM32" s="6">
        <f>IF($P32="",0,$J32*$Z32*INDEX(Act_Type_Repex_Splits,MATCH($I32,Act_Type_Repex,0),MATCH(AM$6,Mat_Type,0))*INDEX(Escalators!$D$39:$K$44,MATCH(AM$6,Escalators!$C$39:$C$44,0),MATCH(AM$5,Escalators!$D$38:$K$38,0)))</f>
        <v>0</v>
      </c>
      <c r="AN32" s="6">
        <f>IF($P32="",0,$J32*$Z32*INDEX(Act_Type_Repex_Splits,MATCH($I32,Act_Type_Repex,0),MATCH(AN$6,Mat_Type,0))*INDEX(Escalators!$D$39:$K$44,MATCH(AN$6,Escalators!$C$39:$C$44,0),MATCH(AN$5,Escalators!$D$38:$K$38,0)))</f>
        <v>0</v>
      </c>
      <c r="AO32" s="6">
        <f>IF($P32="",0,$J32*$Z32*INDEX(Act_Type_Repex_Splits,MATCH($I32,Act_Type_Repex,0),MATCH(AO$6,Mat_Type,0))*INDEX(Escalators!$D$39:$K$44,MATCH(AO$6,Escalators!$C$39:$C$44,0),MATCH(AO$5,Escalators!$D$38:$K$38,0)))</f>
        <v>0</v>
      </c>
      <c r="AP32" s="51">
        <f t="shared" si="7"/>
        <v>0</v>
      </c>
      <c r="AQ32" s="51">
        <f>IF($P32="",0,$K32*$Z32*INDEX(Act_Type_Repex_Splits,MATCH($I32,Act_Type_Repex,0),MATCH(AQ$6,Mat_Type,0))*INDEX(Escalators!$D$39:$K$44,MATCH(AQ$6,Escalators!$C$39:$C$44,0),MATCH(AQ$5,Escalators!$D$38:$K$38,0)))</f>
        <v>0</v>
      </c>
      <c r="AR32" s="51">
        <f>IF($P32="",0,$K32*$Z32*INDEX(Act_Type_Repex_Splits,MATCH($I32,Act_Type_Repex,0),MATCH(AR$6,Mat_Type,0))*INDEX(Escalators!$D$39:$K$44,MATCH(AR$6,Escalators!$C$39:$C$44,0),MATCH(AR$5,Escalators!$D$38:$K$38,0)))</f>
        <v>0</v>
      </c>
      <c r="AS32" s="51">
        <f>IF($P32="",0,$K32*$Z32*INDEX(Act_Type_Repex_Splits,MATCH($I32,Act_Type_Repex,0),MATCH(AS$6,Mat_Type,0))*INDEX(Escalators!$D$39:$K$44,MATCH(AS$6,Escalators!$C$39:$C$44,0),MATCH(AS$5,Escalators!$D$38:$K$38,0)))</f>
        <v>0</v>
      </c>
      <c r="AT32" s="51">
        <f>IF($P32="",0,$K32*$Z32*INDEX(Act_Type_Repex_Splits,MATCH($I32,Act_Type_Repex,0),MATCH(AT$6,Mat_Type,0))*INDEX(Escalators!$D$39:$K$44,MATCH(AT$6,Escalators!$C$39:$C$44,0),MATCH(AT$5,Escalators!$D$38:$K$38,0)))</f>
        <v>0</v>
      </c>
      <c r="AU32" s="51">
        <f>IF($P32="",0,$K32*$Z32*INDEX(Act_Type_Repex_Splits,MATCH($I32,Act_Type_Repex,0),MATCH(AU$6,Mat_Type,0))*INDEX(Escalators!$D$39:$K$44,MATCH(AU$6,Escalators!$C$39:$C$44,0),MATCH(AU$5,Escalators!$D$38:$K$38,0)))</f>
        <v>0</v>
      </c>
      <c r="AV32" s="51">
        <f t="shared" si="8"/>
        <v>0</v>
      </c>
      <c r="AW32" s="51">
        <f>IF($P32="",0,$L32*$Z32*INDEX(Act_Type_Repex_Splits,MATCH($I32,Act_Type_Repex,0),MATCH(AW$6,Mat_Type,0))*INDEX(Escalators!$D$39:$K$44,MATCH(AW$6,Escalators!$C$39:$C$44,0),MATCH(AW$5,Escalators!$D$38:$K$38,0)))</f>
        <v>0</v>
      </c>
      <c r="AX32" s="51">
        <f>IF($P32="",0,$L32*$Z32*INDEX(Act_Type_Repex_Splits,MATCH($I32,Act_Type_Repex,0),MATCH(AX$6,Mat_Type,0))*INDEX(Escalators!$D$39:$K$44,MATCH(AX$6,Escalators!$C$39:$C$44,0),MATCH(AX$5,Escalators!$D$38:$K$38,0)))</f>
        <v>0</v>
      </c>
      <c r="AY32" s="51">
        <f>IF($P32="",0,$L32*$Z32*INDEX(Act_Type_Repex_Splits,MATCH($I32,Act_Type_Repex,0),MATCH(AY$6,Mat_Type,0))*INDEX(Escalators!$D$39:$K$44,MATCH(AY$6,Escalators!$C$39:$C$44,0),MATCH(AY$5,Escalators!$D$38:$K$38,0)))</f>
        <v>0</v>
      </c>
      <c r="AZ32" s="51">
        <f>IF($P32="",0,$L32*$Z32*INDEX(Act_Type_Repex_Splits,MATCH($I32,Act_Type_Repex,0),MATCH(AZ$6,Mat_Type,0))*INDEX(Escalators!$D$39:$K$44,MATCH(AZ$6,Escalators!$C$39:$C$44,0),MATCH(AZ$5,Escalators!$D$38:$K$38,0)))</f>
        <v>0</v>
      </c>
      <c r="BA32" s="51">
        <f>IF($P32="",0,$L32*$Z32*INDEX(Act_Type_Repex_Splits,MATCH($I32,Act_Type_Repex,0),MATCH(BA$6,Mat_Type,0))*INDEX(Escalators!$D$39:$K$44,MATCH(BA$6,Escalators!$C$39:$C$44,0),MATCH(BA$5,Escalators!$D$38:$K$38,0)))</f>
        <v>0</v>
      </c>
      <c r="BB32" s="51">
        <f t="shared" si="9"/>
        <v>0</v>
      </c>
      <c r="BC32" s="51">
        <f>IF($P32="",0,$M32*$Z32*INDEX(Act_Type_Repex_Splits,MATCH($I32,Act_Type_Repex,0),MATCH(BC$6,Mat_Type,0))*INDEX(Escalators!$D$39:$K$44,MATCH(BC$6,Escalators!$C$39:$C$44,0),MATCH(BC$5,Escalators!$D$38:$K$38,0)))</f>
        <v>0</v>
      </c>
      <c r="BD32" s="51">
        <f>IF($P32="",0,$M32*$Z32*INDEX(Act_Type_Repex_Splits,MATCH($I32,Act_Type_Repex,0),MATCH(BD$6,Mat_Type,0))*INDEX(Escalators!$D$39:$K$44,MATCH(BD$6,Escalators!$C$39:$C$44,0),MATCH(BD$5,Escalators!$D$38:$K$38,0)))</f>
        <v>0</v>
      </c>
      <c r="BE32" s="51">
        <f>IF($P32="",0,$M32*$Z32*INDEX(Act_Type_Repex_Splits,MATCH($I32,Act_Type_Repex,0),MATCH(BE$6,Mat_Type,0))*INDEX(Escalators!$D$39:$K$44,MATCH(BE$6,Escalators!$C$39:$C$44,0),MATCH(BE$5,Escalators!$D$38:$K$38,0)))</f>
        <v>0</v>
      </c>
      <c r="BF32" s="51">
        <f>IF($P32="",0,$M32*$Z32*INDEX(Act_Type_Repex_Splits,MATCH($I32,Act_Type_Repex,0),MATCH(BF$6,Mat_Type,0))*INDEX(Escalators!$D$39:$K$44,MATCH(BF$6,Escalators!$C$39:$C$44,0),MATCH(BF$5,Escalators!$D$38:$K$38,0)))</f>
        <v>0</v>
      </c>
      <c r="BG32" s="51">
        <f>IF($P32="",0,$M32*$Z32*INDEX(Act_Type_Repex_Splits,MATCH($I32,Act_Type_Repex,0),MATCH(BG$6,Mat_Type,0))*INDEX(Escalators!$D$39:$K$44,MATCH(BG$6,Escalators!$C$39:$C$44,0),MATCH(BG$5,Escalators!$D$38:$K$38,0)))</f>
        <v>0</v>
      </c>
      <c r="BH32" s="51">
        <f t="shared" si="10"/>
        <v>0</v>
      </c>
      <c r="BI32" s="51">
        <f>IF($P32="",0,$N32*$Z32*INDEX(Act_Type_Repex_Splits,MATCH($I32,Act_Type_Repex,0),MATCH(BI$6,Mat_Type,0))*INDEX(Escalators!$D$39:$K$44,MATCH(BI$6,Escalators!$C$39:$C$44,0),MATCH(BI$5,Escalators!$D$38:$K$38,0)))</f>
        <v>0</v>
      </c>
      <c r="BJ32" s="51">
        <f>IF($P32="",0,$N32*$Z32*INDEX(Act_Type_Repex_Splits,MATCH($I32,Act_Type_Repex,0),MATCH(BJ$6,Mat_Type,0))*INDEX(Escalators!$D$39:$K$44,MATCH(BJ$6,Escalators!$C$39:$C$44,0),MATCH(BJ$5,Escalators!$D$38:$K$38,0)))</f>
        <v>0</v>
      </c>
      <c r="BK32" s="51">
        <f>IF($P32="",0,$N32*$Z32*INDEX(Act_Type_Repex_Splits,MATCH($I32,Act_Type_Repex,0),MATCH(BK$6,Mat_Type,0))*INDEX(Escalators!$D$39:$K$44,MATCH(BK$6,Escalators!$C$39:$C$44,0),MATCH(BK$5,Escalators!$D$38:$K$38,0)))</f>
        <v>0</v>
      </c>
      <c r="BL32" s="51">
        <f>IF($P32="",0,$N32*$Z32*INDEX(Act_Type_Repex_Splits,MATCH($I32,Act_Type_Repex,0),MATCH(BL$6,Mat_Type,0))*INDEX(Escalators!$D$39:$K$44,MATCH(BL$6,Escalators!$C$39:$C$44,0),MATCH(BL$5,Escalators!$D$38:$K$38,0)))</f>
        <v>0</v>
      </c>
      <c r="BM32" s="51">
        <f>IF($P32="",0,$N32*$Z32*INDEX(Act_Type_Repex_Splits,MATCH($I32,Act_Type_Repex,0),MATCH(BM$6,Mat_Type,0))*INDEX(Escalators!$D$39:$K$44,MATCH(BM$6,Escalators!$C$39:$C$44,0),MATCH(BM$5,Escalators!$D$38:$K$38,0)))</f>
        <v>0</v>
      </c>
      <c r="BN32" s="51">
        <f t="shared" si="11"/>
        <v>0</v>
      </c>
      <c r="BO32" s="51">
        <f>IF($P32="",0,$O32*$Z32*INDEX(Act_Type_Repex_Splits,MATCH($I32,Act_Type_Repex,0),MATCH(BO$6,Mat_Type,0))*INDEX(Escalators!$D$39:$K$44,MATCH(BO$6,Escalators!$C$39:$C$44,0),MATCH(BO$5,Escalators!$D$38:$K$38,0)))</f>
        <v>0</v>
      </c>
      <c r="BP32" s="51">
        <f>IF($P32="",0,$O32*$Z32*INDEX(Act_Type_Repex_Splits,MATCH($I32,Act_Type_Repex,0),MATCH(BP$6,Mat_Type,0))*INDEX(Escalators!$D$39:$K$44,MATCH(BP$6,Escalators!$C$39:$C$44,0),MATCH(BP$5,Escalators!$D$38:$K$38,0)))</f>
        <v>0</v>
      </c>
      <c r="BQ32" s="51">
        <f>IF($P32="",0,$O32*$Z32*INDEX(Act_Type_Repex_Splits,MATCH($I32,Act_Type_Repex,0),MATCH(BQ$6,Mat_Type,0))*INDEX(Escalators!$D$39:$K$44,MATCH(BQ$6,Escalators!$C$39:$C$44,0),MATCH(BQ$5,Escalators!$D$38:$K$38,0)))</f>
        <v>0</v>
      </c>
      <c r="BR32" s="51">
        <f>IF($P32="",0,$O32*$Z32*INDEX(Act_Type_Repex_Splits,MATCH($I32,Act_Type_Repex,0),MATCH(BR$6,Mat_Type,0))*INDEX(Escalators!$D$39:$K$44,MATCH(BR$6,Escalators!$C$39:$C$44,0),MATCH(BR$5,Escalators!$D$38:$K$38,0)))</f>
        <v>0</v>
      </c>
      <c r="BS32" s="51">
        <f>IF($P32="",0,$O32*$Z32*INDEX(Act_Type_Repex_Splits,MATCH($I32,Act_Type_Repex,0),MATCH(BS$6,Mat_Type,0))*INDEX(Escalators!$D$39:$K$44,MATCH(BS$6,Escalators!$C$39:$C$44,0),MATCH(BS$5,Escalators!$D$38:$K$38,0)))</f>
        <v>0</v>
      </c>
      <c r="BT32" s="51">
        <f t="shared" si="12"/>
        <v>0</v>
      </c>
      <c r="BV32" s="51">
        <f>IF($P32="",0,J32*$AA32*HLOOKUP(BV$5,Escalators!$D$22:$K$26,5,FALSE))</f>
        <v>0</v>
      </c>
      <c r="BW32" s="51">
        <f>IF($P32="",0,K32*$AA32*HLOOKUP(BW$5,Escalators!$D$22:$K$26,5,FALSE))</f>
        <v>0</v>
      </c>
      <c r="BX32" s="51">
        <f>IF($P32="",0,L32*$AA32*HLOOKUP(BX$5,Escalators!$D$22:$K$26,5,FALSE))</f>
        <v>0</v>
      </c>
      <c r="BY32" s="51">
        <f>IF($P32="",0,M32*$AA32*HLOOKUP(BY$5,Escalators!$D$22:$K$26,5,FALSE))</f>
        <v>0</v>
      </c>
      <c r="BZ32" s="51">
        <f>IF($P32="",0,N32*$AA32*HLOOKUP(BZ$5,Escalators!$D$22:$K$26,5,FALSE))</f>
        <v>0</v>
      </c>
      <c r="CA32" s="51">
        <f>IF($P32="",0,O32*$AA32*HLOOKUP(CA$5,Escalators!$D$22:$K$26,5,FALSE))</f>
        <v>0</v>
      </c>
      <c r="CC32" s="91">
        <f t="shared" si="13"/>
        <v>0</v>
      </c>
      <c r="CD32" s="91">
        <f t="shared" si="14"/>
        <v>0</v>
      </c>
      <c r="CE32" s="91">
        <f t="shared" si="15"/>
        <v>0</v>
      </c>
      <c r="CF32" s="91">
        <f t="shared" si="16"/>
        <v>0</v>
      </c>
      <c r="CG32" s="91">
        <f t="shared" si="17"/>
        <v>0</v>
      </c>
      <c r="CH32" s="91">
        <f t="shared" si="18"/>
        <v>0</v>
      </c>
      <c r="CJ32" s="51">
        <f t="shared" si="19"/>
        <v>0</v>
      </c>
      <c r="CK32" s="51">
        <f t="shared" si="20"/>
        <v>0</v>
      </c>
      <c r="CL32" s="51">
        <f t="shared" si="21"/>
        <v>0</v>
      </c>
      <c r="CM32" s="51">
        <f t="shared" si="22"/>
        <v>0</v>
      </c>
      <c r="CN32" s="51">
        <f t="shared" si="23"/>
        <v>0</v>
      </c>
      <c r="CO32" s="51">
        <f t="shared" si="24"/>
        <v>0</v>
      </c>
    </row>
    <row r="33" spans="2:9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0"/>
      <c r="R33" s="51">
        <f t="shared" si="0"/>
        <v>0</v>
      </c>
      <c r="S33" s="51">
        <f t="shared" si="1"/>
        <v>0</v>
      </c>
      <c r="T33" s="51">
        <f t="shared" si="2"/>
        <v>0</v>
      </c>
      <c r="U33" s="51">
        <f t="shared" si="3"/>
        <v>0</v>
      </c>
      <c r="V33" s="51">
        <f t="shared" si="4"/>
        <v>0</v>
      </c>
      <c r="W33" s="51">
        <f t="shared" si="5"/>
        <v>0</v>
      </c>
      <c r="Y33" s="91">
        <f t="shared" si="6"/>
        <v>0</v>
      </c>
      <c r="Z33" s="91">
        <f t="shared" si="6"/>
        <v>0</v>
      </c>
      <c r="AA33" s="91">
        <f t="shared" si="6"/>
        <v>0</v>
      </c>
      <c r="AB33" s="91">
        <f t="shared" si="6"/>
        <v>0</v>
      </c>
      <c r="AD33" s="51">
        <f>IF($P33="",0,J33*$Y33*HLOOKUP(AD$5,Escalators!$D$22:$K$26,3,FALSE))</f>
        <v>0</v>
      </c>
      <c r="AE33" s="51">
        <f>IF($P33="",0,K33*$Y33*HLOOKUP(AE$5,Escalators!$D$22:$K$26,3,FALSE))</f>
        <v>0</v>
      </c>
      <c r="AF33" s="51">
        <f>IF($P33="",0,L33*$Y33*HLOOKUP(AF$5,Escalators!$D$22:$K$26,3,FALSE))</f>
        <v>0</v>
      </c>
      <c r="AG33" s="51">
        <f>IF($P33="",0,M33*$Y33*HLOOKUP(AG$5,Escalators!$D$22:$K$26,3,FALSE))</f>
        <v>0</v>
      </c>
      <c r="AH33" s="51">
        <f>IF($P33="",0,N33*$Y33*HLOOKUP(AH$5,Escalators!$D$22:$K$26,3,FALSE))</f>
        <v>0</v>
      </c>
      <c r="AI33" s="51">
        <f>IF($P33="",0,O33*$Y33*HLOOKUP(AI$5,Escalators!$D$22:$K$26,3,FALSE))</f>
        <v>0</v>
      </c>
      <c r="AK33" s="6">
        <f>IF($P33="",0,$J33*$Z33*INDEX(Act_Type_Repex_Splits,MATCH($I33,Act_Type_Repex,0),MATCH(AK$6,Mat_Type,0))*INDEX(Escalators!$D$39:$K$44,MATCH(AK$6,Escalators!$C$39:$C$44,0),MATCH(AK$5,Escalators!$D$38:$K$38,0)))</f>
        <v>0</v>
      </c>
      <c r="AL33" s="6">
        <f>IF($P33="",0,$J33*$Z33*INDEX(Act_Type_Repex_Splits,MATCH($I33,Act_Type_Repex,0),MATCH(AL$6,Mat_Type,0))*INDEX(Escalators!$D$39:$K$44,MATCH(AL$6,Escalators!$C$39:$C$44,0),MATCH(AL$5,Escalators!$D$38:$K$38,0)))</f>
        <v>0</v>
      </c>
      <c r="AM33" s="6">
        <f>IF($P33="",0,$J33*$Z33*INDEX(Act_Type_Repex_Splits,MATCH($I33,Act_Type_Repex,0),MATCH(AM$6,Mat_Type,0))*INDEX(Escalators!$D$39:$K$44,MATCH(AM$6,Escalators!$C$39:$C$44,0),MATCH(AM$5,Escalators!$D$38:$K$38,0)))</f>
        <v>0</v>
      </c>
      <c r="AN33" s="6">
        <f>IF($P33="",0,$J33*$Z33*INDEX(Act_Type_Repex_Splits,MATCH($I33,Act_Type_Repex,0),MATCH(AN$6,Mat_Type,0))*INDEX(Escalators!$D$39:$K$44,MATCH(AN$6,Escalators!$C$39:$C$44,0),MATCH(AN$5,Escalators!$D$38:$K$38,0)))</f>
        <v>0</v>
      </c>
      <c r="AO33" s="6">
        <f>IF($P33="",0,$J33*$Z33*INDEX(Act_Type_Repex_Splits,MATCH($I33,Act_Type_Repex,0),MATCH(AO$6,Mat_Type,0))*INDEX(Escalators!$D$39:$K$44,MATCH(AO$6,Escalators!$C$39:$C$44,0),MATCH(AO$5,Escalators!$D$38:$K$38,0)))</f>
        <v>0</v>
      </c>
      <c r="AP33" s="51">
        <f t="shared" si="7"/>
        <v>0</v>
      </c>
      <c r="AQ33" s="51">
        <f>IF($P33="",0,$K33*$Z33*INDEX(Act_Type_Repex_Splits,MATCH($I33,Act_Type_Repex,0),MATCH(AQ$6,Mat_Type,0))*INDEX(Escalators!$D$39:$K$44,MATCH(AQ$6,Escalators!$C$39:$C$44,0),MATCH(AQ$5,Escalators!$D$38:$K$38,0)))</f>
        <v>0</v>
      </c>
      <c r="AR33" s="51">
        <f>IF($P33="",0,$K33*$Z33*INDEX(Act_Type_Repex_Splits,MATCH($I33,Act_Type_Repex,0),MATCH(AR$6,Mat_Type,0))*INDEX(Escalators!$D$39:$K$44,MATCH(AR$6,Escalators!$C$39:$C$44,0),MATCH(AR$5,Escalators!$D$38:$K$38,0)))</f>
        <v>0</v>
      </c>
      <c r="AS33" s="51">
        <f>IF($P33="",0,$K33*$Z33*INDEX(Act_Type_Repex_Splits,MATCH($I33,Act_Type_Repex,0),MATCH(AS$6,Mat_Type,0))*INDEX(Escalators!$D$39:$K$44,MATCH(AS$6,Escalators!$C$39:$C$44,0),MATCH(AS$5,Escalators!$D$38:$K$38,0)))</f>
        <v>0</v>
      </c>
      <c r="AT33" s="51">
        <f>IF($P33="",0,$K33*$Z33*INDEX(Act_Type_Repex_Splits,MATCH($I33,Act_Type_Repex,0),MATCH(AT$6,Mat_Type,0))*INDEX(Escalators!$D$39:$K$44,MATCH(AT$6,Escalators!$C$39:$C$44,0),MATCH(AT$5,Escalators!$D$38:$K$38,0)))</f>
        <v>0</v>
      </c>
      <c r="AU33" s="51">
        <f>IF($P33="",0,$K33*$Z33*INDEX(Act_Type_Repex_Splits,MATCH($I33,Act_Type_Repex,0),MATCH(AU$6,Mat_Type,0))*INDEX(Escalators!$D$39:$K$44,MATCH(AU$6,Escalators!$C$39:$C$44,0),MATCH(AU$5,Escalators!$D$38:$K$38,0)))</f>
        <v>0</v>
      </c>
      <c r="AV33" s="51">
        <f t="shared" si="8"/>
        <v>0</v>
      </c>
      <c r="AW33" s="51">
        <f>IF($P33="",0,$L33*$Z33*INDEX(Act_Type_Repex_Splits,MATCH($I33,Act_Type_Repex,0),MATCH(AW$6,Mat_Type,0))*INDEX(Escalators!$D$39:$K$44,MATCH(AW$6,Escalators!$C$39:$C$44,0),MATCH(AW$5,Escalators!$D$38:$K$38,0)))</f>
        <v>0</v>
      </c>
      <c r="AX33" s="51">
        <f>IF($P33="",0,$L33*$Z33*INDEX(Act_Type_Repex_Splits,MATCH($I33,Act_Type_Repex,0),MATCH(AX$6,Mat_Type,0))*INDEX(Escalators!$D$39:$K$44,MATCH(AX$6,Escalators!$C$39:$C$44,0),MATCH(AX$5,Escalators!$D$38:$K$38,0)))</f>
        <v>0</v>
      </c>
      <c r="AY33" s="51">
        <f>IF($P33="",0,$L33*$Z33*INDEX(Act_Type_Repex_Splits,MATCH($I33,Act_Type_Repex,0),MATCH(AY$6,Mat_Type,0))*INDEX(Escalators!$D$39:$K$44,MATCH(AY$6,Escalators!$C$39:$C$44,0),MATCH(AY$5,Escalators!$D$38:$K$38,0)))</f>
        <v>0</v>
      </c>
      <c r="AZ33" s="51">
        <f>IF($P33="",0,$L33*$Z33*INDEX(Act_Type_Repex_Splits,MATCH($I33,Act_Type_Repex,0),MATCH(AZ$6,Mat_Type,0))*INDEX(Escalators!$D$39:$K$44,MATCH(AZ$6,Escalators!$C$39:$C$44,0),MATCH(AZ$5,Escalators!$D$38:$K$38,0)))</f>
        <v>0</v>
      </c>
      <c r="BA33" s="51">
        <f>IF($P33="",0,$L33*$Z33*INDEX(Act_Type_Repex_Splits,MATCH($I33,Act_Type_Repex,0),MATCH(BA$6,Mat_Type,0))*INDEX(Escalators!$D$39:$K$44,MATCH(BA$6,Escalators!$C$39:$C$44,0),MATCH(BA$5,Escalators!$D$38:$K$38,0)))</f>
        <v>0</v>
      </c>
      <c r="BB33" s="51">
        <f t="shared" si="9"/>
        <v>0</v>
      </c>
      <c r="BC33" s="51">
        <f>IF($P33="",0,$M33*$Z33*INDEX(Act_Type_Repex_Splits,MATCH($I33,Act_Type_Repex,0),MATCH(BC$6,Mat_Type,0))*INDEX(Escalators!$D$39:$K$44,MATCH(BC$6,Escalators!$C$39:$C$44,0),MATCH(BC$5,Escalators!$D$38:$K$38,0)))</f>
        <v>0</v>
      </c>
      <c r="BD33" s="51">
        <f>IF($P33="",0,$M33*$Z33*INDEX(Act_Type_Repex_Splits,MATCH($I33,Act_Type_Repex,0),MATCH(BD$6,Mat_Type,0))*INDEX(Escalators!$D$39:$K$44,MATCH(BD$6,Escalators!$C$39:$C$44,0),MATCH(BD$5,Escalators!$D$38:$K$38,0)))</f>
        <v>0</v>
      </c>
      <c r="BE33" s="51">
        <f>IF($P33="",0,$M33*$Z33*INDEX(Act_Type_Repex_Splits,MATCH($I33,Act_Type_Repex,0),MATCH(BE$6,Mat_Type,0))*INDEX(Escalators!$D$39:$K$44,MATCH(BE$6,Escalators!$C$39:$C$44,0),MATCH(BE$5,Escalators!$D$38:$K$38,0)))</f>
        <v>0</v>
      </c>
      <c r="BF33" s="51">
        <f>IF($P33="",0,$M33*$Z33*INDEX(Act_Type_Repex_Splits,MATCH($I33,Act_Type_Repex,0),MATCH(BF$6,Mat_Type,0))*INDEX(Escalators!$D$39:$K$44,MATCH(BF$6,Escalators!$C$39:$C$44,0),MATCH(BF$5,Escalators!$D$38:$K$38,0)))</f>
        <v>0</v>
      </c>
      <c r="BG33" s="51">
        <f>IF($P33="",0,$M33*$Z33*INDEX(Act_Type_Repex_Splits,MATCH($I33,Act_Type_Repex,0),MATCH(BG$6,Mat_Type,0))*INDEX(Escalators!$D$39:$K$44,MATCH(BG$6,Escalators!$C$39:$C$44,0),MATCH(BG$5,Escalators!$D$38:$K$38,0)))</f>
        <v>0</v>
      </c>
      <c r="BH33" s="51">
        <f t="shared" si="10"/>
        <v>0</v>
      </c>
      <c r="BI33" s="51">
        <f>IF($P33="",0,$N33*$Z33*INDEX(Act_Type_Repex_Splits,MATCH($I33,Act_Type_Repex,0),MATCH(BI$6,Mat_Type,0))*INDEX(Escalators!$D$39:$K$44,MATCH(BI$6,Escalators!$C$39:$C$44,0),MATCH(BI$5,Escalators!$D$38:$K$38,0)))</f>
        <v>0</v>
      </c>
      <c r="BJ33" s="51">
        <f>IF($P33="",0,$N33*$Z33*INDEX(Act_Type_Repex_Splits,MATCH($I33,Act_Type_Repex,0),MATCH(BJ$6,Mat_Type,0))*INDEX(Escalators!$D$39:$K$44,MATCH(BJ$6,Escalators!$C$39:$C$44,0),MATCH(BJ$5,Escalators!$D$38:$K$38,0)))</f>
        <v>0</v>
      </c>
      <c r="BK33" s="51">
        <f>IF($P33="",0,$N33*$Z33*INDEX(Act_Type_Repex_Splits,MATCH($I33,Act_Type_Repex,0),MATCH(BK$6,Mat_Type,0))*INDEX(Escalators!$D$39:$K$44,MATCH(BK$6,Escalators!$C$39:$C$44,0),MATCH(BK$5,Escalators!$D$38:$K$38,0)))</f>
        <v>0</v>
      </c>
      <c r="BL33" s="51">
        <f>IF($P33="",0,$N33*$Z33*INDEX(Act_Type_Repex_Splits,MATCH($I33,Act_Type_Repex,0),MATCH(BL$6,Mat_Type,0))*INDEX(Escalators!$D$39:$K$44,MATCH(BL$6,Escalators!$C$39:$C$44,0),MATCH(BL$5,Escalators!$D$38:$K$38,0)))</f>
        <v>0</v>
      </c>
      <c r="BM33" s="51">
        <f>IF($P33="",0,$N33*$Z33*INDEX(Act_Type_Repex_Splits,MATCH($I33,Act_Type_Repex,0),MATCH(BM$6,Mat_Type,0))*INDEX(Escalators!$D$39:$K$44,MATCH(BM$6,Escalators!$C$39:$C$44,0),MATCH(BM$5,Escalators!$D$38:$K$38,0)))</f>
        <v>0</v>
      </c>
      <c r="BN33" s="51">
        <f t="shared" si="11"/>
        <v>0</v>
      </c>
      <c r="BO33" s="51">
        <f>IF($P33="",0,$O33*$Z33*INDEX(Act_Type_Repex_Splits,MATCH($I33,Act_Type_Repex,0),MATCH(BO$6,Mat_Type,0))*INDEX(Escalators!$D$39:$K$44,MATCH(BO$6,Escalators!$C$39:$C$44,0),MATCH(BO$5,Escalators!$D$38:$K$38,0)))</f>
        <v>0</v>
      </c>
      <c r="BP33" s="51">
        <f>IF($P33="",0,$O33*$Z33*INDEX(Act_Type_Repex_Splits,MATCH($I33,Act_Type_Repex,0),MATCH(BP$6,Mat_Type,0))*INDEX(Escalators!$D$39:$K$44,MATCH(BP$6,Escalators!$C$39:$C$44,0),MATCH(BP$5,Escalators!$D$38:$K$38,0)))</f>
        <v>0</v>
      </c>
      <c r="BQ33" s="51">
        <f>IF($P33="",0,$O33*$Z33*INDEX(Act_Type_Repex_Splits,MATCH($I33,Act_Type_Repex,0),MATCH(BQ$6,Mat_Type,0))*INDEX(Escalators!$D$39:$K$44,MATCH(BQ$6,Escalators!$C$39:$C$44,0),MATCH(BQ$5,Escalators!$D$38:$K$38,0)))</f>
        <v>0</v>
      </c>
      <c r="BR33" s="51">
        <f>IF($P33="",0,$O33*$Z33*INDEX(Act_Type_Repex_Splits,MATCH($I33,Act_Type_Repex,0),MATCH(BR$6,Mat_Type,0))*INDEX(Escalators!$D$39:$K$44,MATCH(BR$6,Escalators!$C$39:$C$44,0),MATCH(BR$5,Escalators!$D$38:$K$38,0)))</f>
        <v>0</v>
      </c>
      <c r="BS33" s="51">
        <f>IF($P33="",0,$O33*$Z33*INDEX(Act_Type_Repex_Splits,MATCH($I33,Act_Type_Repex,0),MATCH(BS$6,Mat_Type,0))*INDEX(Escalators!$D$39:$K$44,MATCH(BS$6,Escalators!$C$39:$C$44,0),MATCH(BS$5,Escalators!$D$38:$K$38,0)))</f>
        <v>0</v>
      </c>
      <c r="BT33" s="51">
        <f t="shared" si="12"/>
        <v>0</v>
      </c>
      <c r="BV33" s="51">
        <f>IF($P33="",0,J33*$AA33*HLOOKUP(BV$5,Escalators!$D$22:$K$26,5,FALSE))</f>
        <v>0</v>
      </c>
      <c r="BW33" s="51">
        <f>IF($P33="",0,K33*$AA33*HLOOKUP(BW$5,Escalators!$D$22:$K$26,5,FALSE))</f>
        <v>0</v>
      </c>
      <c r="BX33" s="51">
        <f>IF($P33="",0,L33*$AA33*HLOOKUP(BX$5,Escalators!$D$22:$K$26,5,FALSE))</f>
        <v>0</v>
      </c>
      <c r="BY33" s="51">
        <f>IF($P33="",0,M33*$AA33*HLOOKUP(BY$5,Escalators!$D$22:$K$26,5,FALSE))</f>
        <v>0</v>
      </c>
      <c r="BZ33" s="51">
        <f>IF($P33="",0,N33*$AA33*HLOOKUP(BZ$5,Escalators!$D$22:$K$26,5,FALSE))</f>
        <v>0</v>
      </c>
      <c r="CA33" s="51">
        <f>IF($P33="",0,O33*$AA33*HLOOKUP(CA$5,Escalators!$D$22:$K$26,5,FALSE))</f>
        <v>0</v>
      </c>
      <c r="CC33" s="91">
        <f t="shared" si="13"/>
        <v>0</v>
      </c>
      <c r="CD33" s="91">
        <f t="shared" si="14"/>
        <v>0</v>
      </c>
      <c r="CE33" s="91">
        <f t="shared" si="15"/>
        <v>0</v>
      </c>
      <c r="CF33" s="91">
        <f t="shared" si="16"/>
        <v>0</v>
      </c>
      <c r="CG33" s="91">
        <f t="shared" si="17"/>
        <v>0</v>
      </c>
      <c r="CH33" s="91">
        <f t="shared" si="18"/>
        <v>0</v>
      </c>
      <c r="CJ33" s="51">
        <f t="shared" si="19"/>
        <v>0</v>
      </c>
      <c r="CK33" s="51">
        <f t="shared" si="20"/>
        <v>0</v>
      </c>
      <c r="CL33" s="51">
        <f t="shared" si="21"/>
        <v>0</v>
      </c>
      <c r="CM33" s="51">
        <f t="shared" si="22"/>
        <v>0</v>
      </c>
      <c r="CN33" s="51">
        <f t="shared" si="23"/>
        <v>0</v>
      </c>
      <c r="CO33" s="51">
        <f t="shared" si="24"/>
        <v>0</v>
      </c>
    </row>
    <row r="34" spans="2:93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50"/>
      <c r="R34" s="51">
        <f t="shared" si="0"/>
        <v>0</v>
      </c>
      <c r="S34" s="51">
        <f t="shared" si="1"/>
        <v>0</v>
      </c>
      <c r="T34" s="51">
        <f t="shared" si="2"/>
        <v>0</v>
      </c>
      <c r="U34" s="51">
        <f t="shared" si="3"/>
        <v>0</v>
      </c>
      <c r="V34" s="51">
        <f t="shared" si="4"/>
        <v>0</v>
      </c>
      <c r="W34" s="51">
        <f t="shared" si="5"/>
        <v>0</v>
      </c>
      <c r="Y34" s="91">
        <f t="shared" si="6"/>
        <v>0</v>
      </c>
      <c r="Z34" s="91">
        <f t="shared" si="6"/>
        <v>0</v>
      </c>
      <c r="AA34" s="91">
        <f t="shared" si="6"/>
        <v>0</v>
      </c>
      <c r="AB34" s="91">
        <f t="shared" si="6"/>
        <v>0</v>
      </c>
      <c r="AD34" s="51">
        <f>IF($P34="",0,J34*$Y34*HLOOKUP(AD$5,Escalators!$D$22:$K$26,3,FALSE))</f>
        <v>0</v>
      </c>
      <c r="AE34" s="51">
        <f>IF($P34="",0,K34*$Y34*HLOOKUP(AE$5,Escalators!$D$22:$K$26,3,FALSE))</f>
        <v>0</v>
      </c>
      <c r="AF34" s="51">
        <f>IF($P34="",0,L34*$Y34*HLOOKUP(AF$5,Escalators!$D$22:$K$26,3,FALSE))</f>
        <v>0</v>
      </c>
      <c r="AG34" s="51">
        <f>IF($P34="",0,M34*$Y34*HLOOKUP(AG$5,Escalators!$D$22:$K$26,3,FALSE))</f>
        <v>0</v>
      </c>
      <c r="AH34" s="51">
        <f>IF($P34="",0,N34*$Y34*HLOOKUP(AH$5,Escalators!$D$22:$K$26,3,FALSE))</f>
        <v>0</v>
      </c>
      <c r="AI34" s="51">
        <f>IF($P34="",0,O34*$Y34*HLOOKUP(AI$5,Escalators!$D$22:$K$26,3,FALSE))</f>
        <v>0</v>
      </c>
      <c r="AK34" s="6">
        <f>IF($P34="",0,$J34*$Z34*INDEX(Act_Type_Repex_Splits,MATCH($I34,Act_Type_Repex,0),MATCH(AK$6,Mat_Type,0))*INDEX(Escalators!$D$39:$K$44,MATCH(AK$6,Escalators!$C$39:$C$44,0),MATCH(AK$5,Escalators!$D$38:$K$38,0)))</f>
        <v>0</v>
      </c>
      <c r="AL34" s="6">
        <f>IF($P34="",0,$J34*$Z34*INDEX(Act_Type_Repex_Splits,MATCH($I34,Act_Type_Repex,0),MATCH(AL$6,Mat_Type,0))*INDEX(Escalators!$D$39:$K$44,MATCH(AL$6,Escalators!$C$39:$C$44,0),MATCH(AL$5,Escalators!$D$38:$K$38,0)))</f>
        <v>0</v>
      </c>
      <c r="AM34" s="6">
        <f>IF($P34="",0,$J34*$Z34*INDEX(Act_Type_Repex_Splits,MATCH($I34,Act_Type_Repex,0),MATCH(AM$6,Mat_Type,0))*INDEX(Escalators!$D$39:$K$44,MATCH(AM$6,Escalators!$C$39:$C$44,0),MATCH(AM$5,Escalators!$D$38:$K$38,0)))</f>
        <v>0</v>
      </c>
      <c r="AN34" s="6">
        <f>IF($P34="",0,$J34*$Z34*INDEX(Act_Type_Repex_Splits,MATCH($I34,Act_Type_Repex,0),MATCH(AN$6,Mat_Type,0))*INDEX(Escalators!$D$39:$K$44,MATCH(AN$6,Escalators!$C$39:$C$44,0),MATCH(AN$5,Escalators!$D$38:$K$38,0)))</f>
        <v>0</v>
      </c>
      <c r="AO34" s="6">
        <f>IF($P34="",0,$J34*$Z34*INDEX(Act_Type_Repex_Splits,MATCH($I34,Act_Type_Repex,0),MATCH(AO$6,Mat_Type,0))*INDEX(Escalators!$D$39:$K$44,MATCH(AO$6,Escalators!$C$39:$C$44,0),MATCH(AO$5,Escalators!$D$38:$K$38,0)))</f>
        <v>0</v>
      </c>
      <c r="AP34" s="51">
        <f t="shared" si="7"/>
        <v>0</v>
      </c>
      <c r="AQ34" s="51">
        <f>IF($P34="",0,$K34*$Z34*INDEX(Act_Type_Repex_Splits,MATCH($I34,Act_Type_Repex,0),MATCH(AQ$6,Mat_Type,0))*INDEX(Escalators!$D$39:$K$44,MATCH(AQ$6,Escalators!$C$39:$C$44,0),MATCH(AQ$5,Escalators!$D$38:$K$38,0)))</f>
        <v>0</v>
      </c>
      <c r="AR34" s="51">
        <f>IF($P34="",0,$K34*$Z34*INDEX(Act_Type_Repex_Splits,MATCH($I34,Act_Type_Repex,0),MATCH(AR$6,Mat_Type,0))*INDEX(Escalators!$D$39:$K$44,MATCH(AR$6,Escalators!$C$39:$C$44,0),MATCH(AR$5,Escalators!$D$38:$K$38,0)))</f>
        <v>0</v>
      </c>
      <c r="AS34" s="51">
        <f>IF($P34="",0,$K34*$Z34*INDEX(Act_Type_Repex_Splits,MATCH($I34,Act_Type_Repex,0),MATCH(AS$6,Mat_Type,0))*INDEX(Escalators!$D$39:$K$44,MATCH(AS$6,Escalators!$C$39:$C$44,0),MATCH(AS$5,Escalators!$D$38:$K$38,0)))</f>
        <v>0</v>
      </c>
      <c r="AT34" s="51">
        <f>IF($P34="",0,$K34*$Z34*INDEX(Act_Type_Repex_Splits,MATCH($I34,Act_Type_Repex,0),MATCH(AT$6,Mat_Type,0))*INDEX(Escalators!$D$39:$K$44,MATCH(AT$6,Escalators!$C$39:$C$44,0),MATCH(AT$5,Escalators!$D$38:$K$38,0)))</f>
        <v>0</v>
      </c>
      <c r="AU34" s="51">
        <f>IF($P34="",0,$K34*$Z34*INDEX(Act_Type_Repex_Splits,MATCH($I34,Act_Type_Repex,0),MATCH(AU$6,Mat_Type,0))*INDEX(Escalators!$D$39:$K$44,MATCH(AU$6,Escalators!$C$39:$C$44,0),MATCH(AU$5,Escalators!$D$38:$K$38,0)))</f>
        <v>0</v>
      </c>
      <c r="AV34" s="51">
        <f t="shared" si="8"/>
        <v>0</v>
      </c>
      <c r="AW34" s="51">
        <f>IF($P34="",0,$L34*$Z34*INDEX(Act_Type_Repex_Splits,MATCH($I34,Act_Type_Repex,0),MATCH(AW$6,Mat_Type,0))*INDEX(Escalators!$D$39:$K$44,MATCH(AW$6,Escalators!$C$39:$C$44,0),MATCH(AW$5,Escalators!$D$38:$K$38,0)))</f>
        <v>0</v>
      </c>
      <c r="AX34" s="51">
        <f>IF($P34="",0,$L34*$Z34*INDEX(Act_Type_Repex_Splits,MATCH($I34,Act_Type_Repex,0),MATCH(AX$6,Mat_Type,0))*INDEX(Escalators!$D$39:$K$44,MATCH(AX$6,Escalators!$C$39:$C$44,0),MATCH(AX$5,Escalators!$D$38:$K$38,0)))</f>
        <v>0</v>
      </c>
      <c r="AY34" s="51">
        <f>IF($P34="",0,$L34*$Z34*INDEX(Act_Type_Repex_Splits,MATCH($I34,Act_Type_Repex,0),MATCH(AY$6,Mat_Type,0))*INDEX(Escalators!$D$39:$K$44,MATCH(AY$6,Escalators!$C$39:$C$44,0),MATCH(AY$5,Escalators!$D$38:$K$38,0)))</f>
        <v>0</v>
      </c>
      <c r="AZ34" s="51">
        <f>IF($P34="",0,$L34*$Z34*INDEX(Act_Type_Repex_Splits,MATCH($I34,Act_Type_Repex,0),MATCH(AZ$6,Mat_Type,0))*INDEX(Escalators!$D$39:$K$44,MATCH(AZ$6,Escalators!$C$39:$C$44,0),MATCH(AZ$5,Escalators!$D$38:$K$38,0)))</f>
        <v>0</v>
      </c>
      <c r="BA34" s="51">
        <f>IF($P34="",0,$L34*$Z34*INDEX(Act_Type_Repex_Splits,MATCH($I34,Act_Type_Repex,0),MATCH(BA$6,Mat_Type,0))*INDEX(Escalators!$D$39:$K$44,MATCH(BA$6,Escalators!$C$39:$C$44,0),MATCH(BA$5,Escalators!$D$38:$K$38,0)))</f>
        <v>0</v>
      </c>
      <c r="BB34" s="51">
        <f t="shared" si="9"/>
        <v>0</v>
      </c>
      <c r="BC34" s="51">
        <f>IF($P34="",0,$M34*$Z34*INDEX(Act_Type_Repex_Splits,MATCH($I34,Act_Type_Repex,0),MATCH(BC$6,Mat_Type,0))*INDEX(Escalators!$D$39:$K$44,MATCH(BC$6,Escalators!$C$39:$C$44,0),MATCH(BC$5,Escalators!$D$38:$K$38,0)))</f>
        <v>0</v>
      </c>
      <c r="BD34" s="51">
        <f>IF($P34="",0,$M34*$Z34*INDEX(Act_Type_Repex_Splits,MATCH($I34,Act_Type_Repex,0),MATCH(BD$6,Mat_Type,0))*INDEX(Escalators!$D$39:$K$44,MATCH(BD$6,Escalators!$C$39:$C$44,0),MATCH(BD$5,Escalators!$D$38:$K$38,0)))</f>
        <v>0</v>
      </c>
      <c r="BE34" s="51">
        <f>IF($P34="",0,$M34*$Z34*INDEX(Act_Type_Repex_Splits,MATCH($I34,Act_Type_Repex,0),MATCH(BE$6,Mat_Type,0))*INDEX(Escalators!$D$39:$K$44,MATCH(BE$6,Escalators!$C$39:$C$44,0),MATCH(BE$5,Escalators!$D$38:$K$38,0)))</f>
        <v>0</v>
      </c>
      <c r="BF34" s="51">
        <f>IF($P34="",0,$M34*$Z34*INDEX(Act_Type_Repex_Splits,MATCH($I34,Act_Type_Repex,0),MATCH(BF$6,Mat_Type,0))*INDEX(Escalators!$D$39:$K$44,MATCH(BF$6,Escalators!$C$39:$C$44,0),MATCH(BF$5,Escalators!$D$38:$K$38,0)))</f>
        <v>0</v>
      </c>
      <c r="BG34" s="51">
        <f>IF($P34="",0,$M34*$Z34*INDEX(Act_Type_Repex_Splits,MATCH($I34,Act_Type_Repex,0),MATCH(BG$6,Mat_Type,0))*INDEX(Escalators!$D$39:$K$44,MATCH(BG$6,Escalators!$C$39:$C$44,0),MATCH(BG$5,Escalators!$D$38:$K$38,0)))</f>
        <v>0</v>
      </c>
      <c r="BH34" s="51">
        <f t="shared" si="10"/>
        <v>0</v>
      </c>
      <c r="BI34" s="51">
        <f>IF($P34="",0,$N34*$Z34*INDEX(Act_Type_Repex_Splits,MATCH($I34,Act_Type_Repex,0),MATCH(BI$6,Mat_Type,0))*INDEX(Escalators!$D$39:$K$44,MATCH(BI$6,Escalators!$C$39:$C$44,0),MATCH(BI$5,Escalators!$D$38:$K$38,0)))</f>
        <v>0</v>
      </c>
      <c r="BJ34" s="51">
        <f>IF($P34="",0,$N34*$Z34*INDEX(Act_Type_Repex_Splits,MATCH($I34,Act_Type_Repex,0),MATCH(BJ$6,Mat_Type,0))*INDEX(Escalators!$D$39:$K$44,MATCH(BJ$6,Escalators!$C$39:$C$44,0),MATCH(BJ$5,Escalators!$D$38:$K$38,0)))</f>
        <v>0</v>
      </c>
      <c r="BK34" s="51">
        <f>IF($P34="",0,$N34*$Z34*INDEX(Act_Type_Repex_Splits,MATCH($I34,Act_Type_Repex,0),MATCH(BK$6,Mat_Type,0))*INDEX(Escalators!$D$39:$K$44,MATCH(BK$6,Escalators!$C$39:$C$44,0),MATCH(BK$5,Escalators!$D$38:$K$38,0)))</f>
        <v>0</v>
      </c>
      <c r="BL34" s="51">
        <f>IF($P34="",0,$N34*$Z34*INDEX(Act_Type_Repex_Splits,MATCH($I34,Act_Type_Repex,0),MATCH(BL$6,Mat_Type,0))*INDEX(Escalators!$D$39:$K$44,MATCH(BL$6,Escalators!$C$39:$C$44,0),MATCH(BL$5,Escalators!$D$38:$K$38,0)))</f>
        <v>0</v>
      </c>
      <c r="BM34" s="51">
        <f>IF($P34="",0,$N34*$Z34*INDEX(Act_Type_Repex_Splits,MATCH($I34,Act_Type_Repex,0),MATCH(BM$6,Mat_Type,0))*INDEX(Escalators!$D$39:$K$44,MATCH(BM$6,Escalators!$C$39:$C$44,0),MATCH(BM$5,Escalators!$D$38:$K$38,0)))</f>
        <v>0</v>
      </c>
      <c r="BN34" s="51">
        <f t="shared" si="11"/>
        <v>0</v>
      </c>
      <c r="BO34" s="51">
        <f>IF($P34="",0,$O34*$Z34*INDEX(Act_Type_Repex_Splits,MATCH($I34,Act_Type_Repex,0),MATCH(BO$6,Mat_Type,0))*INDEX(Escalators!$D$39:$K$44,MATCH(BO$6,Escalators!$C$39:$C$44,0),MATCH(BO$5,Escalators!$D$38:$K$38,0)))</f>
        <v>0</v>
      </c>
      <c r="BP34" s="51">
        <f>IF($P34="",0,$O34*$Z34*INDEX(Act_Type_Repex_Splits,MATCH($I34,Act_Type_Repex,0),MATCH(BP$6,Mat_Type,0))*INDEX(Escalators!$D$39:$K$44,MATCH(BP$6,Escalators!$C$39:$C$44,0),MATCH(BP$5,Escalators!$D$38:$K$38,0)))</f>
        <v>0</v>
      </c>
      <c r="BQ34" s="51">
        <f>IF($P34="",0,$O34*$Z34*INDEX(Act_Type_Repex_Splits,MATCH($I34,Act_Type_Repex,0),MATCH(BQ$6,Mat_Type,0))*INDEX(Escalators!$D$39:$K$44,MATCH(BQ$6,Escalators!$C$39:$C$44,0),MATCH(BQ$5,Escalators!$D$38:$K$38,0)))</f>
        <v>0</v>
      </c>
      <c r="BR34" s="51">
        <f>IF($P34="",0,$O34*$Z34*INDEX(Act_Type_Repex_Splits,MATCH($I34,Act_Type_Repex,0),MATCH(BR$6,Mat_Type,0))*INDEX(Escalators!$D$39:$K$44,MATCH(BR$6,Escalators!$C$39:$C$44,0),MATCH(BR$5,Escalators!$D$38:$K$38,0)))</f>
        <v>0</v>
      </c>
      <c r="BS34" s="51">
        <f>IF($P34="",0,$O34*$Z34*INDEX(Act_Type_Repex_Splits,MATCH($I34,Act_Type_Repex,0),MATCH(BS$6,Mat_Type,0))*INDEX(Escalators!$D$39:$K$44,MATCH(BS$6,Escalators!$C$39:$C$44,0),MATCH(BS$5,Escalators!$D$38:$K$38,0)))</f>
        <v>0</v>
      </c>
      <c r="BT34" s="51">
        <f t="shared" si="12"/>
        <v>0</v>
      </c>
      <c r="BV34" s="51">
        <f>IF($P34="",0,J34*$AA34*HLOOKUP(BV$5,Escalators!$D$22:$K$26,5,FALSE))</f>
        <v>0</v>
      </c>
      <c r="BW34" s="51">
        <f>IF($P34="",0,K34*$AA34*HLOOKUP(BW$5,Escalators!$D$22:$K$26,5,FALSE))</f>
        <v>0</v>
      </c>
      <c r="BX34" s="51">
        <f>IF($P34="",0,L34*$AA34*HLOOKUP(BX$5,Escalators!$D$22:$K$26,5,FALSE))</f>
        <v>0</v>
      </c>
      <c r="BY34" s="51">
        <f>IF($P34="",0,M34*$AA34*HLOOKUP(BY$5,Escalators!$D$22:$K$26,5,FALSE))</f>
        <v>0</v>
      </c>
      <c r="BZ34" s="51">
        <f>IF($P34="",0,N34*$AA34*HLOOKUP(BZ$5,Escalators!$D$22:$K$26,5,FALSE))</f>
        <v>0</v>
      </c>
      <c r="CA34" s="51">
        <f>IF($P34="",0,O34*$AA34*HLOOKUP(CA$5,Escalators!$D$22:$K$26,5,FALSE))</f>
        <v>0</v>
      </c>
      <c r="CC34" s="91">
        <f t="shared" si="13"/>
        <v>0</v>
      </c>
      <c r="CD34" s="91">
        <f t="shared" si="14"/>
        <v>0</v>
      </c>
      <c r="CE34" s="91">
        <f t="shared" si="15"/>
        <v>0</v>
      </c>
      <c r="CF34" s="91">
        <f t="shared" si="16"/>
        <v>0</v>
      </c>
      <c r="CG34" s="91">
        <f t="shared" si="17"/>
        <v>0</v>
      </c>
      <c r="CH34" s="91">
        <f t="shared" si="18"/>
        <v>0</v>
      </c>
      <c r="CJ34" s="51">
        <f t="shared" si="19"/>
        <v>0</v>
      </c>
      <c r="CK34" s="51">
        <f t="shared" si="20"/>
        <v>0</v>
      </c>
      <c r="CL34" s="51">
        <f t="shared" si="21"/>
        <v>0</v>
      </c>
      <c r="CM34" s="51">
        <f t="shared" si="22"/>
        <v>0</v>
      </c>
      <c r="CN34" s="51">
        <f t="shared" si="23"/>
        <v>0</v>
      </c>
      <c r="CO34" s="51">
        <f t="shared" si="24"/>
        <v>0</v>
      </c>
    </row>
    <row r="35" spans="2:93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0"/>
      <c r="R35" s="51">
        <f t="shared" si="0"/>
        <v>0</v>
      </c>
      <c r="S35" s="51">
        <f t="shared" si="1"/>
        <v>0</v>
      </c>
      <c r="T35" s="51">
        <f t="shared" si="2"/>
        <v>0</v>
      </c>
      <c r="U35" s="51">
        <f t="shared" si="3"/>
        <v>0</v>
      </c>
      <c r="V35" s="51">
        <f t="shared" si="4"/>
        <v>0</v>
      </c>
      <c r="W35" s="51">
        <f t="shared" si="5"/>
        <v>0</v>
      </c>
      <c r="Y35" s="91">
        <f t="shared" si="6"/>
        <v>0</v>
      </c>
      <c r="Z35" s="91">
        <f t="shared" si="6"/>
        <v>0</v>
      </c>
      <c r="AA35" s="91">
        <f t="shared" si="6"/>
        <v>0</v>
      </c>
      <c r="AB35" s="91">
        <f t="shared" si="6"/>
        <v>0</v>
      </c>
      <c r="AD35" s="51">
        <f>IF($P35="",0,J35*$Y35*HLOOKUP(AD$5,Escalators!$D$22:$K$26,3,FALSE))</f>
        <v>0</v>
      </c>
      <c r="AE35" s="51">
        <f>IF($P35="",0,K35*$Y35*HLOOKUP(AE$5,Escalators!$D$22:$K$26,3,FALSE))</f>
        <v>0</v>
      </c>
      <c r="AF35" s="51">
        <f>IF($P35="",0,L35*$Y35*HLOOKUP(AF$5,Escalators!$D$22:$K$26,3,FALSE))</f>
        <v>0</v>
      </c>
      <c r="AG35" s="51">
        <f>IF($P35="",0,M35*$Y35*HLOOKUP(AG$5,Escalators!$D$22:$K$26,3,FALSE))</f>
        <v>0</v>
      </c>
      <c r="AH35" s="51">
        <f>IF($P35="",0,N35*$Y35*HLOOKUP(AH$5,Escalators!$D$22:$K$26,3,FALSE))</f>
        <v>0</v>
      </c>
      <c r="AI35" s="51">
        <f>IF($P35="",0,O35*$Y35*HLOOKUP(AI$5,Escalators!$D$22:$K$26,3,FALSE))</f>
        <v>0</v>
      </c>
      <c r="AK35" s="6">
        <f>IF($P35="",0,$J35*$Z35*INDEX(Act_Type_Repex_Splits,MATCH($I35,Act_Type_Repex,0),MATCH(AK$6,Mat_Type,0))*INDEX(Escalators!$D$39:$K$44,MATCH(AK$6,Escalators!$C$39:$C$44,0),MATCH(AK$5,Escalators!$D$38:$K$38,0)))</f>
        <v>0</v>
      </c>
      <c r="AL35" s="6">
        <f>IF($P35="",0,$J35*$Z35*INDEX(Act_Type_Repex_Splits,MATCH($I35,Act_Type_Repex,0),MATCH(AL$6,Mat_Type,0))*INDEX(Escalators!$D$39:$K$44,MATCH(AL$6,Escalators!$C$39:$C$44,0),MATCH(AL$5,Escalators!$D$38:$K$38,0)))</f>
        <v>0</v>
      </c>
      <c r="AM35" s="6">
        <f>IF($P35="",0,$J35*$Z35*INDEX(Act_Type_Repex_Splits,MATCH($I35,Act_Type_Repex,0),MATCH(AM$6,Mat_Type,0))*INDEX(Escalators!$D$39:$K$44,MATCH(AM$6,Escalators!$C$39:$C$44,0),MATCH(AM$5,Escalators!$D$38:$K$38,0)))</f>
        <v>0</v>
      </c>
      <c r="AN35" s="6">
        <f>IF($P35="",0,$J35*$Z35*INDEX(Act_Type_Repex_Splits,MATCH($I35,Act_Type_Repex,0),MATCH(AN$6,Mat_Type,0))*INDEX(Escalators!$D$39:$K$44,MATCH(AN$6,Escalators!$C$39:$C$44,0),MATCH(AN$5,Escalators!$D$38:$K$38,0)))</f>
        <v>0</v>
      </c>
      <c r="AO35" s="6">
        <f>IF($P35="",0,$J35*$Z35*INDEX(Act_Type_Repex_Splits,MATCH($I35,Act_Type_Repex,0),MATCH(AO$6,Mat_Type,0))*INDEX(Escalators!$D$39:$K$44,MATCH(AO$6,Escalators!$C$39:$C$44,0),MATCH(AO$5,Escalators!$D$38:$K$38,0)))</f>
        <v>0</v>
      </c>
      <c r="AP35" s="51">
        <f t="shared" si="7"/>
        <v>0</v>
      </c>
      <c r="AQ35" s="51">
        <f>IF($P35="",0,$K35*$Z35*INDEX(Act_Type_Repex_Splits,MATCH($I35,Act_Type_Repex,0),MATCH(AQ$6,Mat_Type,0))*INDEX(Escalators!$D$39:$K$44,MATCH(AQ$6,Escalators!$C$39:$C$44,0),MATCH(AQ$5,Escalators!$D$38:$K$38,0)))</f>
        <v>0</v>
      </c>
      <c r="AR35" s="51">
        <f>IF($P35="",0,$K35*$Z35*INDEX(Act_Type_Repex_Splits,MATCH($I35,Act_Type_Repex,0),MATCH(AR$6,Mat_Type,0))*INDEX(Escalators!$D$39:$K$44,MATCH(AR$6,Escalators!$C$39:$C$44,0),MATCH(AR$5,Escalators!$D$38:$K$38,0)))</f>
        <v>0</v>
      </c>
      <c r="AS35" s="51">
        <f>IF($P35="",0,$K35*$Z35*INDEX(Act_Type_Repex_Splits,MATCH($I35,Act_Type_Repex,0),MATCH(AS$6,Mat_Type,0))*INDEX(Escalators!$D$39:$K$44,MATCH(AS$6,Escalators!$C$39:$C$44,0),MATCH(AS$5,Escalators!$D$38:$K$38,0)))</f>
        <v>0</v>
      </c>
      <c r="AT35" s="51">
        <f>IF($P35="",0,$K35*$Z35*INDEX(Act_Type_Repex_Splits,MATCH($I35,Act_Type_Repex,0),MATCH(AT$6,Mat_Type,0))*INDEX(Escalators!$D$39:$K$44,MATCH(AT$6,Escalators!$C$39:$C$44,0),MATCH(AT$5,Escalators!$D$38:$K$38,0)))</f>
        <v>0</v>
      </c>
      <c r="AU35" s="51">
        <f>IF($P35="",0,$K35*$Z35*INDEX(Act_Type_Repex_Splits,MATCH($I35,Act_Type_Repex,0),MATCH(AU$6,Mat_Type,0))*INDEX(Escalators!$D$39:$K$44,MATCH(AU$6,Escalators!$C$39:$C$44,0),MATCH(AU$5,Escalators!$D$38:$K$38,0)))</f>
        <v>0</v>
      </c>
      <c r="AV35" s="51">
        <f t="shared" si="8"/>
        <v>0</v>
      </c>
      <c r="AW35" s="51">
        <f>IF($P35="",0,$L35*$Z35*INDEX(Act_Type_Repex_Splits,MATCH($I35,Act_Type_Repex,0),MATCH(AW$6,Mat_Type,0))*INDEX(Escalators!$D$39:$K$44,MATCH(AW$6,Escalators!$C$39:$C$44,0),MATCH(AW$5,Escalators!$D$38:$K$38,0)))</f>
        <v>0</v>
      </c>
      <c r="AX35" s="51">
        <f>IF($P35="",0,$L35*$Z35*INDEX(Act_Type_Repex_Splits,MATCH($I35,Act_Type_Repex,0),MATCH(AX$6,Mat_Type,0))*INDEX(Escalators!$D$39:$K$44,MATCH(AX$6,Escalators!$C$39:$C$44,0),MATCH(AX$5,Escalators!$D$38:$K$38,0)))</f>
        <v>0</v>
      </c>
      <c r="AY35" s="51">
        <f>IF($P35="",0,$L35*$Z35*INDEX(Act_Type_Repex_Splits,MATCH($I35,Act_Type_Repex,0),MATCH(AY$6,Mat_Type,0))*INDEX(Escalators!$D$39:$K$44,MATCH(AY$6,Escalators!$C$39:$C$44,0),MATCH(AY$5,Escalators!$D$38:$K$38,0)))</f>
        <v>0</v>
      </c>
      <c r="AZ35" s="51">
        <f>IF($P35="",0,$L35*$Z35*INDEX(Act_Type_Repex_Splits,MATCH($I35,Act_Type_Repex,0),MATCH(AZ$6,Mat_Type,0))*INDEX(Escalators!$D$39:$K$44,MATCH(AZ$6,Escalators!$C$39:$C$44,0),MATCH(AZ$5,Escalators!$D$38:$K$38,0)))</f>
        <v>0</v>
      </c>
      <c r="BA35" s="51">
        <f>IF($P35="",0,$L35*$Z35*INDEX(Act_Type_Repex_Splits,MATCH($I35,Act_Type_Repex,0),MATCH(BA$6,Mat_Type,0))*INDEX(Escalators!$D$39:$K$44,MATCH(BA$6,Escalators!$C$39:$C$44,0),MATCH(BA$5,Escalators!$D$38:$K$38,0)))</f>
        <v>0</v>
      </c>
      <c r="BB35" s="51">
        <f t="shared" si="9"/>
        <v>0</v>
      </c>
      <c r="BC35" s="51">
        <f>IF($P35="",0,$M35*$Z35*INDEX(Act_Type_Repex_Splits,MATCH($I35,Act_Type_Repex,0),MATCH(BC$6,Mat_Type,0))*INDEX(Escalators!$D$39:$K$44,MATCH(BC$6,Escalators!$C$39:$C$44,0),MATCH(BC$5,Escalators!$D$38:$K$38,0)))</f>
        <v>0</v>
      </c>
      <c r="BD35" s="51">
        <f>IF($P35="",0,$M35*$Z35*INDEX(Act_Type_Repex_Splits,MATCH($I35,Act_Type_Repex,0),MATCH(BD$6,Mat_Type,0))*INDEX(Escalators!$D$39:$K$44,MATCH(BD$6,Escalators!$C$39:$C$44,0),MATCH(BD$5,Escalators!$D$38:$K$38,0)))</f>
        <v>0</v>
      </c>
      <c r="BE35" s="51">
        <f>IF($P35="",0,$M35*$Z35*INDEX(Act_Type_Repex_Splits,MATCH($I35,Act_Type_Repex,0),MATCH(BE$6,Mat_Type,0))*INDEX(Escalators!$D$39:$K$44,MATCH(BE$6,Escalators!$C$39:$C$44,0),MATCH(BE$5,Escalators!$D$38:$K$38,0)))</f>
        <v>0</v>
      </c>
      <c r="BF35" s="51">
        <f>IF($P35="",0,$M35*$Z35*INDEX(Act_Type_Repex_Splits,MATCH($I35,Act_Type_Repex,0),MATCH(BF$6,Mat_Type,0))*INDEX(Escalators!$D$39:$K$44,MATCH(BF$6,Escalators!$C$39:$C$44,0),MATCH(BF$5,Escalators!$D$38:$K$38,0)))</f>
        <v>0</v>
      </c>
      <c r="BG35" s="51">
        <f>IF($P35="",0,$M35*$Z35*INDEX(Act_Type_Repex_Splits,MATCH($I35,Act_Type_Repex,0),MATCH(BG$6,Mat_Type,0))*INDEX(Escalators!$D$39:$K$44,MATCH(BG$6,Escalators!$C$39:$C$44,0),MATCH(BG$5,Escalators!$D$38:$K$38,0)))</f>
        <v>0</v>
      </c>
      <c r="BH35" s="51">
        <f t="shared" si="10"/>
        <v>0</v>
      </c>
      <c r="BI35" s="51">
        <f>IF($P35="",0,$N35*$Z35*INDEX(Act_Type_Repex_Splits,MATCH($I35,Act_Type_Repex,0),MATCH(BI$6,Mat_Type,0))*INDEX(Escalators!$D$39:$K$44,MATCH(BI$6,Escalators!$C$39:$C$44,0),MATCH(BI$5,Escalators!$D$38:$K$38,0)))</f>
        <v>0</v>
      </c>
      <c r="BJ35" s="51">
        <f>IF($P35="",0,$N35*$Z35*INDEX(Act_Type_Repex_Splits,MATCH($I35,Act_Type_Repex,0),MATCH(BJ$6,Mat_Type,0))*INDEX(Escalators!$D$39:$K$44,MATCH(BJ$6,Escalators!$C$39:$C$44,0),MATCH(BJ$5,Escalators!$D$38:$K$38,0)))</f>
        <v>0</v>
      </c>
      <c r="BK35" s="51">
        <f>IF($P35="",0,$N35*$Z35*INDEX(Act_Type_Repex_Splits,MATCH($I35,Act_Type_Repex,0),MATCH(BK$6,Mat_Type,0))*INDEX(Escalators!$D$39:$K$44,MATCH(BK$6,Escalators!$C$39:$C$44,0),MATCH(BK$5,Escalators!$D$38:$K$38,0)))</f>
        <v>0</v>
      </c>
      <c r="BL35" s="51">
        <f>IF($P35="",0,$N35*$Z35*INDEX(Act_Type_Repex_Splits,MATCH($I35,Act_Type_Repex,0),MATCH(BL$6,Mat_Type,0))*INDEX(Escalators!$D$39:$K$44,MATCH(BL$6,Escalators!$C$39:$C$44,0),MATCH(BL$5,Escalators!$D$38:$K$38,0)))</f>
        <v>0</v>
      </c>
      <c r="BM35" s="51">
        <f>IF($P35="",0,$N35*$Z35*INDEX(Act_Type_Repex_Splits,MATCH($I35,Act_Type_Repex,0),MATCH(BM$6,Mat_Type,0))*INDEX(Escalators!$D$39:$K$44,MATCH(BM$6,Escalators!$C$39:$C$44,0),MATCH(BM$5,Escalators!$D$38:$K$38,0)))</f>
        <v>0</v>
      </c>
      <c r="BN35" s="51">
        <f t="shared" si="11"/>
        <v>0</v>
      </c>
      <c r="BO35" s="51">
        <f>IF($P35="",0,$O35*$Z35*INDEX(Act_Type_Repex_Splits,MATCH($I35,Act_Type_Repex,0),MATCH(BO$6,Mat_Type,0))*INDEX(Escalators!$D$39:$K$44,MATCH(BO$6,Escalators!$C$39:$C$44,0),MATCH(BO$5,Escalators!$D$38:$K$38,0)))</f>
        <v>0</v>
      </c>
      <c r="BP35" s="51">
        <f>IF($P35="",0,$O35*$Z35*INDEX(Act_Type_Repex_Splits,MATCH($I35,Act_Type_Repex,0),MATCH(BP$6,Mat_Type,0))*INDEX(Escalators!$D$39:$K$44,MATCH(BP$6,Escalators!$C$39:$C$44,0),MATCH(BP$5,Escalators!$D$38:$K$38,0)))</f>
        <v>0</v>
      </c>
      <c r="BQ35" s="51">
        <f>IF($P35="",0,$O35*$Z35*INDEX(Act_Type_Repex_Splits,MATCH($I35,Act_Type_Repex,0),MATCH(BQ$6,Mat_Type,0))*INDEX(Escalators!$D$39:$K$44,MATCH(BQ$6,Escalators!$C$39:$C$44,0),MATCH(BQ$5,Escalators!$D$38:$K$38,0)))</f>
        <v>0</v>
      </c>
      <c r="BR35" s="51">
        <f>IF($P35="",0,$O35*$Z35*INDEX(Act_Type_Repex_Splits,MATCH($I35,Act_Type_Repex,0),MATCH(BR$6,Mat_Type,0))*INDEX(Escalators!$D$39:$K$44,MATCH(BR$6,Escalators!$C$39:$C$44,0),MATCH(BR$5,Escalators!$D$38:$K$38,0)))</f>
        <v>0</v>
      </c>
      <c r="BS35" s="51">
        <f>IF($P35="",0,$O35*$Z35*INDEX(Act_Type_Repex_Splits,MATCH($I35,Act_Type_Repex,0),MATCH(BS$6,Mat_Type,0))*INDEX(Escalators!$D$39:$K$44,MATCH(BS$6,Escalators!$C$39:$C$44,0),MATCH(BS$5,Escalators!$D$38:$K$38,0)))</f>
        <v>0</v>
      </c>
      <c r="BT35" s="51">
        <f t="shared" si="12"/>
        <v>0</v>
      </c>
      <c r="BV35" s="51">
        <f>IF($P35="",0,J35*$AA35*HLOOKUP(BV$5,Escalators!$D$22:$K$26,5,FALSE))</f>
        <v>0</v>
      </c>
      <c r="BW35" s="51">
        <f>IF($P35="",0,K35*$AA35*HLOOKUP(BW$5,Escalators!$D$22:$K$26,5,FALSE))</f>
        <v>0</v>
      </c>
      <c r="BX35" s="51">
        <f>IF($P35="",0,L35*$AA35*HLOOKUP(BX$5,Escalators!$D$22:$K$26,5,FALSE))</f>
        <v>0</v>
      </c>
      <c r="BY35" s="51">
        <f>IF($P35="",0,M35*$AA35*HLOOKUP(BY$5,Escalators!$D$22:$K$26,5,FALSE))</f>
        <v>0</v>
      </c>
      <c r="BZ35" s="51">
        <f>IF($P35="",0,N35*$AA35*HLOOKUP(BZ$5,Escalators!$D$22:$K$26,5,FALSE))</f>
        <v>0</v>
      </c>
      <c r="CA35" s="51">
        <f>IF($P35="",0,O35*$AA35*HLOOKUP(CA$5,Escalators!$D$22:$K$26,5,FALSE))</f>
        <v>0</v>
      </c>
      <c r="CC35" s="91">
        <f t="shared" si="13"/>
        <v>0</v>
      </c>
      <c r="CD35" s="91">
        <f t="shared" si="14"/>
        <v>0</v>
      </c>
      <c r="CE35" s="91">
        <f t="shared" si="15"/>
        <v>0</v>
      </c>
      <c r="CF35" s="91">
        <f t="shared" si="16"/>
        <v>0</v>
      </c>
      <c r="CG35" s="91">
        <f t="shared" si="17"/>
        <v>0</v>
      </c>
      <c r="CH35" s="91">
        <f t="shared" si="18"/>
        <v>0</v>
      </c>
      <c r="CJ35" s="51">
        <f t="shared" si="19"/>
        <v>0</v>
      </c>
      <c r="CK35" s="51">
        <f t="shared" si="20"/>
        <v>0</v>
      </c>
      <c r="CL35" s="51">
        <f t="shared" si="21"/>
        <v>0</v>
      </c>
      <c r="CM35" s="51">
        <f t="shared" si="22"/>
        <v>0</v>
      </c>
      <c r="CN35" s="51">
        <f t="shared" si="23"/>
        <v>0</v>
      </c>
      <c r="CO35" s="51">
        <f t="shared" si="24"/>
        <v>0</v>
      </c>
    </row>
    <row r="36" spans="2:93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0"/>
      <c r="R36" s="51">
        <f t="shared" si="0"/>
        <v>0</v>
      </c>
      <c r="S36" s="51">
        <f t="shared" si="1"/>
        <v>0</v>
      </c>
      <c r="T36" s="51">
        <f t="shared" si="2"/>
        <v>0</v>
      </c>
      <c r="U36" s="51">
        <f t="shared" si="3"/>
        <v>0</v>
      </c>
      <c r="V36" s="51">
        <f t="shared" si="4"/>
        <v>0</v>
      </c>
      <c r="W36" s="51">
        <f t="shared" si="5"/>
        <v>0</v>
      </c>
      <c r="Y36" s="91">
        <f t="shared" si="6"/>
        <v>0</v>
      </c>
      <c r="Z36" s="91">
        <f t="shared" si="6"/>
        <v>0</v>
      </c>
      <c r="AA36" s="91">
        <f t="shared" si="6"/>
        <v>0</v>
      </c>
      <c r="AB36" s="91">
        <f t="shared" si="6"/>
        <v>0</v>
      </c>
      <c r="AD36" s="51">
        <f>IF($P36="",0,J36*$Y36*HLOOKUP(AD$5,Escalators!$D$22:$K$26,3,FALSE))</f>
        <v>0</v>
      </c>
      <c r="AE36" s="51">
        <f>IF($P36="",0,K36*$Y36*HLOOKUP(AE$5,Escalators!$D$22:$K$26,3,FALSE))</f>
        <v>0</v>
      </c>
      <c r="AF36" s="51">
        <f>IF($P36="",0,L36*$Y36*HLOOKUP(AF$5,Escalators!$D$22:$K$26,3,FALSE))</f>
        <v>0</v>
      </c>
      <c r="AG36" s="51">
        <f>IF($P36="",0,M36*$Y36*HLOOKUP(AG$5,Escalators!$D$22:$K$26,3,FALSE))</f>
        <v>0</v>
      </c>
      <c r="AH36" s="51">
        <f>IF($P36="",0,N36*$Y36*HLOOKUP(AH$5,Escalators!$D$22:$K$26,3,FALSE))</f>
        <v>0</v>
      </c>
      <c r="AI36" s="51">
        <f>IF($P36="",0,O36*$Y36*HLOOKUP(AI$5,Escalators!$D$22:$K$26,3,FALSE))</f>
        <v>0</v>
      </c>
      <c r="AK36" s="6">
        <f>IF($P36="",0,$J36*$Z36*INDEX(Act_Type_Repex_Splits,MATCH($I36,Act_Type_Repex,0),MATCH(AK$6,Mat_Type,0))*INDEX(Escalators!$D$39:$K$44,MATCH(AK$6,Escalators!$C$39:$C$44,0),MATCH(AK$5,Escalators!$D$38:$K$38,0)))</f>
        <v>0</v>
      </c>
      <c r="AL36" s="6">
        <f>IF($P36="",0,$J36*$Z36*INDEX(Act_Type_Repex_Splits,MATCH($I36,Act_Type_Repex,0),MATCH(AL$6,Mat_Type,0))*INDEX(Escalators!$D$39:$K$44,MATCH(AL$6,Escalators!$C$39:$C$44,0),MATCH(AL$5,Escalators!$D$38:$K$38,0)))</f>
        <v>0</v>
      </c>
      <c r="AM36" s="6">
        <f>IF($P36="",0,$J36*$Z36*INDEX(Act_Type_Repex_Splits,MATCH($I36,Act_Type_Repex,0),MATCH(AM$6,Mat_Type,0))*INDEX(Escalators!$D$39:$K$44,MATCH(AM$6,Escalators!$C$39:$C$44,0),MATCH(AM$5,Escalators!$D$38:$K$38,0)))</f>
        <v>0</v>
      </c>
      <c r="AN36" s="6">
        <f>IF($P36="",0,$J36*$Z36*INDEX(Act_Type_Repex_Splits,MATCH($I36,Act_Type_Repex,0),MATCH(AN$6,Mat_Type,0))*INDEX(Escalators!$D$39:$K$44,MATCH(AN$6,Escalators!$C$39:$C$44,0),MATCH(AN$5,Escalators!$D$38:$K$38,0)))</f>
        <v>0</v>
      </c>
      <c r="AO36" s="6">
        <f>IF($P36="",0,$J36*$Z36*INDEX(Act_Type_Repex_Splits,MATCH($I36,Act_Type_Repex,0),MATCH(AO$6,Mat_Type,0))*INDEX(Escalators!$D$39:$K$44,MATCH(AO$6,Escalators!$C$39:$C$44,0),MATCH(AO$5,Escalators!$D$38:$K$38,0)))</f>
        <v>0</v>
      </c>
      <c r="AP36" s="51">
        <f t="shared" si="7"/>
        <v>0</v>
      </c>
      <c r="AQ36" s="51">
        <f>IF($P36="",0,$K36*$Z36*INDEX(Act_Type_Repex_Splits,MATCH($I36,Act_Type_Repex,0),MATCH(AQ$6,Mat_Type,0))*INDEX(Escalators!$D$39:$K$44,MATCH(AQ$6,Escalators!$C$39:$C$44,0),MATCH(AQ$5,Escalators!$D$38:$K$38,0)))</f>
        <v>0</v>
      </c>
      <c r="AR36" s="51">
        <f>IF($P36="",0,$K36*$Z36*INDEX(Act_Type_Repex_Splits,MATCH($I36,Act_Type_Repex,0),MATCH(AR$6,Mat_Type,0))*INDEX(Escalators!$D$39:$K$44,MATCH(AR$6,Escalators!$C$39:$C$44,0),MATCH(AR$5,Escalators!$D$38:$K$38,0)))</f>
        <v>0</v>
      </c>
      <c r="AS36" s="51">
        <f>IF($P36="",0,$K36*$Z36*INDEX(Act_Type_Repex_Splits,MATCH($I36,Act_Type_Repex,0),MATCH(AS$6,Mat_Type,0))*INDEX(Escalators!$D$39:$K$44,MATCH(AS$6,Escalators!$C$39:$C$44,0),MATCH(AS$5,Escalators!$D$38:$K$38,0)))</f>
        <v>0</v>
      </c>
      <c r="AT36" s="51">
        <f>IF($P36="",0,$K36*$Z36*INDEX(Act_Type_Repex_Splits,MATCH($I36,Act_Type_Repex,0),MATCH(AT$6,Mat_Type,0))*INDEX(Escalators!$D$39:$K$44,MATCH(AT$6,Escalators!$C$39:$C$44,0),MATCH(AT$5,Escalators!$D$38:$K$38,0)))</f>
        <v>0</v>
      </c>
      <c r="AU36" s="51">
        <f>IF($P36="",0,$K36*$Z36*INDEX(Act_Type_Repex_Splits,MATCH($I36,Act_Type_Repex,0),MATCH(AU$6,Mat_Type,0))*INDEX(Escalators!$D$39:$K$44,MATCH(AU$6,Escalators!$C$39:$C$44,0),MATCH(AU$5,Escalators!$D$38:$K$38,0)))</f>
        <v>0</v>
      </c>
      <c r="AV36" s="51">
        <f t="shared" si="8"/>
        <v>0</v>
      </c>
      <c r="AW36" s="51">
        <f>IF($P36="",0,$L36*$Z36*INDEX(Act_Type_Repex_Splits,MATCH($I36,Act_Type_Repex,0),MATCH(AW$6,Mat_Type,0))*INDEX(Escalators!$D$39:$K$44,MATCH(AW$6,Escalators!$C$39:$C$44,0),MATCH(AW$5,Escalators!$D$38:$K$38,0)))</f>
        <v>0</v>
      </c>
      <c r="AX36" s="51">
        <f>IF($P36="",0,$L36*$Z36*INDEX(Act_Type_Repex_Splits,MATCH($I36,Act_Type_Repex,0),MATCH(AX$6,Mat_Type,0))*INDEX(Escalators!$D$39:$K$44,MATCH(AX$6,Escalators!$C$39:$C$44,0),MATCH(AX$5,Escalators!$D$38:$K$38,0)))</f>
        <v>0</v>
      </c>
      <c r="AY36" s="51">
        <f>IF($P36="",0,$L36*$Z36*INDEX(Act_Type_Repex_Splits,MATCH($I36,Act_Type_Repex,0),MATCH(AY$6,Mat_Type,0))*INDEX(Escalators!$D$39:$K$44,MATCH(AY$6,Escalators!$C$39:$C$44,0),MATCH(AY$5,Escalators!$D$38:$K$38,0)))</f>
        <v>0</v>
      </c>
      <c r="AZ36" s="51">
        <f>IF($P36="",0,$L36*$Z36*INDEX(Act_Type_Repex_Splits,MATCH($I36,Act_Type_Repex,0),MATCH(AZ$6,Mat_Type,0))*INDEX(Escalators!$D$39:$K$44,MATCH(AZ$6,Escalators!$C$39:$C$44,0),MATCH(AZ$5,Escalators!$D$38:$K$38,0)))</f>
        <v>0</v>
      </c>
      <c r="BA36" s="51">
        <f>IF($P36="",0,$L36*$Z36*INDEX(Act_Type_Repex_Splits,MATCH($I36,Act_Type_Repex,0),MATCH(BA$6,Mat_Type,0))*INDEX(Escalators!$D$39:$K$44,MATCH(BA$6,Escalators!$C$39:$C$44,0),MATCH(BA$5,Escalators!$D$38:$K$38,0)))</f>
        <v>0</v>
      </c>
      <c r="BB36" s="51">
        <f t="shared" si="9"/>
        <v>0</v>
      </c>
      <c r="BC36" s="51">
        <f>IF($P36="",0,$M36*$Z36*INDEX(Act_Type_Repex_Splits,MATCH($I36,Act_Type_Repex,0),MATCH(BC$6,Mat_Type,0))*INDEX(Escalators!$D$39:$K$44,MATCH(BC$6,Escalators!$C$39:$C$44,0),MATCH(BC$5,Escalators!$D$38:$K$38,0)))</f>
        <v>0</v>
      </c>
      <c r="BD36" s="51">
        <f>IF($P36="",0,$M36*$Z36*INDEX(Act_Type_Repex_Splits,MATCH($I36,Act_Type_Repex,0),MATCH(BD$6,Mat_Type,0))*INDEX(Escalators!$D$39:$K$44,MATCH(BD$6,Escalators!$C$39:$C$44,0),MATCH(BD$5,Escalators!$D$38:$K$38,0)))</f>
        <v>0</v>
      </c>
      <c r="BE36" s="51">
        <f>IF($P36="",0,$M36*$Z36*INDEX(Act_Type_Repex_Splits,MATCH($I36,Act_Type_Repex,0),MATCH(BE$6,Mat_Type,0))*INDEX(Escalators!$D$39:$K$44,MATCH(BE$6,Escalators!$C$39:$C$44,0),MATCH(BE$5,Escalators!$D$38:$K$38,0)))</f>
        <v>0</v>
      </c>
      <c r="BF36" s="51">
        <f>IF($P36="",0,$M36*$Z36*INDEX(Act_Type_Repex_Splits,MATCH($I36,Act_Type_Repex,0),MATCH(BF$6,Mat_Type,0))*INDEX(Escalators!$D$39:$K$44,MATCH(BF$6,Escalators!$C$39:$C$44,0),MATCH(BF$5,Escalators!$D$38:$K$38,0)))</f>
        <v>0</v>
      </c>
      <c r="BG36" s="51">
        <f>IF($P36="",0,$M36*$Z36*INDEX(Act_Type_Repex_Splits,MATCH($I36,Act_Type_Repex,0),MATCH(BG$6,Mat_Type,0))*INDEX(Escalators!$D$39:$K$44,MATCH(BG$6,Escalators!$C$39:$C$44,0),MATCH(BG$5,Escalators!$D$38:$K$38,0)))</f>
        <v>0</v>
      </c>
      <c r="BH36" s="51">
        <f t="shared" si="10"/>
        <v>0</v>
      </c>
      <c r="BI36" s="51">
        <f>IF($P36="",0,$N36*$Z36*INDEX(Act_Type_Repex_Splits,MATCH($I36,Act_Type_Repex,0),MATCH(BI$6,Mat_Type,0))*INDEX(Escalators!$D$39:$K$44,MATCH(BI$6,Escalators!$C$39:$C$44,0),MATCH(BI$5,Escalators!$D$38:$K$38,0)))</f>
        <v>0</v>
      </c>
      <c r="BJ36" s="51">
        <f>IF($P36="",0,$N36*$Z36*INDEX(Act_Type_Repex_Splits,MATCH($I36,Act_Type_Repex,0),MATCH(BJ$6,Mat_Type,0))*INDEX(Escalators!$D$39:$K$44,MATCH(BJ$6,Escalators!$C$39:$C$44,0),MATCH(BJ$5,Escalators!$D$38:$K$38,0)))</f>
        <v>0</v>
      </c>
      <c r="BK36" s="51">
        <f>IF($P36="",0,$N36*$Z36*INDEX(Act_Type_Repex_Splits,MATCH($I36,Act_Type_Repex,0),MATCH(BK$6,Mat_Type,0))*INDEX(Escalators!$D$39:$K$44,MATCH(BK$6,Escalators!$C$39:$C$44,0),MATCH(BK$5,Escalators!$D$38:$K$38,0)))</f>
        <v>0</v>
      </c>
      <c r="BL36" s="51">
        <f>IF($P36="",0,$N36*$Z36*INDEX(Act_Type_Repex_Splits,MATCH($I36,Act_Type_Repex,0),MATCH(BL$6,Mat_Type,0))*INDEX(Escalators!$D$39:$K$44,MATCH(BL$6,Escalators!$C$39:$C$44,0),MATCH(BL$5,Escalators!$D$38:$K$38,0)))</f>
        <v>0</v>
      </c>
      <c r="BM36" s="51">
        <f>IF($P36="",0,$N36*$Z36*INDEX(Act_Type_Repex_Splits,MATCH($I36,Act_Type_Repex,0),MATCH(BM$6,Mat_Type,0))*INDEX(Escalators!$D$39:$K$44,MATCH(BM$6,Escalators!$C$39:$C$44,0),MATCH(BM$5,Escalators!$D$38:$K$38,0)))</f>
        <v>0</v>
      </c>
      <c r="BN36" s="51">
        <f t="shared" si="11"/>
        <v>0</v>
      </c>
      <c r="BO36" s="51">
        <f>IF($P36="",0,$O36*$Z36*INDEX(Act_Type_Repex_Splits,MATCH($I36,Act_Type_Repex,0),MATCH(BO$6,Mat_Type,0))*INDEX(Escalators!$D$39:$K$44,MATCH(BO$6,Escalators!$C$39:$C$44,0),MATCH(BO$5,Escalators!$D$38:$K$38,0)))</f>
        <v>0</v>
      </c>
      <c r="BP36" s="51">
        <f>IF($P36="",0,$O36*$Z36*INDEX(Act_Type_Repex_Splits,MATCH($I36,Act_Type_Repex,0),MATCH(BP$6,Mat_Type,0))*INDEX(Escalators!$D$39:$K$44,MATCH(BP$6,Escalators!$C$39:$C$44,0),MATCH(BP$5,Escalators!$D$38:$K$38,0)))</f>
        <v>0</v>
      </c>
      <c r="BQ36" s="51">
        <f>IF($P36="",0,$O36*$Z36*INDEX(Act_Type_Repex_Splits,MATCH($I36,Act_Type_Repex,0),MATCH(BQ$6,Mat_Type,0))*INDEX(Escalators!$D$39:$K$44,MATCH(BQ$6,Escalators!$C$39:$C$44,0),MATCH(BQ$5,Escalators!$D$38:$K$38,0)))</f>
        <v>0</v>
      </c>
      <c r="BR36" s="51">
        <f>IF($P36="",0,$O36*$Z36*INDEX(Act_Type_Repex_Splits,MATCH($I36,Act_Type_Repex,0),MATCH(BR$6,Mat_Type,0))*INDEX(Escalators!$D$39:$K$44,MATCH(BR$6,Escalators!$C$39:$C$44,0),MATCH(BR$5,Escalators!$D$38:$K$38,0)))</f>
        <v>0</v>
      </c>
      <c r="BS36" s="51">
        <f>IF($P36="",0,$O36*$Z36*INDEX(Act_Type_Repex_Splits,MATCH($I36,Act_Type_Repex,0),MATCH(BS$6,Mat_Type,0))*INDEX(Escalators!$D$39:$K$44,MATCH(BS$6,Escalators!$C$39:$C$44,0),MATCH(BS$5,Escalators!$D$38:$K$38,0)))</f>
        <v>0</v>
      </c>
      <c r="BT36" s="51">
        <f t="shared" si="12"/>
        <v>0</v>
      </c>
      <c r="BV36" s="51">
        <f>IF($P36="",0,J36*$AA36*HLOOKUP(BV$5,Escalators!$D$22:$K$26,5,FALSE))</f>
        <v>0</v>
      </c>
      <c r="BW36" s="51">
        <f>IF($P36="",0,K36*$AA36*HLOOKUP(BW$5,Escalators!$D$22:$K$26,5,FALSE))</f>
        <v>0</v>
      </c>
      <c r="BX36" s="51">
        <f>IF($P36="",0,L36*$AA36*HLOOKUP(BX$5,Escalators!$D$22:$K$26,5,FALSE))</f>
        <v>0</v>
      </c>
      <c r="BY36" s="51">
        <f>IF($P36="",0,M36*$AA36*HLOOKUP(BY$5,Escalators!$D$22:$K$26,5,FALSE))</f>
        <v>0</v>
      </c>
      <c r="BZ36" s="51">
        <f>IF($P36="",0,N36*$AA36*HLOOKUP(BZ$5,Escalators!$D$22:$K$26,5,FALSE))</f>
        <v>0</v>
      </c>
      <c r="CA36" s="51">
        <f>IF($P36="",0,O36*$AA36*HLOOKUP(CA$5,Escalators!$D$22:$K$26,5,FALSE))</f>
        <v>0</v>
      </c>
      <c r="CC36" s="91">
        <f t="shared" si="13"/>
        <v>0</v>
      </c>
      <c r="CD36" s="91">
        <f t="shared" si="14"/>
        <v>0</v>
      </c>
      <c r="CE36" s="91">
        <f t="shared" si="15"/>
        <v>0</v>
      </c>
      <c r="CF36" s="91">
        <f t="shared" si="16"/>
        <v>0</v>
      </c>
      <c r="CG36" s="91">
        <f t="shared" si="17"/>
        <v>0</v>
      </c>
      <c r="CH36" s="91">
        <f t="shared" si="18"/>
        <v>0</v>
      </c>
      <c r="CJ36" s="51">
        <f t="shared" si="19"/>
        <v>0</v>
      </c>
      <c r="CK36" s="51">
        <f t="shared" si="20"/>
        <v>0</v>
      </c>
      <c r="CL36" s="51">
        <f t="shared" si="21"/>
        <v>0</v>
      </c>
      <c r="CM36" s="51">
        <f t="shared" si="22"/>
        <v>0</v>
      </c>
      <c r="CN36" s="51">
        <f t="shared" si="23"/>
        <v>0</v>
      </c>
      <c r="CO36" s="51">
        <f t="shared" si="24"/>
        <v>0</v>
      </c>
    </row>
    <row r="37" spans="2:93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0"/>
      <c r="R37" s="51">
        <f t="shared" si="0"/>
        <v>0</v>
      </c>
      <c r="S37" s="51">
        <f t="shared" si="1"/>
        <v>0</v>
      </c>
      <c r="T37" s="51">
        <f t="shared" si="2"/>
        <v>0</v>
      </c>
      <c r="U37" s="51">
        <f t="shared" si="3"/>
        <v>0</v>
      </c>
      <c r="V37" s="51">
        <f t="shared" si="4"/>
        <v>0</v>
      </c>
      <c r="W37" s="51">
        <f t="shared" si="5"/>
        <v>0</v>
      </c>
      <c r="Y37" s="91">
        <f t="shared" si="6"/>
        <v>0</v>
      </c>
      <c r="Z37" s="91">
        <f t="shared" si="6"/>
        <v>0</v>
      </c>
      <c r="AA37" s="91">
        <f t="shared" si="6"/>
        <v>0</v>
      </c>
      <c r="AB37" s="91">
        <f t="shared" si="6"/>
        <v>0</v>
      </c>
      <c r="AD37" s="51">
        <f>IF($P37="",0,J37*$Y37*HLOOKUP(AD$5,Escalators!$D$22:$K$26,3,FALSE))</f>
        <v>0</v>
      </c>
      <c r="AE37" s="51">
        <f>IF($P37="",0,K37*$Y37*HLOOKUP(AE$5,Escalators!$D$22:$K$26,3,FALSE))</f>
        <v>0</v>
      </c>
      <c r="AF37" s="51">
        <f>IF($P37="",0,L37*$Y37*HLOOKUP(AF$5,Escalators!$D$22:$K$26,3,FALSE))</f>
        <v>0</v>
      </c>
      <c r="AG37" s="51">
        <f>IF($P37="",0,M37*$Y37*HLOOKUP(AG$5,Escalators!$D$22:$K$26,3,FALSE))</f>
        <v>0</v>
      </c>
      <c r="AH37" s="51">
        <f>IF($P37="",0,N37*$Y37*HLOOKUP(AH$5,Escalators!$D$22:$K$26,3,FALSE))</f>
        <v>0</v>
      </c>
      <c r="AI37" s="51">
        <f>IF($P37="",0,O37*$Y37*HLOOKUP(AI$5,Escalators!$D$22:$K$26,3,FALSE))</f>
        <v>0</v>
      </c>
      <c r="AK37" s="6">
        <f>IF($P37="",0,$J37*$Z37*INDEX(Act_Type_Repex_Splits,MATCH($I37,Act_Type_Repex,0),MATCH(AK$6,Mat_Type,0))*INDEX(Escalators!$D$39:$K$44,MATCH(AK$6,Escalators!$C$39:$C$44,0),MATCH(AK$5,Escalators!$D$38:$K$38,0)))</f>
        <v>0</v>
      </c>
      <c r="AL37" s="6">
        <f>IF($P37="",0,$J37*$Z37*INDEX(Act_Type_Repex_Splits,MATCH($I37,Act_Type_Repex,0),MATCH(AL$6,Mat_Type,0))*INDEX(Escalators!$D$39:$K$44,MATCH(AL$6,Escalators!$C$39:$C$44,0),MATCH(AL$5,Escalators!$D$38:$K$38,0)))</f>
        <v>0</v>
      </c>
      <c r="AM37" s="6">
        <f>IF($P37="",0,$J37*$Z37*INDEX(Act_Type_Repex_Splits,MATCH($I37,Act_Type_Repex,0),MATCH(AM$6,Mat_Type,0))*INDEX(Escalators!$D$39:$K$44,MATCH(AM$6,Escalators!$C$39:$C$44,0),MATCH(AM$5,Escalators!$D$38:$K$38,0)))</f>
        <v>0</v>
      </c>
      <c r="AN37" s="6">
        <f>IF($P37="",0,$J37*$Z37*INDEX(Act_Type_Repex_Splits,MATCH($I37,Act_Type_Repex,0),MATCH(AN$6,Mat_Type,0))*INDEX(Escalators!$D$39:$K$44,MATCH(AN$6,Escalators!$C$39:$C$44,0),MATCH(AN$5,Escalators!$D$38:$K$38,0)))</f>
        <v>0</v>
      </c>
      <c r="AO37" s="6">
        <f>IF($P37="",0,$J37*$Z37*INDEX(Act_Type_Repex_Splits,MATCH($I37,Act_Type_Repex,0),MATCH(AO$6,Mat_Type,0))*INDEX(Escalators!$D$39:$K$44,MATCH(AO$6,Escalators!$C$39:$C$44,0),MATCH(AO$5,Escalators!$D$38:$K$38,0)))</f>
        <v>0</v>
      </c>
      <c r="AP37" s="51">
        <f t="shared" si="7"/>
        <v>0</v>
      </c>
      <c r="AQ37" s="51">
        <f>IF($P37="",0,$K37*$Z37*INDEX(Act_Type_Repex_Splits,MATCH($I37,Act_Type_Repex,0),MATCH(AQ$6,Mat_Type,0))*INDEX(Escalators!$D$39:$K$44,MATCH(AQ$6,Escalators!$C$39:$C$44,0),MATCH(AQ$5,Escalators!$D$38:$K$38,0)))</f>
        <v>0</v>
      </c>
      <c r="AR37" s="51">
        <f>IF($P37="",0,$K37*$Z37*INDEX(Act_Type_Repex_Splits,MATCH($I37,Act_Type_Repex,0),MATCH(AR$6,Mat_Type,0))*INDEX(Escalators!$D$39:$K$44,MATCH(AR$6,Escalators!$C$39:$C$44,0),MATCH(AR$5,Escalators!$D$38:$K$38,0)))</f>
        <v>0</v>
      </c>
      <c r="AS37" s="51">
        <f>IF($P37="",0,$K37*$Z37*INDEX(Act_Type_Repex_Splits,MATCH($I37,Act_Type_Repex,0),MATCH(AS$6,Mat_Type,0))*INDEX(Escalators!$D$39:$K$44,MATCH(AS$6,Escalators!$C$39:$C$44,0),MATCH(AS$5,Escalators!$D$38:$K$38,0)))</f>
        <v>0</v>
      </c>
      <c r="AT37" s="51">
        <f>IF($P37="",0,$K37*$Z37*INDEX(Act_Type_Repex_Splits,MATCH($I37,Act_Type_Repex,0),MATCH(AT$6,Mat_Type,0))*INDEX(Escalators!$D$39:$K$44,MATCH(AT$6,Escalators!$C$39:$C$44,0),MATCH(AT$5,Escalators!$D$38:$K$38,0)))</f>
        <v>0</v>
      </c>
      <c r="AU37" s="51">
        <f>IF($P37="",0,$K37*$Z37*INDEX(Act_Type_Repex_Splits,MATCH($I37,Act_Type_Repex,0),MATCH(AU$6,Mat_Type,0))*INDEX(Escalators!$D$39:$K$44,MATCH(AU$6,Escalators!$C$39:$C$44,0),MATCH(AU$5,Escalators!$D$38:$K$38,0)))</f>
        <v>0</v>
      </c>
      <c r="AV37" s="51">
        <f t="shared" si="8"/>
        <v>0</v>
      </c>
      <c r="AW37" s="51">
        <f>IF($P37="",0,$L37*$Z37*INDEX(Act_Type_Repex_Splits,MATCH($I37,Act_Type_Repex,0),MATCH(AW$6,Mat_Type,0))*INDEX(Escalators!$D$39:$K$44,MATCH(AW$6,Escalators!$C$39:$C$44,0),MATCH(AW$5,Escalators!$D$38:$K$38,0)))</f>
        <v>0</v>
      </c>
      <c r="AX37" s="51">
        <f>IF($P37="",0,$L37*$Z37*INDEX(Act_Type_Repex_Splits,MATCH($I37,Act_Type_Repex,0),MATCH(AX$6,Mat_Type,0))*INDEX(Escalators!$D$39:$K$44,MATCH(AX$6,Escalators!$C$39:$C$44,0),MATCH(AX$5,Escalators!$D$38:$K$38,0)))</f>
        <v>0</v>
      </c>
      <c r="AY37" s="51">
        <f>IF($P37="",0,$L37*$Z37*INDEX(Act_Type_Repex_Splits,MATCH($I37,Act_Type_Repex,0),MATCH(AY$6,Mat_Type,0))*INDEX(Escalators!$D$39:$K$44,MATCH(AY$6,Escalators!$C$39:$C$44,0),MATCH(AY$5,Escalators!$D$38:$K$38,0)))</f>
        <v>0</v>
      </c>
      <c r="AZ37" s="51">
        <f>IF($P37="",0,$L37*$Z37*INDEX(Act_Type_Repex_Splits,MATCH($I37,Act_Type_Repex,0),MATCH(AZ$6,Mat_Type,0))*INDEX(Escalators!$D$39:$K$44,MATCH(AZ$6,Escalators!$C$39:$C$44,0),MATCH(AZ$5,Escalators!$D$38:$K$38,0)))</f>
        <v>0</v>
      </c>
      <c r="BA37" s="51">
        <f>IF($P37="",0,$L37*$Z37*INDEX(Act_Type_Repex_Splits,MATCH($I37,Act_Type_Repex,0),MATCH(BA$6,Mat_Type,0))*INDEX(Escalators!$D$39:$K$44,MATCH(BA$6,Escalators!$C$39:$C$44,0),MATCH(BA$5,Escalators!$D$38:$K$38,0)))</f>
        <v>0</v>
      </c>
      <c r="BB37" s="51">
        <f t="shared" si="9"/>
        <v>0</v>
      </c>
      <c r="BC37" s="51">
        <f>IF($P37="",0,$M37*$Z37*INDEX(Act_Type_Repex_Splits,MATCH($I37,Act_Type_Repex,0),MATCH(BC$6,Mat_Type,0))*INDEX(Escalators!$D$39:$K$44,MATCH(BC$6,Escalators!$C$39:$C$44,0),MATCH(BC$5,Escalators!$D$38:$K$38,0)))</f>
        <v>0</v>
      </c>
      <c r="BD37" s="51">
        <f>IF($P37="",0,$M37*$Z37*INDEX(Act_Type_Repex_Splits,MATCH($I37,Act_Type_Repex,0),MATCH(BD$6,Mat_Type,0))*INDEX(Escalators!$D$39:$K$44,MATCH(BD$6,Escalators!$C$39:$C$44,0),MATCH(BD$5,Escalators!$D$38:$K$38,0)))</f>
        <v>0</v>
      </c>
      <c r="BE37" s="51">
        <f>IF($P37="",0,$M37*$Z37*INDEX(Act_Type_Repex_Splits,MATCH($I37,Act_Type_Repex,0),MATCH(BE$6,Mat_Type,0))*INDEX(Escalators!$D$39:$K$44,MATCH(BE$6,Escalators!$C$39:$C$44,0),MATCH(BE$5,Escalators!$D$38:$K$38,0)))</f>
        <v>0</v>
      </c>
      <c r="BF37" s="51">
        <f>IF($P37="",0,$M37*$Z37*INDEX(Act_Type_Repex_Splits,MATCH($I37,Act_Type_Repex,0),MATCH(BF$6,Mat_Type,0))*INDEX(Escalators!$D$39:$K$44,MATCH(BF$6,Escalators!$C$39:$C$44,0),MATCH(BF$5,Escalators!$D$38:$K$38,0)))</f>
        <v>0</v>
      </c>
      <c r="BG37" s="51">
        <f>IF($P37="",0,$M37*$Z37*INDEX(Act_Type_Repex_Splits,MATCH($I37,Act_Type_Repex,0),MATCH(BG$6,Mat_Type,0))*INDEX(Escalators!$D$39:$K$44,MATCH(BG$6,Escalators!$C$39:$C$44,0),MATCH(BG$5,Escalators!$D$38:$K$38,0)))</f>
        <v>0</v>
      </c>
      <c r="BH37" s="51">
        <f t="shared" si="10"/>
        <v>0</v>
      </c>
      <c r="BI37" s="51">
        <f>IF($P37="",0,$N37*$Z37*INDEX(Act_Type_Repex_Splits,MATCH($I37,Act_Type_Repex,0),MATCH(BI$6,Mat_Type,0))*INDEX(Escalators!$D$39:$K$44,MATCH(BI$6,Escalators!$C$39:$C$44,0),MATCH(BI$5,Escalators!$D$38:$K$38,0)))</f>
        <v>0</v>
      </c>
      <c r="BJ37" s="51">
        <f>IF($P37="",0,$N37*$Z37*INDEX(Act_Type_Repex_Splits,MATCH($I37,Act_Type_Repex,0),MATCH(BJ$6,Mat_Type,0))*INDEX(Escalators!$D$39:$K$44,MATCH(BJ$6,Escalators!$C$39:$C$44,0),MATCH(BJ$5,Escalators!$D$38:$K$38,0)))</f>
        <v>0</v>
      </c>
      <c r="BK37" s="51">
        <f>IF($P37="",0,$N37*$Z37*INDEX(Act_Type_Repex_Splits,MATCH($I37,Act_Type_Repex,0),MATCH(BK$6,Mat_Type,0))*INDEX(Escalators!$D$39:$K$44,MATCH(BK$6,Escalators!$C$39:$C$44,0),MATCH(BK$5,Escalators!$D$38:$K$38,0)))</f>
        <v>0</v>
      </c>
      <c r="BL37" s="51">
        <f>IF($P37="",0,$N37*$Z37*INDEX(Act_Type_Repex_Splits,MATCH($I37,Act_Type_Repex,0),MATCH(BL$6,Mat_Type,0))*INDEX(Escalators!$D$39:$K$44,MATCH(BL$6,Escalators!$C$39:$C$44,0),MATCH(BL$5,Escalators!$D$38:$K$38,0)))</f>
        <v>0</v>
      </c>
      <c r="BM37" s="51">
        <f>IF($P37="",0,$N37*$Z37*INDEX(Act_Type_Repex_Splits,MATCH($I37,Act_Type_Repex,0),MATCH(BM$6,Mat_Type,0))*INDEX(Escalators!$D$39:$K$44,MATCH(BM$6,Escalators!$C$39:$C$44,0),MATCH(BM$5,Escalators!$D$38:$K$38,0)))</f>
        <v>0</v>
      </c>
      <c r="BN37" s="51">
        <f t="shared" si="11"/>
        <v>0</v>
      </c>
      <c r="BO37" s="51">
        <f>IF($P37="",0,$O37*$Z37*INDEX(Act_Type_Repex_Splits,MATCH($I37,Act_Type_Repex,0),MATCH(BO$6,Mat_Type,0))*INDEX(Escalators!$D$39:$K$44,MATCH(BO$6,Escalators!$C$39:$C$44,0),MATCH(BO$5,Escalators!$D$38:$K$38,0)))</f>
        <v>0</v>
      </c>
      <c r="BP37" s="51">
        <f>IF($P37="",0,$O37*$Z37*INDEX(Act_Type_Repex_Splits,MATCH($I37,Act_Type_Repex,0),MATCH(BP$6,Mat_Type,0))*INDEX(Escalators!$D$39:$K$44,MATCH(BP$6,Escalators!$C$39:$C$44,0),MATCH(BP$5,Escalators!$D$38:$K$38,0)))</f>
        <v>0</v>
      </c>
      <c r="BQ37" s="51">
        <f>IF($P37="",0,$O37*$Z37*INDEX(Act_Type_Repex_Splits,MATCH($I37,Act_Type_Repex,0),MATCH(BQ$6,Mat_Type,0))*INDEX(Escalators!$D$39:$K$44,MATCH(BQ$6,Escalators!$C$39:$C$44,0),MATCH(BQ$5,Escalators!$D$38:$K$38,0)))</f>
        <v>0</v>
      </c>
      <c r="BR37" s="51">
        <f>IF($P37="",0,$O37*$Z37*INDEX(Act_Type_Repex_Splits,MATCH($I37,Act_Type_Repex,0),MATCH(BR$6,Mat_Type,0))*INDEX(Escalators!$D$39:$K$44,MATCH(BR$6,Escalators!$C$39:$C$44,0),MATCH(BR$5,Escalators!$D$38:$K$38,0)))</f>
        <v>0</v>
      </c>
      <c r="BS37" s="51">
        <f>IF($P37="",0,$O37*$Z37*INDEX(Act_Type_Repex_Splits,MATCH($I37,Act_Type_Repex,0),MATCH(BS$6,Mat_Type,0))*INDEX(Escalators!$D$39:$K$44,MATCH(BS$6,Escalators!$C$39:$C$44,0),MATCH(BS$5,Escalators!$D$38:$K$38,0)))</f>
        <v>0</v>
      </c>
      <c r="BT37" s="51">
        <f t="shared" si="12"/>
        <v>0</v>
      </c>
      <c r="BV37" s="51">
        <f>IF($P37="",0,J37*$AA37*HLOOKUP(BV$5,Escalators!$D$22:$K$26,5,FALSE))</f>
        <v>0</v>
      </c>
      <c r="BW37" s="51">
        <f>IF($P37="",0,K37*$AA37*HLOOKUP(BW$5,Escalators!$D$22:$K$26,5,FALSE))</f>
        <v>0</v>
      </c>
      <c r="BX37" s="51">
        <f>IF($P37="",0,L37*$AA37*HLOOKUP(BX$5,Escalators!$D$22:$K$26,5,FALSE))</f>
        <v>0</v>
      </c>
      <c r="BY37" s="51">
        <f>IF($P37="",0,M37*$AA37*HLOOKUP(BY$5,Escalators!$D$22:$K$26,5,FALSE))</f>
        <v>0</v>
      </c>
      <c r="BZ37" s="51">
        <f>IF($P37="",0,N37*$AA37*HLOOKUP(BZ$5,Escalators!$D$22:$K$26,5,FALSE))</f>
        <v>0</v>
      </c>
      <c r="CA37" s="51">
        <f>IF($P37="",0,O37*$AA37*HLOOKUP(CA$5,Escalators!$D$22:$K$26,5,FALSE))</f>
        <v>0</v>
      </c>
      <c r="CC37" s="91">
        <f t="shared" si="13"/>
        <v>0</v>
      </c>
      <c r="CD37" s="91">
        <f t="shared" si="14"/>
        <v>0</v>
      </c>
      <c r="CE37" s="91">
        <f t="shared" si="15"/>
        <v>0</v>
      </c>
      <c r="CF37" s="91">
        <f t="shared" si="16"/>
        <v>0</v>
      </c>
      <c r="CG37" s="91">
        <f t="shared" si="17"/>
        <v>0</v>
      </c>
      <c r="CH37" s="91">
        <f t="shared" si="18"/>
        <v>0</v>
      </c>
      <c r="CJ37" s="51">
        <f t="shared" si="19"/>
        <v>0</v>
      </c>
      <c r="CK37" s="51">
        <f t="shared" si="20"/>
        <v>0</v>
      </c>
      <c r="CL37" s="51">
        <f t="shared" si="21"/>
        <v>0</v>
      </c>
      <c r="CM37" s="51">
        <f t="shared" si="22"/>
        <v>0</v>
      </c>
      <c r="CN37" s="51">
        <f t="shared" si="23"/>
        <v>0</v>
      </c>
      <c r="CO37" s="51">
        <f t="shared" si="24"/>
        <v>0</v>
      </c>
    </row>
    <row r="38" spans="2:93" x14ac:dyDescent="0.25">
      <c r="R38" s="52">
        <f t="shared" ref="R38:W38" si="25">SUM(R7:R37)</f>
        <v>0</v>
      </c>
      <c r="S38" s="52">
        <f t="shared" si="25"/>
        <v>0</v>
      </c>
      <c r="T38" s="52">
        <f t="shared" si="25"/>
        <v>0</v>
      </c>
      <c r="U38" s="52">
        <f t="shared" si="25"/>
        <v>0</v>
      </c>
      <c r="V38" s="52">
        <f t="shared" si="25"/>
        <v>0</v>
      </c>
      <c r="W38" s="52">
        <f t="shared" si="25"/>
        <v>0</v>
      </c>
      <c r="AD38" s="52">
        <f t="shared" ref="AD38:AI38" si="26">SUM(AD7:AD37)</f>
        <v>0</v>
      </c>
      <c r="AE38" s="52">
        <f t="shared" si="26"/>
        <v>0</v>
      </c>
      <c r="AF38" s="52">
        <f t="shared" si="26"/>
        <v>0</v>
      </c>
      <c r="AG38" s="52">
        <f t="shared" si="26"/>
        <v>0</v>
      </c>
      <c r="AH38" s="52">
        <f t="shared" si="26"/>
        <v>0</v>
      </c>
      <c r="AI38" s="52">
        <f t="shared" si="26"/>
        <v>0</v>
      </c>
      <c r="AK38" s="52">
        <f t="shared" ref="AK38:BT38" si="27">SUM(AK7:AK37)</f>
        <v>0</v>
      </c>
      <c r="AL38" s="52">
        <f t="shared" si="27"/>
        <v>0</v>
      </c>
      <c r="AM38" s="52">
        <f t="shared" si="27"/>
        <v>0</v>
      </c>
      <c r="AN38" s="52">
        <f t="shared" si="27"/>
        <v>0</v>
      </c>
      <c r="AO38" s="52">
        <f t="shared" si="27"/>
        <v>0</v>
      </c>
      <c r="AP38" s="52">
        <f t="shared" si="27"/>
        <v>0</v>
      </c>
      <c r="AQ38" s="52">
        <f t="shared" si="27"/>
        <v>0</v>
      </c>
      <c r="AR38" s="52">
        <f t="shared" si="27"/>
        <v>0</v>
      </c>
      <c r="AS38" s="52">
        <f t="shared" si="27"/>
        <v>0</v>
      </c>
      <c r="AT38" s="52">
        <f t="shared" si="27"/>
        <v>0</v>
      </c>
      <c r="AU38" s="52">
        <f t="shared" si="27"/>
        <v>0</v>
      </c>
      <c r="AV38" s="52">
        <f t="shared" si="27"/>
        <v>0</v>
      </c>
      <c r="AW38" s="52">
        <f t="shared" si="27"/>
        <v>0</v>
      </c>
      <c r="AX38" s="52">
        <f t="shared" si="27"/>
        <v>0</v>
      </c>
      <c r="AY38" s="52">
        <f t="shared" si="27"/>
        <v>0</v>
      </c>
      <c r="AZ38" s="52">
        <f t="shared" si="27"/>
        <v>0</v>
      </c>
      <c r="BA38" s="52">
        <f t="shared" si="27"/>
        <v>0</v>
      </c>
      <c r="BB38" s="52">
        <f t="shared" si="27"/>
        <v>0</v>
      </c>
      <c r="BC38" s="52">
        <f t="shared" si="27"/>
        <v>0</v>
      </c>
      <c r="BD38" s="52">
        <f t="shared" si="27"/>
        <v>0</v>
      </c>
      <c r="BE38" s="52">
        <f t="shared" si="27"/>
        <v>0</v>
      </c>
      <c r="BF38" s="52">
        <f t="shared" si="27"/>
        <v>0</v>
      </c>
      <c r="BG38" s="52">
        <f t="shared" si="27"/>
        <v>0</v>
      </c>
      <c r="BH38" s="52">
        <f t="shared" si="27"/>
        <v>0</v>
      </c>
      <c r="BI38" s="52">
        <f t="shared" si="27"/>
        <v>0</v>
      </c>
      <c r="BJ38" s="52">
        <f t="shared" si="27"/>
        <v>0</v>
      </c>
      <c r="BK38" s="52">
        <f t="shared" si="27"/>
        <v>0</v>
      </c>
      <c r="BL38" s="52">
        <f t="shared" si="27"/>
        <v>0</v>
      </c>
      <c r="BM38" s="52">
        <f t="shared" si="27"/>
        <v>0</v>
      </c>
      <c r="BN38" s="52">
        <f t="shared" si="27"/>
        <v>0</v>
      </c>
      <c r="BO38" s="52">
        <f t="shared" si="27"/>
        <v>0</v>
      </c>
      <c r="BP38" s="52">
        <f t="shared" si="27"/>
        <v>0</v>
      </c>
      <c r="BQ38" s="52">
        <f t="shared" si="27"/>
        <v>0</v>
      </c>
      <c r="BR38" s="52">
        <f t="shared" si="27"/>
        <v>0</v>
      </c>
      <c r="BS38" s="52">
        <f t="shared" si="27"/>
        <v>0</v>
      </c>
      <c r="BT38" s="52">
        <f t="shared" si="27"/>
        <v>0</v>
      </c>
      <c r="BV38" s="52">
        <f t="shared" ref="BV38:CA38" si="28">SUM(BV7:BV37)</f>
        <v>0</v>
      </c>
      <c r="BW38" s="52">
        <f t="shared" si="28"/>
        <v>0</v>
      </c>
      <c r="BX38" s="52">
        <f t="shared" si="28"/>
        <v>0</v>
      </c>
      <c r="BY38" s="52">
        <f t="shared" si="28"/>
        <v>0</v>
      </c>
      <c r="BZ38" s="52">
        <f t="shared" si="28"/>
        <v>0</v>
      </c>
      <c r="CA38" s="52">
        <f t="shared" si="28"/>
        <v>0</v>
      </c>
      <c r="CC38" s="52">
        <f t="shared" ref="CC38:CH38" si="29">SUM(CC7:CC37)</f>
        <v>0</v>
      </c>
      <c r="CD38" s="52">
        <f t="shared" si="29"/>
        <v>0</v>
      </c>
      <c r="CE38" s="52">
        <f t="shared" si="29"/>
        <v>0</v>
      </c>
      <c r="CF38" s="52">
        <f t="shared" si="29"/>
        <v>0</v>
      </c>
      <c r="CG38" s="52">
        <f t="shared" si="29"/>
        <v>0</v>
      </c>
      <c r="CH38" s="52">
        <f t="shared" si="29"/>
        <v>0</v>
      </c>
      <c r="CJ38" s="52">
        <f t="shared" ref="CJ38:CO38" si="30">SUM(CJ7:CJ37)</f>
        <v>0</v>
      </c>
      <c r="CK38" s="52">
        <f t="shared" si="30"/>
        <v>0</v>
      </c>
      <c r="CL38" s="52">
        <f t="shared" si="30"/>
        <v>0</v>
      </c>
      <c r="CM38" s="52">
        <f t="shared" si="30"/>
        <v>0</v>
      </c>
      <c r="CN38" s="52">
        <f t="shared" si="30"/>
        <v>0</v>
      </c>
      <c r="CO38" s="52">
        <f t="shared" si="30"/>
        <v>0</v>
      </c>
    </row>
    <row r="39" spans="2:93" x14ac:dyDescent="0.25">
      <c r="CJ39" s="94">
        <f>IF(ISERROR((CJ38-R38)/R38),0,(CJ38-R38)/R38)</f>
        <v>0</v>
      </c>
      <c r="CK39" s="94">
        <f t="shared" ref="CK39:CO39" si="31">IF(ISERROR((CK38-S38)/S38),0,(CK38-S38)/S38)</f>
        <v>0</v>
      </c>
      <c r="CL39" s="94">
        <f t="shared" si="31"/>
        <v>0</v>
      </c>
      <c r="CM39" s="94">
        <f t="shared" si="31"/>
        <v>0</v>
      </c>
      <c r="CN39" s="94">
        <f t="shared" si="31"/>
        <v>0</v>
      </c>
      <c r="CO39" s="94">
        <f t="shared" si="31"/>
        <v>0</v>
      </c>
    </row>
    <row r="41" spans="2:93" x14ac:dyDescent="0.25">
      <c r="S41" s="39"/>
      <c r="T41" s="39"/>
      <c r="U41" s="39"/>
      <c r="V41" s="39"/>
      <c r="W41" s="39"/>
    </row>
  </sheetData>
  <mergeCells count="5">
    <mergeCell ref="R3:W3"/>
    <mergeCell ref="AD3:AI3"/>
    <mergeCell ref="BV3:CA3"/>
    <mergeCell ref="CJ3:CO3"/>
    <mergeCell ref="CC3:CH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F7:F37</xm:sqref>
        </x14:dataValidation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E7:E18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H7:H37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I7:I37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G7:G37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CV41"/>
  <sheetViews>
    <sheetView zoomScaleNormal="100" zoomScalePageLayoutView="125" workbookViewId="0">
      <pane xSplit="4" topLeftCell="CE1" activePane="topRight" state="frozen"/>
      <selection activeCell="C11" sqref="C11"/>
      <selection pane="topRight" activeCell="CG16" sqref="CG16"/>
    </sheetView>
  </sheetViews>
  <sheetFormatPr defaultColWidth="8.85546875" defaultRowHeight="15" outlineLevelRow="1" outlineLevelCol="1" x14ac:dyDescent="0.25"/>
  <cols>
    <col min="1" max="1" width="4" style="1" customWidth="1"/>
    <col min="2" max="2" width="12" style="1" customWidth="1"/>
    <col min="3" max="3" width="36.28515625" style="1" bestFit="1" customWidth="1"/>
    <col min="4" max="4" width="22.28515625" style="1" customWidth="1"/>
    <col min="5" max="5" width="27.28515625" style="1" hidden="1" customWidth="1" outlineLevel="1"/>
    <col min="6" max="7" width="33.42578125" style="1" hidden="1" customWidth="1" outlineLevel="1"/>
    <col min="8" max="8" width="20.42578125" style="1" hidden="1" customWidth="1" outlineLevel="1"/>
    <col min="9" max="9" width="28.28515625" style="1" hidden="1" customWidth="1" outlineLevel="1"/>
    <col min="10" max="10" width="8.85546875" style="1" collapsed="1"/>
    <col min="11" max="16" width="8.85546875" style="1"/>
    <col min="17" max="17" width="3.7109375" style="1" customWidth="1"/>
    <col min="18" max="23" width="10.42578125" style="1" customWidth="1"/>
    <col min="24" max="24" width="3.42578125" style="1" customWidth="1"/>
    <col min="25" max="26" width="8.85546875" style="1"/>
    <col min="27" max="28" width="9.140625" style="1" customWidth="1"/>
    <col min="29" max="29" width="3" style="1" customWidth="1"/>
    <col min="30" max="35" width="8.85546875" style="1"/>
    <col min="36" max="36" width="2.7109375" style="1" customWidth="1"/>
    <col min="37" max="41" width="10.42578125" style="1" hidden="1" customWidth="1" outlineLevel="1"/>
    <col min="42" max="42" width="8.85546875" style="1" collapsed="1"/>
    <col min="43" max="47" width="10.42578125" style="1" hidden="1" customWidth="1" outlineLevel="1"/>
    <col min="48" max="48" width="8.85546875" style="1" collapsed="1"/>
    <col min="49" max="53" width="9.140625" style="1" hidden="1" customWidth="1" outlineLevel="1"/>
    <col min="54" max="54" width="8.85546875" style="1" collapsed="1"/>
    <col min="55" max="59" width="9.140625" style="1" hidden="1" customWidth="1" outlineLevel="1"/>
    <col min="60" max="60" width="8.85546875" style="1" collapsed="1"/>
    <col min="61" max="65" width="9.140625" style="1" hidden="1" customWidth="1" outlineLevel="1"/>
    <col min="66" max="66" width="8.85546875" style="1" collapsed="1"/>
    <col min="67" max="71" width="9.140625" style="1" hidden="1" customWidth="1" outlineLevel="1"/>
    <col min="72" max="72" width="8.85546875" style="1" collapsed="1"/>
    <col min="73" max="73" width="2.7109375" style="1" customWidth="1"/>
    <col min="74" max="79" width="8.85546875" style="1"/>
    <col min="80" max="80" width="2.85546875" style="1" customWidth="1"/>
    <col min="81" max="86" width="8.85546875" style="1"/>
    <col min="87" max="87" width="2.85546875" style="1" customWidth="1"/>
    <col min="88" max="16384" width="8.85546875" style="1"/>
  </cols>
  <sheetData>
    <row r="1" spans="2:100" ht="18.75" x14ac:dyDescent="0.3">
      <c r="B1" s="10" t="s">
        <v>2</v>
      </c>
    </row>
    <row r="2" spans="2:100" x14ac:dyDescent="0.25">
      <c r="B2" s="25" t="s">
        <v>6</v>
      </c>
    </row>
    <row r="3" spans="2:100" x14ac:dyDescent="0.25">
      <c r="P3" s="73"/>
      <c r="R3" s="424" t="s">
        <v>209</v>
      </c>
      <c r="S3" s="424"/>
      <c r="T3" s="424"/>
      <c r="U3" s="424"/>
      <c r="V3" s="424"/>
      <c r="W3" s="424"/>
      <c r="AD3" s="424" t="s">
        <v>209</v>
      </c>
      <c r="AE3" s="424"/>
      <c r="AF3" s="424"/>
      <c r="AG3" s="424"/>
      <c r="AH3" s="424"/>
      <c r="AI3" s="424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 t="s">
        <v>209</v>
      </c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V3" s="424" t="s">
        <v>209</v>
      </c>
      <c r="BW3" s="424"/>
      <c r="BX3" s="424"/>
      <c r="BY3" s="424"/>
      <c r="BZ3" s="424"/>
      <c r="CA3" s="424"/>
      <c r="CC3" s="424" t="s">
        <v>209</v>
      </c>
      <c r="CD3" s="424"/>
      <c r="CE3" s="424"/>
      <c r="CF3" s="424"/>
      <c r="CG3" s="424"/>
      <c r="CH3" s="424"/>
      <c r="CJ3" s="424" t="s">
        <v>209</v>
      </c>
      <c r="CK3" s="424"/>
      <c r="CL3" s="424"/>
      <c r="CM3" s="424"/>
      <c r="CN3" s="424"/>
      <c r="CO3" s="424"/>
    </row>
    <row r="4" spans="2:100" hidden="1" outlineLevel="1" x14ac:dyDescent="0.25">
      <c r="P4" s="73"/>
      <c r="R4" s="89"/>
      <c r="S4" s="89"/>
      <c r="T4" s="89"/>
      <c r="U4" s="89"/>
      <c r="V4" s="89"/>
      <c r="W4" s="89"/>
      <c r="Y4" s="1" t="s">
        <v>256</v>
      </c>
      <c r="Z4" s="1" t="s">
        <v>255</v>
      </c>
      <c r="AA4" s="1" t="s">
        <v>429</v>
      </c>
      <c r="AB4" s="1" t="s">
        <v>257</v>
      </c>
      <c r="AD4" s="89"/>
      <c r="AE4" s="89"/>
      <c r="AF4" s="89"/>
      <c r="AG4" s="89"/>
      <c r="AH4" s="89"/>
      <c r="AI4" s="89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V4" s="89"/>
      <c r="BW4" s="89"/>
      <c r="BX4" s="89"/>
      <c r="BY4" s="89"/>
      <c r="BZ4" s="89"/>
      <c r="CA4" s="89"/>
      <c r="CC4" s="106"/>
      <c r="CD4" s="106"/>
      <c r="CE4" s="106"/>
      <c r="CF4" s="106"/>
      <c r="CG4" s="106"/>
      <c r="CH4" s="106"/>
      <c r="CJ4" s="89"/>
      <c r="CK4" s="89"/>
      <c r="CL4" s="89"/>
      <c r="CM4" s="89"/>
      <c r="CN4" s="89"/>
      <c r="CO4" s="89"/>
    </row>
    <row r="5" spans="2:100" collapsed="1" x14ac:dyDescent="0.25"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/>
      <c r="R5" s="17">
        <v>2015</v>
      </c>
      <c r="S5" s="17">
        <v>2016</v>
      </c>
      <c r="T5" s="17">
        <v>2017</v>
      </c>
      <c r="U5" s="17">
        <v>2018</v>
      </c>
      <c r="V5" s="17">
        <v>2019</v>
      </c>
      <c r="W5" s="17">
        <v>2020</v>
      </c>
      <c r="Y5" s="17"/>
      <c r="Z5" s="17"/>
      <c r="AA5" s="17"/>
      <c r="AB5" s="17"/>
      <c r="AC5" s="36"/>
      <c r="AD5" s="17">
        <v>2015</v>
      </c>
      <c r="AE5" s="17">
        <v>2016</v>
      </c>
      <c r="AF5" s="17">
        <v>2017</v>
      </c>
      <c r="AG5" s="17">
        <v>2018</v>
      </c>
      <c r="AH5" s="17">
        <v>2019</v>
      </c>
      <c r="AI5" s="17">
        <v>2020</v>
      </c>
      <c r="AK5" s="17">
        <v>2015</v>
      </c>
      <c r="AL5" s="17">
        <v>2015</v>
      </c>
      <c r="AM5" s="17">
        <v>2015</v>
      </c>
      <c r="AN5" s="17">
        <v>2015</v>
      </c>
      <c r="AO5" s="17">
        <v>2015</v>
      </c>
      <c r="AP5" s="17">
        <v>2015</v>
      </c>
      <c r="AQ5" s="17">
        <v>2016</v>
      </c>
      <c r="AR5" s="17">
        <v>2016</v>
      </c>
      <c r="AS5" s="17">
        <v>2016</v>
      </c>
      <c r="AT5" s="17">
        <v>2016</v>
      </c>
      <c r="AU5" s="17">
        <v>2016</v>
      </c>
      <c r="AV5" s="17">
        <v>2016</v>
      </c>
      <c r="AW5" s="17">
        <v>2017</v>
      </c>
      <c r="AX5" s="17">
        <v>2017</v>
      </c>
      <c r="AY5" s="17">
        <v>2017</v>
      </c>
      <c r="AZ5" s="17">
        <v>2017</v>
      </c>
      <c r="BA5" s="17">
        <v>2017</v>
      </c>
      <c r="BB5" s="17">
        <v>2017</v>
      </c>
      <c r="BC5" s="17">
        <v>2018</v>
      </c>
      <c r="BD5" s="17">
        <v>2018</v>
      </c>
      <c r="BE5" s="17">
        <v>2018</v>
      </c>
      <c r="BF5" s="17">
        <v>2018</v>
      </c>
      <c r="BG5" s="17">
        <v>2018</v>
      </c>
      <c r="BH5" s="17">
        <v>2018</v>
      </c>
      <c r="BI5" s="17">
        <v>2019</v>
      </c>
      <c r="BJ5" s="17">
        <v>2019</v>
      </c>
      <c r="BK5" s="17">
        <v>2019</v>
      </c>
      <c r="BL5" s="17">
        <v>2019</v>
      </c>
      <c r="BM5" s="17">
        <v>2019</v>
      </c>
      <c r="BN5" s="17">
        <v>2019</v>
      </c>
      <c r="BO5" s="17">
        <v>2020</v>
      </c>
      <c r="BP5" s="17">
        <v>2020</v>
      </c>
      <c r="BQ5" s="17">
        <v>2020</v>
      </c>
      <c r="BR5" s="17">
        <v>2020</v>
      </c>
      <c r="BS5" s="17">
        <v>2020</v>
      </c>
      <c r="BT5" s="17">
        <v>2020</v>
      </c>
      <c r="BV5" s="17">
        <v>2015</v>
      </c>
      <c r="BW5" s="17">
        <v>2016</v>
      </c>
      <c r="BX5" s="17">
        <v>2017</v>
      </c>
      <c r="BY5" s="17">
        <v>2018</v>
      </c>
      <c r="BZ5" s="17">
        <v>2019</v>
      </c>
      <c r="CA5" s="17">
        <v>2020</v>
      </c>
      <c r="CC5" s="17">
        <v>2015</v>
      </c>
      <c r="CD5" s="17">
        <v>2016</v>
      </c>
      <c r="CE5" s="17">
        <v>2017</v>
      </c>
      <c r="CF5" s="17">
        <v>2018</v>
      </c>
      <c r="CG5" s="17">
        <v>2019</v>
      </c>
      <c r="CH5" s="17">
        <v>2020</v>
      </c>
      <c r="CJ5" s="17">
        <v>2015</v>
      </c>
      <c r="CK5" s="17">
        <v>2016</v>
      </c>
      <c r="CL5" s="17">
        <v>2017</v>
      </c>
      <c r="CM5" s="17">
        <v>2018</v>
      </c>
      <c r="CN5" s="17">
        <v>2019</v>
      </c>
      <c r="CO5" s="17">
        <v>2020</v>
      </c>
    </row>
    <row r="6" spans="2:100" ht="75" x14ac:dyDescent="0.25">
      <c r="B6" s="8" t="s">
        <v>24</v>
      </c>
      <c r="C6" s="8" t="s">
        <v>25</v>
      </c>
      <c r="D6" s="17" t="s">
        <v>148</v>
      </c>
      <c r="E6" s="17" t="s">
        <v>82</v>
      </c>
      <c r="F6" s="17" t="s">
        <v>83</v>
      </c>
      <c r="G6" s="17" t="s">
        <v>489</v>
      </c>
      <c r="H6" s="17" t="s">
        <v>297</v>
      </c>
      <c r="I6" s="17" t="s">
        <v>260</v>
      </c>
      <c r="J6" s="9" t="s">
        <v>26</v>
      </c>
      <c r="K6" s="9" t="s">
        <v>26</v>
      </c>
      <c r="L6" s="9" t="s">
        <v>26</v>
      </c>
      <c r="M6" s="9" t="s">
        <v>26</v>
      </c>
      <c r="N6" s="9" t="s">
        <v>26</v>
      </c>
      <c r="O6" s="9" t="s">
        <v>26</v>
      </c>
      <c r="P6" s="9" t="s">
        <v>446</v>
      </c>
      <c r="R6" s="9" t="s">
        <v>96</v>
      </c>
      <c r="S6" s="9" t="s">
        <v>96</v>
      </c>
      <c r="T6" s="9" t="s">
        <v>96</v>
      </c>
      <c r="U6" s="9" t="s">
        <v>96</v>
      </c>
      <c r="V6" s="9" t="s">
        <v>96</v>
      </c>
      <c r="W6" s="9" t="s">
        <v>96</v>
      </c>
      <c r="Y6" s="9" t="s">
        <v>365</v>
      </c>
      <c r="Z6" s="9" t="s">
        <v>366</v>
      </c>
      <c r="AA6" s="9" t="s">
        <v>431</v>
      </c>
      <c r="AB6" s="9" t="s">
        <v>430</v>
      </c>
      <c r="AC6" s="64"/>
      <c r="AD6" s="9" t="s">
        <v>256</v>
      </c>
      <c r="AE6" s="9" t="s">
        <v>256</v>
      </c>
      <c r="AF6" s="9" t="s">
        <v>256</v>
      </c>
      <c r="AG6" s="9" t="s">
        <v>256</v>
      </c>
      <c r="AH6" s="9" t="s">
        <v>256</v>
      </c>
      <c r="AI6" s="9" t="s">
        <v>256</v>
      </c>
      <c r="AJ6" s="64"/>
      <c r="AK6" s="9" t="s">
        <v>265</v>
      </c>
      <c r="AL6" s="9" t="s">
        <v>266</v>
      </c>
      <c r="AM6" s="9" t="s">
        <v>267</v>
      </c>
      <c r="AN6" s="9" t="s">
        <v>268</v>
      </c>
      <c r="AO6" s="9" t="s">
        <v>5</v>
      </c>
      <c r="AP6" s="9" t="s">
        <v>255</v>
      </c>
      <c r="AQ6" s="9" t="s">
        <v>265</v>
      </c>
      <c r="AR6" s="9" t="s">
        <v>266</v>
      </c>
      <c r="AS6" s="9" t="s">
        <v>267</v>
      </c>
      <c r="AT6" s="9" t="s">
        <v>268</v>
      </c>
      <c r="AU6" s="9" t="s">
        <v>5</v>
      </c>
      <c r="AV6" s="9" t="s">
        <v>255</v>
      </c>
      <c r="AW6" s="9" t="s">
        <v>265</v>
      </c>
      <c r="AX6" s="9" t="s">
        <v>266</v>
      </c>
      <c r="AY6" s="9" t="s">
        <v>267</v>
      </c>
      <c r="AZ6" s="9" t="s">
        <v>268</v>
      </c>
      <c r="BA6" s="9" t="s">
        <v>5</v>
      </c>
      <c r="BB6" s="9" t="s">
        <v>255</v>
      </c>
      <c r="BC6" s="9" t="s">
        <v>265</v>
      </c>
      <c r="BD6" s="9" t="s">
        <v>266</v>
      </c>
      <c r="BE6" s="9" t="s">
        <v>267</v>
      </c>
      <c r="BF6" s="9" t="s">
        <v>268</v>
      </c>
      <c r="BG6" s="9" t="s">
        <v>5</v>
      </c>
      <c r="BH6" s="9" t="s">
        <v>255</v>
      </c>
      <c r="BI6" s="9" t="s">
        <v>265</v>
      </c>
      <c r="BJ6" s="9" t="s">
        <v>266</v>
      </c>
      <c r="BK6" s="9" t="s">
        <v>267</v>
      </c>
      <c r="BL6" s="9" t="s">
        <v>268</v>
      </c>
      <c r="BM6" s="9" t="s">
        <v>5</v>
      </c>
      <c r="BN6" s="9" t="s">
        <v>255</v>
      </c>
      <c r="BO6" s="9" t="s">
        <v>265</v>
      </c>
      <c r="BP6" s="9" t="s">
        <v>266</v>
      </c>
      <c r="BQ6" s="9" t="s">
        <v>267</v>
      </c>
      <c r="BR6" s="9" t="s">
        <v>268</v>
      </c>
      <c r="BS6" s="9" t="s">
        <v>5</v>
      </c>
      <c r="BT6" s="9" t="s">
        <v>255</v>
      </c>
      <c r="BU6" s="64"/>
      <c r="BV6" s="9" t="s">
        <v>429</v>
      </c>
      <c r="BW6" s="9" t="s">
        <v>429</v>
      </c>
      <c r="BX6" s="9" t="s">
        <v>429</v>
      </c>
      <c r="BY6" s="9" t="s">
        <v>429</v>
      </c>
      <c r="BZ6" s="9" t="s">
        <v>429</v>
      </c>
      <c r="CA6" s="9" t="s">
        <v>429</v>
      </c>
      <c r="CB6" s="64"/>
      <c r="CC6" s="9" t="s">
        <v>257</v>
      </c>
      <c r="CD6" s="9" t="s">
        <v>257</v>
      </c>
      <c r="CE6" s="9" t="s">
        <v>257</v>
      </c>
      <c r="CF6" s="9" t="s">
        <v>257</v>
      </c>
      <c r="CG6" s="9" t="s">
        <v>257</v>
      </c>
      <c r="CH6" s="9" t="s">
        <v>257</v>
      </c>
      <c r="CI6" s="64"/>
      <c r="CJ6" s="9" t="s">
        <v>349</v>
      </c>
      <c r="CK6" s="9" t="s">
        <v>349</v>
      </c>
      <c r="CL6" s="9" t="s">
        <v>349</v>
      </c>
      <c r="CM6" s="9" t="s">
        <v>349</v>
      </c>
      <c r="CN6" s="9" t="s">
        <v>349</v>
      </c>
      <c r="CO6" s="9" t="s">
        <v>349</v>
      </c>
    </row>
    <row r="7" spans="2:100" x14ac:dyDescent="0.25">
      <c r="B7" s="7"/>
      <c r="C7" s="7" t="s">
        <v>374</v>
      </c>
      <c r="D7" s="7" t="s">
        <v>154</v>
      </c>
      <c r="E7" s="7" t="s">
        <v>49</v>
      </c>
      <c r="F7" s="7" t="s">
        <v>57</v>
      </c>
      <c r="G7" s="7" t="s">
        <v>33</v>
      </c>
      <c r="H7" s="7" t="s">
        <v>154</v>
      </c>
      <c r="I7" s="7" t="s">
        <v>275</v>
      </c>
      <c r="J7" s="521"/>
      <c r="K7" s="521"/>
      <c r="L7" s="521"/>
      <c r="M7" s="521"/>
      <c r="N7" s="521"/>
      <c r="O7" s="521"/>
      <c r="P7" s="535"/>
      <c r="Q7" s="477"/>
      <c r="R7" s="521"/>
      <c r="S7" s="521"/>
      <c r="T7" s="521"/>
      <c r="U7" s="521"/>
      <c r="V7" s="521"/>
      <c r="W7" s="521"/>
      <c r="X7" s="477"/>
      <c r="Y7" s="535"/>
      <c r="Z7" s="535"/>
      <c r="AA7" s="535"/>
      <c r="AB7" s="535"/>
      <c r="AC7" s="477"/>
      <c r="AD7" s="521"/>
      <c r="AE7" s="521"/>
      <c r="AF7" s="521"/>
      <c r="AG7" s="521"/>
      <c r="AH7" s="521"/>
      <c r="AI7" s="521"/>
      <c r="AJ7" s="477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521"/>
      <c r="BI7" s="521"/>
      <c r="BJ7" s="521"/>
      <c r="BK7" s="521"/>
      <c r="BL7" s="521"/>
      <c r="BM7" s="521"/>
      <c r="BN7" s="521"/>
      <c r="BO7" s="521"/>
      <c r="BP7" s="521"/>
      <c r="BQ7" s="521"/>
      <c r="BR7" s="521"/>
      <c r="BS7" s="521"/>
      <c r="BT7" s="521"/>
      <c r="BU7" s="477"/>
      <c r="BV7" s="521"/>
      <c r="BW7" s="521"/>
      <c r="BX7" s="521"/>
      <c r="BY7" s="521"/>
      <c r="BZ7" s="521"/>
      <c r="CA7" s="521"/>
      <c r="CB7" s="477"/>
      <c r="CC7" s="521"/>
      <c r="CD7" s="521"/>
      <c r="CE7" s="521"/>
      <c r="CF7" s="521"/>
      <c r="CG7" s="521"/>
      <c r="CH7" s="521"/>
      <c r="CI7" s="477"/>
      <c r="CJ7" s="521"/>
      <c r="CK7" s="521"/>
      <c r="CL7" s="521"/>
      <c r="CM7" s="521"/>
      <c r="CN7" s="521"/>
      <c r="CO7" s="521"/>
      <c r="CQ7" s="39"/>
      <c r="CR7" s="39"/>
      <c r="CS7" s="39"/>
      <c r="CT7" s="39"/>
      <c r="CU7" s="39"/>
      <c r="CV7" s="39"/>
    </row>
    <row r="8" spans="2:100" x14ac:dyDescent="0.25">
      <c r="B8" s="7"/>
      <c r="C8" s="7" t="s">
        <v>375</v>
      </c>
      <c r="D8" s="7" t="s">
        <v>154</v>
      </c>
      <c r="E8" s="7" t="s">
        <v>49</v>
      </c>
      <c r="F8" s="7" t="s">
        <v>57</v>
      </c>
      <c r="G8" s="7" t="s">
        <v>33</v>
      </c>
      <c r="H8" s="7" t="s">
        <v>154</v>
      </c>
      <c r="I8" s="7" t="s">
        <v>275</v>
      </c>
      <c r="J8" s="521"/>
      <c r="K8" s="521"/>
      <c r="L8" s="521"/>
      <c r="M8" s="521"/>
      <c r="N8" s="521"/>
      <c r="O8" s="521"/>
      <c r="P8" s="535"/>
      <c r="Q8" s="477"/>
      <c r="R8" s="521"/>
      <c r="S8" s="521"/>
      <c r="T8" s="521"/>
      <c r="U8" s="521"/>
      <c r="V8" s="521"/>
      <c r="W8" s="521"/>
      <c r="X8" s="477"/>
      <c r="Y8" s="535"/>
      <c r="Z8" s="535"/>
      <c r="AA8" s="535"/>
      <c r="AB8" s="535"/>
      <c r="AC8" s="477"/>
      <c r="AD8" s="521"/>
      <c r="AE8" s="521"/>
      <c r="AF8" s="521"/>
      <c r="AG8" s="521"/>
      <c r="AH8" s="521"/>
      <c r="AI8" s="521"/>
      <c r="AJ8" s="477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  <c r="BJ8" s="521"/>
      <c r="BK8" s="521"/>
      <c r="BL8" s="521"/>
      <c r="BM8" s="521"/>
      <c r="BN8" s="521"/>
      <c r="BO8" s="521"/>
      <c r="BP8" s="521"/>
      <c r="BQ8" s="521"/>
      <c r="BR8" s="521"/>
      <c r="BS8" s="521"/>
      <c r="BT8" s="521"/>
      <c r="BU8" s="477"/>
      <c r="BV8" s="521"/>
      <c r="BW8" s="521"/>
      <c r="BX8" s="521"/>
      <c r="BY8" s="521"/>
      <c r="BZ8" s="521"/>
      <c r="CA8" s="521"/>
      <c r="CB8" s="477"/>
      <c r="CC8" s="521"/>
      <c r="CD8" s="521"/>
      <c r="CE8" s="521"/>
      <c r="CF8" s="521"/>
      <c r="CG8" s="521"/>
      <c r="CH8" s="521"/>
      <c r="CI8" s="477"/>
      <c r="CJ8" s="521"/>
      <c r="CK8" s="521"/>
      <c r="CL8" s="521"/>
      <c r="CM8" s="521"/>
      <c r="CN8" s="521"/>
      <c r="CO8" s="521"/>
      <c r="CQ8" s="39"/>
      <c r="CR8" s="39"/>
      <c r="CS8" s="39"/>
      <c r="CT8" s="39"/>
      <c r="CU8" s="39"/>
      <c r="CV8" s="39"/>
    </row>
    <row r="9" spans="2:100" x14ac:dyDescent="0.25">
      <c r="B9" s="7"/>
      <c r="C9" s="7" t="s">
        <v>376</v>
      </c>
      <c r="D9" s="7" t="s">
        <v>154</v>
      </c>
      <c r="E9" s="7" t="s">
        <v>50</v>
      </c>
      <c r="F9" s="7" t="s">
        <v>57</v>
      </c>
      <c r="G9" s="7" t="s">
        <v>33</v>
      </c>
      <c r="H9" s="7" t="s">
        <v>154</v>
      </c>
      <c r="I9" s="7" t="s">
        <v>275</v>
      </c>
      <c r="J9" s="521"/>
      <c r="K9" s="521"/>
      <c r="L9" s="521"/>
      <c r="M9" s="521"/>
      <c r="N9" s="521"/>
      <c r="O9" s="521"/>
      <c r="P9" s="535"/>
      <c r="Q9" s="477"/>
      <c r="R9" s="521"/>
      <c r="S9" s="521"/>
      <c r="T9" s="521"/>
      <c r="U9" s="521"/>
      <c r="V9" s="521"/>
      <c r="W9" s="521"/>
      <c r="X9" s="477"/>
      <c r="Y9" s="535"/>
      <c r="Z9" s="535"/>
      <c r="AA9" s="535"/>
      <c r="AB9" s="535"/>
      <c r="AC9" s="477"/>
      <c r="AD9" s="521"/>
      <c r="AE9" s="521"/>
      <c r="AF9" s="521"/>
      <c r="AG9" s="521"/>
      <c r="AH9" s="521"/>
      <c r="AI9" s="521"/>
      <c r="AJ9" s="477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521"/>
      <c r="BI9" s="521"/>
      <c r="BJ9" s="521"/>
      <c r="BK9" s="521"/>
      <c r="BL9" s="521"/>
      <c r="BM9" s="521"/>
      <c r="BN9" s="521"/>
      <c r="BO9" s="521"/>
      <c r="BP9" s="521"/>
      <c r="BQ9" s="521"/>
      <c r="BR9" s="521"/>
      <c r="BS9" s="521"/>
      <c r="BT9" s="521"/>
      <c r="BU9" s="477"/>
      <c r="BV9" s="521"/>
      <c r="BW9" s="521"/>
      <c r="BX9" s="521"/>
      <c r="BY9" s="521"/>
      <c r="BZ9" s="521"/>
      <c r="CA9" s="521"/>
      <c r="CB9" s="477"/>
      <c r="CC9" s="521"/>
      <c r="CD9" s="521"/>
      <c r="CE9" s="521"/>
      <c r="CF9" s="521"/>
      <c r="CG9" s="521"/>
      <c r="CH9" s="521"/>
      <c r="CI9" s="477"/>
      <c r="CJ9" s="521"/>
      <c r="CK9" s="521"/>
      <c r="CL9" s="521"/>
      <c r="CM9" s="521"/>
      <c r="CN9" s="521"/>
      <c r="CO9" s="521"/>
      <c r="CQ9" s="39"/>
      <c r="CR9" s="39"/>
      <c r="CS9" s="39"/>
      <c r="CT9" s="39"/>
      <c r="CU9" s="39"/>
      <c r="CV9" s="39"/>
    </row>
    <row r="10" spans="2:100" x14ac:dyDescent="0.25">
      <c r="B10" s="7"/>
      <c r="C10" s="7" t="s">
        <v>377</v>
      </c>
      <c r="D10" s="7" t="s">
        <v>154</v>
      </c>
      <c r="E10" s="7" t="s">
        <v>50</v>
      </c>
      <c r="F10" s="7" t="s">
        <v>57</v>
      </c>
      <c r="G10" s="7" t="s">
        <v>33</v>
      </c>
      <c r="H10" s="7" t="s">
        <v>154</v>
      </c>
      <c r="I10" s="7" t="s">
        <v>275</v>
      </c>
      <c r="J10" s="521"/>
      <c r="K10" s="521"/>
      <c r="L10" s="521"/>
      <c r="M10" s="521"/>
      <c r="N10" s="521"/>
      <c r="O10" s="521"/>
      <c r="P10" s="535"/>
      <c r="Q10" s="477"/>
      <c r="R10" s="521"/>
      <c r="S10" s="521"/>
      <c r="T10" s="521"/>
      <c r="U10" s="521"/>
      <c r="V10" s="521"/>
      <c r="W10" s="521"/>
      <c r="X10" s="477"/>
      <c r="Y10" s="535"/>
      <c r="Z10" s="535"/>
      <c r="AA10" s="535"/>
      <c r="AB10" s="535"/>
      <c r="AC10" s="477"/>
      <c r="AD10" s="521"/>
      <c r="AE10" s="521"/>
      <c r="AF10" s="521"/>
      <c r="AG10" s="521"/>
      <c r="AH10" s="521"/>
      <c r="AI10" s="521"/>
      <c r="AJ10" s="477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521"/>
      <c r="BI10" s="521"/>
      <c r="BJ10" s="521"/>
      <c r="BK10" s="521"/>
      <c r="BL10" s="521"/>
      <c r="BM10" s="521"/>
      <c r="BN10" s="521"/>
      <c r="BO10" s="521"/>
      <c r="BP10" s="521"/>
      <c r="BQ10" s="521"/>
      <c r="BR10" s="521"/>
      <c r="BS10" s="521"/>
      <c r="BT10" s="521"/>
      <c r="BU10" s="477"/>
      <c r="BV10" s="521"/>
      <c r="BW10" s="521"/>
      <c r="BX10" s="521"/>
      <c r="BY10" s="521"/>
      <c r="BZ10" s="521"/>
      <c r="CA10" s="521"/>
      <c r="CB10" s="477"/>
      <c r="CC10" s="521"/>
      <c r="CD10" s="521"/>
      <c r="CE10" s="521"/>
      <c r="CF10" s="521"/>
      <c r="CG10" s="521"/>
      <c r="CH10" s="521"/>
      <c r="CI10" s="477"/>
      <c r="CJ10" s="521"/>
      <c r="CK10" s="521"/>
      <c r="CL10" s="521"/>
      <c r="CM10" s="521"/>
      <c r="CN10" s="521"/>
      <c r="CO10" s="521"/>
      <c r="CQ10" s="39"/>
      <c r="CR10" s="39"/>
      <c r="CS10" s="39"/>
      <c r="CT10" s="39"/>
      <c r="CU10" s="39"/>
      <c r="CV10" s="39"/>
    </row>
    <row r="11" spans="2:100" x14ac:dyDescent="0.25">
      <c r="B11" s="7"/>
      <c r="C11" s="7" t="s">
        <v>378</v>
      </c>
      <c r="D11" s="7" t="s">
        <v>154</v>
      </c>
      <c r="E11" s="7" t="s">
        <v>50</v>
      </c>
      <c r="F11" s="7" t="s">
        <v>57</v>
      </c>
      <c r="G11" s="7" t="s">
        <v>33</v>
      </c>
      <c r="H11" s="7" t="s">
        <v>154</v>
      </c>
      <c r="I11" s="7" t="s">
        <v>275</v>
      </c>
      <c r="J11" s="521"/>
      <c r="K11" s="521"/>
      <c r="L11" s="521"/>
      <c r="M11" s="521"/>
      <c r="N11" s="521"/>
      <c r="O11" s="521"/>
      <c r="P11" s="535"/>
      <c r="Q11" s="477"/>
      <c r="R11" s="521"/>
      <c r="S11" s="521"/>
      <c r="T11" s="521"/>
      <c r="U11" s="521"/>
      <c r="V11" s="521"/>
      <c r="W11" s="521"/>
      <c r="X11" s="477"/>
      <c r="Y11" s="535"/>
      <c r="Z11" s="535"/>
      <c r="AA11" s="535"/>
      <c r="AB11" s="535"/>
      <c r="AC11" s="477"/>
      <c r="AD11" s="521"/>
      <c r="AE11" s="521"/>
      <c r="AF11" s="521"/>
      <c r="AG11" s="521"/>
      <c r="AH11" s="521"/>
      <c r="AI11" s="521"/>
      <c r="AJ11" s="477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521"/>
      <c r="BI11" s="521"/>
      <c r="BJ11" s="521"/>
      <c r="BK11" s="521"/>
      <c r="BL11" s="521"/>
      <c r="BM11" s="521"/>
      <c r="BN11" s="521"/>
      <c r="BO11" s="521"/>
      <c r="BP11" s="521"/>
      <c r="BQ11" s="521"/>
      <c r="BR11" s="521"/>
      <c r="BS11" s="521"/>
      <c r="BT11" s="521"/>
      <c r="BU11" s="477"/>
      <c r="BV11" s="521"/>
      <c r="BW11" s="521"/>
      <c r="BX11" s="521"/>
      <c r="BY11" s="521"/>
      <c r="BZ11" s="521"/>
      <c r="CA11" s="521"/>
      <c r="CB11" s="477"/>
      <c r="CC11" s="521"/>
      <c r="CD11" s="521"/>
      <c r="CE11" s="521"/>
      <c r="CF11" s="521"/>
      <c r="CG11" s="521"/>
      <c r="CH11" s="521"/>
      <c r="CI11" s="477"/>
      <c r="CJ11" s="521"/>
      <c r="CK11" s="521"/>
      <c r="CL11" s="521"/>
      <c r="CM11" s="521"/>
      <c r="CN11" s="521"/>
      <c r="CO11" s="521"/>
      <c r="CQ11" s="39"/>
      <c r="CR11" s="39"/>
      <c r="CS11" s="39"/>
      <c r="CT11" s="39"/>
      <c r="CU11" s="39"/>
      <c r="CV11" s="39"/>
    </row>
    <row r="12" spans="2:100" x14ac:dyDescent="0.25">
      <c r="B12" s="7"/>
      <c r="C12" s="7" t="s">
        <v>379</v>
      </c>
      <c r="D12" s="7" t="s">
        <v>154</v>
      </c>
      <c r="E12" s="7" t="s">
        <v>50</v>
      </c>
      <c r="F12" s="7" t="s">
        <v>57</v>
      </c>
      <c r="G12" s="7" t="s">
        <v>33</v>
      </c>
      <c r="H12" s="7" t="s">
        <v>154</v>
      </c>
      <c r="I12" s="7" t="s">
        <v>275</v>
      </c>
      <c r="J12" s="521"/>
      <c r="K12" s="521"/>
      <c r="L12" s="521"/>
      <c r="M12" s="521"/>
      <c r="N12" s="521"/>
      <c r="O12" s="521"/>
      <c r="P12" s="535"/>
      <c r="Q12" s="477"/>
      <c r="R12" s="521"/>
      <c r="S12" s="521"/>
      <c r="T12" s="521"/>
      <c r="U12" s="521"/>
      <c r="V12" s="521"/>
      <c r="W12" s="521"/>
      <c r="X12" s="477"/>
      <c r="Y12" s="535"/>
      <c r="Z12" s="535"/>
      <c r="AA12" s="535"/>
      <c r="AB12" s="535"/>
      <c r="AC12" s="477"/>
      <c r="AD12" s="521"/>
      <c r="AE12" s="521"/>
      <c r="AF12" s="521"/>
      <c r="AG12" s="521"/>
      <c r="AH12" s="521"/>
      <c r="AI12" s="521"/>
      <c r="AJ12" s="477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521"/>
      <c r="BI12" s="521"/>
      <c r="BJ12" s="521"/>
      <c r="BK12" s="521"/>
      <c r="BL12" s="521"/>
      <c r="BM12" s="521"/>
      <c r="BN12" s="521"/>
      <c r="BO12" s="521"/>
      <c r="BP12" s="521"/>
      <c r="BQ12" s="521"/>
      <c r="BR12" s="521"/>
      <c r="BS12" s="521"/>
      <c r="BT12" s="521"/>
      <c r="BU12" s="477"/>
      <c r="BV12" s="521"/>
      <c r="BW12" s="521"/>
      <c r="BX12" s="521"/>
      <c r="BY12" s="521"/>
      <c r="BZ12" s="521"/>
      <c r="CA12" s="521"/>
      <c r="CB12" s="477"/>
      <c r="CC12" s="521"/>
      <c r="CD12" s="521"/>
      <c r="CE12" s="521"/>
      <c r="CF12" s="521"/>
      <c r="CG12" s="521"/>
      <c r="CH12" s="521"/>
      <c r="CI12" s="477"/>
      <c r="CJ12" s="521"/>
      <c r="CK12" s="521"/>
      <c r="CL12" s="521"/>
      <c r="CM12" s="521"/>
      <c r="CN12" s="521"/>
      <c r="CO12" s="521"/>
      <c r="CQ12" s="39"/>
      <c r="CR12" s="39"/>
      <c r="CS12" s="39"/>
      <c r="CT12" s="39"/>
      <c r="CU12" s="39"/>
      <c r="CV12" s="39"/>
    </row>
    <row r="13" spans="2:100" x14ac:dyDescent="0.25">
      <c r="B13" s="7"/>
      <c r="C13" s="7" t="s">
        <v>380</v>
      </c>
      <c r="D13" s="7" t="s">
        <v>154</v>
      </c>
      <c r="E13" s="7" t="s">
        <v>50</v>
      </c>
      <c r="F13" s="7" t="s">
        <v>57</v>
      </c>
      <c r="G13" s="7" t="s">
        <v>33</v>
      </c>
      <c r="H13" s="7" t="s">
        <v>154</v>
      </c>
      <c r="I13" s="7" t="s">
        <v>276</v>
      </c>
      <c r="J13" s="521"/>
      <c r="K13" s="521"/>
      <c r="L13" s="521"/>
      <c r="M13" s="521"/>
      <c r="N13" s="521"/>
      <c r="O13" s="521"/>
      <c r="P13" s="535"/>
      <c r="Q13" s="477"/>
      <c r="R13" s="521"/>
      <c r="S13" s="521"/>
      <c r="T13" s="521"/>
      <c r="U13" s="521"/>
      <c r="V13" s="521"/>
      <c r="W13" s="521"/>
      <c r="X13" s="477"/>
      <c r="Y13" s="535"/>
      <c r="Z13" s="535"/>
      <c r="AA13" s="535"/>
      <c r="AB13" s="535"/>
      <c r="AC13" s="477"/>
      <c r="AD13" s="521"/>
      <c r="AE13" s="521"/>
      <c r="AF13" s="521"/>
      <c r="AG13" s="521"/>
      <c r="AH13" s="521"/>
      <c r="AI13" s="521"/>
      <c r="AJ13" s="477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521"/>
      <c r="BI13" s="521"/>
      <c r="BJ13" s="521"/>
      <c r="BK13" s="521"/>
      <c r="BL13" s="521"/>
      <c r="BM13" s="521"/>
      <c r="BN13" s="521"/>
      <c r="BO13" s="521"/>
      <c r="BP13" s="521"/>
      <c r="BQ13" s="521"/>
      <c r="BR13" s="521"/>
      <c r="BS13" s="521"/>
      <c r="BT13" s="521"/>
      <c r="BU13" s="477"/>
      <c r="BV13" s="521"/>
      <c r="BW13" s="521"/>
      <c r="BX13" s="521"/>
      <c r="BY13" s="521"/>
      <c r="BZ13" s="521"/>
      <c r="CA13" s="521"/>
      <c r="CB13" s="477"/>
      <c r="CC13" s="521"/>
      <c r="CD13" s="521"/>
      <c r="CE13" s="521"/>
      <c r="CF13" s="521"/>
      <c r="CG13" s="521"/>
      <c r="CH13" s="521"/>
      <c r="CI13" s="477"/>
      <c r="CJ13" s="521"/>
      <c r="CK13" s="521"/>
      <c r="CL13" s="521"/>
      <c r="CM13" s="521"/>
      <c r="CN13" s="521"/>
      <c r="CO13" s="521"/>
      <c r="CQ13" s="39"/>
      <c r="CR13" s="39"/>
      <c r="CS13" s="39"/>
      <c r="CT13" s="39"/>
      <c r="CU13" s="39"/>
      <c r="CV13" s="39"/>
    </row>
    <row r="14" spans="2:100" x14ac:dyDescent="0.25">
      <c r="B14" s="7"/>
      <c r="C14" s="7"/>
      <c r="D14" s="7"/>
      <c r="E14" s="7"/>
      <c r="F14" s="7"/>
      <c r="G14" s="7"/>
      <c r="H14" s="7"/>
      <c r="I14" s="7"/>
      <c r="J14" s="521"/>
      <c r="K14" s="521"/>
      <c r="L14" s="521"/>
      <c r="M14" s="521"/>
      <c r="N14" s="521"/>
      <c r="O14" s="521"/>
      <c r="P14" s="535"/>
      <c r="Q14" s="477"/>
      <c r="R14" s="521"/>
      <c r="S14" s="521"/>
      <c r="T14" s="521"/>
      <c r="U14" s="521"/>
      <c r="V14" s="521"/>
      <c r="W14" s="521"/>
      <c r="X14" s="477"/>
      <c r="Y14" s="535"/>
      <c r="Z14" s="535"/>
      <c r="AA14" s="535"/>
      <c r="AB14" s="535"/>
      <c r="AC14" s="477"/>
      <c r="AD14" s="521"/>
      <c r="AE14" s="521"/>
      <c r="AF14" s="521"/>
      <c r="AG14" s="521"/>
      <c r="AH14" s="521"/>
      <c r="AI14" s="521"/>
      <c r="AJ14" s="477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521"/>
      <c r="BI14" s="521"/>
      <c r="BJ14" s="521"/>
      <c r="BK14" s="521"/>
      <c r="BL14" s="521"/>
      <c r="BM14" s="521"/>
      <c r="BN14" s="521"/>
      <c r="BO14" s="521"/>
      <c r="BP14" s="521"/>
      <c r="BQ14" s="521"/>
      <c r="BR14" s="521"/>
      <c r="BS14" s="521"/>
      <c r="BT14" s="521"/>
      <c r="BU14" s="477"/>
      <c r="BV14" s="521"/>
      <c r="BW14" s="521"/>
      <c r="BX14" s="521"/>
      <c r="BY14" s="521"/>
      <c r="BZ14" s="521"/>
      <c r="CA14" s="521"/>
      <c r="CB14" s="477"/>
      <c r="CC14" s="521"/>
      <c r="CD14" s="521"/>
      <c r="CE14" s="521"/>
      <c r="CF14" s="521"/>
      <c r="CG14" s="521"/>
      <c r="CH14" s="521"/>
      <c r="CI14" s="477"/>
      <c r="CJ14" s="521"/>
      <c r="CK14" s="521"/>
      <c r="CL14" s="521"/>
      <c r="CM14" s="521"/>
      <c r="CN14" s="521"/>
      <c r="CO14" s="521"/>
      <c r="CQ14" s="39"/>
      <c r="CR14" s="39"/>
      <c r="CS14" s="39"/>
      <c r="CT14" s="39"/>
      <c r="CU14" s="39"/>
      <c r="CV14" s="39"/>
    </row>
    <row r="15" spans="2:100" x14ac:dyDescent="0.25">
      <c r="B15" s="7"/>
      <c r="C15" s="7" t="s">
        <v>126</v>
      </c>
      <c r="D15" s="7" t="s">
        <v>155</v>
      </c>
      <c r="E15" s="7" t="s">
        <v>50</v>
      </c>
      <c r="F15" s="7" t="s">
        <v>60</v>
      </c>
      <c r="G15" s="7" t="s">
        <v>33</v>
      </c>
      <c r="H15" s="7" t="s">
        <v>238</v>
      </c>
      <c r="I15" s="7" t="s">
        <v>155</v>
      </c>
      <c r="J15" s="521"/>
      <c r="K15" s="521"/>
      <c r="L15" s="521"/>
      <c r="M15" s="521"/>
      <c r="N15" s="521"/>
      <c r="O15" s="521"/>
      <c r="P15" s="535"/>
      <c r="Q15" s="477"/>
      <c r="R15" s="521"/>
      <c r="S15" s="521"/>
      <c r="T15" s="521"/>
      <c r="U15" s="521"/>
      <c r="V15" s="521"/>
      <c r="W15" s="521"/>
      <c r="X15" s="477"/>
      <c r="Y15" s="535"/>
      <c r="Z15" s="535"/>
      <c r="AA15" s="535"/>
      <c r="AB15" s="535"/>
      <c r="AC15" s="477"/>
      <c r="AD15" s="521"/>
      <c r="AE15" s="521"/>
      <c r="AF15" s="521"/>
      <c r="AG15" s="521"/>
      <c r="AH15" s="521"/>
      <c r="AI15" s="521"/>
      <c r="AJ15" s="477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521"/>
      <c r="BI15" s="521"/>
      <c r="BJ15" s="521"/>
      <c r="BK15" s="521"/>
      <c r="BL15" s="521"/>
      <c r="BM15" s="521"/>
      <c r="BN15" s="521"/>
      <c r="BO15" s="521"/>
      <c r="BP15" s="521"/>
      <c r="BQ15" s="521"/>
      <c r="BR15" s="521"/>
      <c r="BS15" s="521"/>
      <c r="BT15" s="521"/>
      <c r="BU15" s="477"/>
      <c r="BV15" s="521"/>
      <c r="BW15" s="521"/>
      <c r="BX15" s="521"/>
      <c r="BY15" s="521"/>
      <c r="BZ15" s="521"/>
      <c r="CA15" s="521"/>
      <c r="CB15" s="477"/>
      <c r="CC15" s="521"/>
      <c r="CD15" s="521"/>
      <c r="CE15" s="521"/>
      <c r="CF15" s="521"/>
      <c r="CG15" s="521"/>
      <c r="CH15" s="521"/>
      <c r="CI15" s="477"/>
      <c r="CJ15" s="521"/>
      <c r="CK15" s="521"/>
      <c r="CL15" s="521"/>
      <c r="CM15" s="521"/>
      <c r="CN15" s="521"/>
      <c r="CO15" s="521"/>
      <c r="CQ15" s="39"/>
      <c r="CR15" s="39"/>
      <c r="CS15" s="39"/>
      <c r="CT15" s="39"/>
      <c r="CU15" s="39"/>
      <c r="CV15" s="39"/>
    </row>
    <row r="16" spans="2:100" x14ac:dyDescent="0.25">
      <c r="B16" s="7"/>
      <c r="C16" s="7" t="s">
        <v>127</v>
      </c>
      <c r="D16" s="7" t="s">
        <v>155</v>
      </c>
      <c r="E16" s="7" t="s">
        <v>50</v>
      </c>
      <c r="F16" s="7" t="s">
        <v>60</v>
      </c>
      <c r="G16" s="7" t="s">
        <v>33</v>
      </c>
      <c r="H16" s="7" t="s">
        <v>238</v>
      </c>
      <c r="I16" s="7" t="s">
        <v>155</v>
      </c>
      <c r="J16" s="521"/>
      <c r="K16" s="521"/>
      <c r="L16" s="521"/>
      <c r="M16" s="521"/>
      <c r="N16" s="521"/>
      <c r="O16" s="521"/>
      <c r="P16" s="535"/>
      <c r="Q16" s="477"/>
      <c r="R16" s="521"/>
      <c r="S16" s="521"/>
      <c r="T16" s="521"/>
      <c r="U16" s="521"/>
      <c r="V16" s="521"/>
      <c r="W16" s="521"/>
      <c r="X16" s="477"/>
      <c r="Y16" s="535"/>
      <c r="Z16" s="535"/>
      <c r="AA16" s="535"/>
      <c r="AB16" s="535"/>
      <c r="AC16" s="477"/>
      <c r="AD16" s="521"/>
      <c r="AE16" s="521"/>
      <c r="AF16" s="521"/>
      <c r="AG16" s="521"/>
      <c r="AH16" s="521"/>
      <c r="AI16" s="521"/>
      <c r="AJ16" s="477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521"/>
      <c r="BI16" s="521"/>
      <c r="BJ16" s="521"/>
      <c r="BK16" s="521"/>
      <c r="BL16" s="521"/>
      <c r="BM16" s="521"/>
      <c r="BN16" s="521"/>
      <c r="BO16" s="521"/>
      <c r="BP16" s="521"/>
      <c r="BQ16" s="521"/>
      <c r="BR16" s="521"/>
      <c r="BS16" s="521"/>
      <c r="BT16" s="521"/>
      <c r="BU16" s="477"/>
      <c r="BV16" s="521"/>
      <c r="BW16" s="521"/>
      <c r="BX16" s="521"/>
      <c r="BY16" s="521"/>
      <c r="BZ16" s="521"/>
      <c r="CA16" s="521"/>
      <c r="CB16" s="477"/>
      <c r="CC16" s="521"/>
      <c r="CD16" s="521"/>
      <c r="CE16" s="521"/>
      <c r="CF16" s="521"/>
      <c r="CG16" s="521"/>
      <c r="CH16" s="521"/>
      <c r="CI16" s="477"/>
      <c r="CJ16" s="521"/>
      <c r="CK16" s="521"/>
      <c r="CL16" s="521"/>
      <c r="CM16" s="521"/>
      <c r="CN16" s="521"/>
      <c r="CO16" s="521"/>
      <c r="CQ16" s="39"/>
      <c r="CR16" s="39"/>
      <c r="CS16" s="39"/>
      <c r="CT16" s="39"/>
      <c r="CU16" s="39"/>
      <c r="CV16" s="39"/>
    </row>
    <row r="17" spans="2:100" x14ac:dyDescent="0.25">
      <c r="B17" s="7"/>
      <c r="C17" s="7" t="s">
        <v>128</v>
      </c>
      <c r="D17" s="7" t="s">
        <v>155</v>
      </c>
      <c r="E17" s="7" t="s">
        <v>49</v>
      </c>
      <c r="F17" s="7" t="s">
        <v>60</v>
      </c>
      <c r="G17" s="7" t="s">
        <v>33</v>
      </c>
      <c r="H17" s="7" t="s">
        <v>238</v>
      </c>
      <c r="I17" s="7" t="s">
        <v>155</v>
      </c>
      <c r="J17" s="521"/>
      <c r="K17" s="521"/>
      <c r="L17" s="521"/>
      <c r="M17" s="521"/>
      <c r="N17" s="521"/>
      <c r="O17" s="521"/>
      <c r="P17" s="535"/>
      <c r="Q17" s="477"/>
      <c r="R17" s="521"/>
      <c r="S17" s="521"/>
      <c r="T17" s="521"/>
      <c r="U17" s="521"/>
      <c r="V17" s="521"/>
      <c r="W17" s="521"/>
      <c r="X17" s="477"/>
      <c r="Y17" s="535"/>
      <c r="Z17" s="535"/>
      <c r="AA17" s="535"/>
      <c r="AB17" s="535"/>
      <c r="AC17" s="477"/>
      <c r="AD17" s="521"/>
      <c r="AE17" s="521"/>
      <c r="AF17" s="521"/>
      <c r="AG17" s="521"/>
      <c r="AH17" s="521"/>
      <c r="AI17" s="521"/>
      <c r="AJ17" s="477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1"/>
      <c r="BL17" s="521"/>
      <c r="BM17" s="521"/>
      <c r="BN17" s="521"/>
      <c r="BO17" s="521"/>
      <c r="BP17" s="521"/>
      <c r="BQ17" s="521"/>
      <c r="BR17" s="521"/>
      <c r="BS17" s="521"/>
      <c r="BT17" s="521"/>
      <c r="BU17" s="477"/>
      <c r="BV17" s="521"/>
      <c r="BW17" s="521"/>
      <c r="BX17" s="521"/>
      <c r="BY17" s="521"/>
      <c r="BZ17" s="521"/>
      <c r="CA17" s="521"/>
      <c r="CB17" s="477"/>
      <c r="CC17" s="521"/>
      <c r="CD17" s="521"/>
      <c r="CE17" s="521"/>
      <c r="CF17" s="521"/>
      <c r="CG17" s="521"/>
      <c r="CH17" s="521"/>
      <c r="CI17" s="477"/>
      <c r="CJ17" s="521"/>
      <c r="CK17" s="521"/>
      <c r="CL17" s="521"/>
      <c r="CM17" s="521"/>
      <c r="CN17" s="521"/>
      <c r="CO17" s="521"/>
      <c r="CQ17" s="39"/>
      <c r="CR17" s="39"/>
      <c r="CS17" s="39"/>
      <c r="CT17" s="39"/>
      <c r="CU17" s="39"/>
      <c r="CV17" s="39"/>
    </row>
    <row r="18" spans="2:100" x14ac:dyDescent="0.25">
      <c r="B18" s="7"/>
      <c r="C18" s="7" t="s">
        <v>381</v>
      </c>
      <c r="D18" s="7" t="s">
        <v>156</v>
      </c>
      <c r="E18" s="7" t="s">
        <v>50</v>
      </c>
      <c r="F18" s="7" t="s">
        <v>57</v>
      </c>
      <c r="G18" s="7" t="s">
        <v>33</v>
      </c>
      <c r="H18" s="7" t="s">
        <v>239</v>
      </c>
      <c r="I18" s="7" t="s">
        <v>390</v>
      </c>
      <c r="J18" s="521"/>
      <c r="K18" s="521"/>
      <c r="L18" s="521"/>
      <c r="M18" s="521"/>
      <c r="N18" s="521"/>
      <c r="O18" s="521"/>
      <c r="P18" s="535"/>
      <c r="Q18" s="477"/>
      <c r="R18" s="521"/>
      <c r="S18" s="521"/>
      <c r="T18" s="521"/>
      <c r="U18" s="521"/>
      <c r="V18" s="521"/>
      <c r="W18" s="521"/>
      <c r="X18" s="477"/>
      <c r="Y18" s="535"/>
      <c r="Z18" s="535"/>
      <c r="AA18" s="535"/>
      <c r="AB18" s="535"/>
      <c r="AC18" s="477"/>
      <c r="AD18" s="521"/>
      <c r="AE18" s="521"/>
      <c r="AF18" s="521"/>
      <c r="AG18" s="521"/>
      <c r="AH18" s="521"/>
      <c r="AI18" s="521"/>
      <c r="AJ18" s="477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521"/>
      <c r="BI18" s="521"/>
      <c r="BJ18" s="521"/>
      <c r="BK18" s="521"/>
      <c r="BL18" s="521"/>
      <c r="BM18" s="521"/>
      <c r="BN18" s="521"/>
      <c r="BO18" s="521"/>
      <c r="BP18" s="521"/>
      <c r="BQ18" s="521"/>
      <c r="BR18" s="521"/>
      <c r="BS18" s="521"/>
      <c r="BT18" s="521"/>
      <c r="BU18" s="477"/>
      <c r="BV18" s="521"/>
      <c r="BW18" s="521"/>
      <c r="BX18" s="521"/>
      <c r="BY18" s="521"/>
      <c r="BZ18" s="521"/>
      <c r="CA18" s="521"/>
      <c r="CB18" s="477"/>
      <c r="CC18" s="521"/>
      <c r="CD18" s="521"/>
      <c r="CE18" s="521"/>
      <c r="CF18" s="521"/>
      <c r="CG18" s="521"/>
      <c r="CH18" s="521"/>
      <c r="CI18" s="477"/>
      <c r="CJ18" s="521"/>
      <c r="CK18" s="521"/>
      <c r="CL18" s="521"/>
      <c r="CM18" s="521"/>
      <c r="CN18" s="521"/>
      <c r="CO18" s="521"/>
      <c r="CQ18" s="39"/>
      <c r="CR18" s="39"/>
      <c r="CS18" s="39"/>
      <c r="CT18" s="39"/>
      <c r="CU18" s="39"/>
      <c r="CV18" s="39"/>
    </row>
    <row r="19" spans="2:100" x14ac:dyDescent="0.25">
      <c r="B19" s="7"/>
      <c r="C19" s="7" t="s">
        <v>391</v>
      </c>
      <c r="D19" s="7" t="s">
        <v>156</v>
      </c>
      <c r="E19" s="7" t="s">
        <v>49</v>
      </c>
      <c r="F19" s="7" t="s">
        <v>57</v>
      </c>
      <c r="G19" s="7" t="s">
        <v>33</v>
      </c>
      <c r="H19" s="7" t="s">
        <v>239</v>
      </c>
      <c r="I19" s="7" t="s">
        <v>390</v>
      </c>
      <c r="J19" s="521"/>
      <c r="K19" s="521"/>
      <c r="L19" s="521"/>
      <c r="M19" s="521"/>
      <c r="N19" s="521"/>
      <c r="O19" s="521"/>
      <c r="P19" s="535"/>
      <c r="Q19" s="477"/>
      <c r="R19" s="521"/>
      <c r="S19" s="521"/>
      <c r="T19" s="521"/>
      <c r="U19" s="521"/>
      <c r="V19" s="521"/>
      <c r="W19" s="521"/>
      <c r="X19" s="477"/>
      <c r="Y19" s="535"/>
      <c r="Z19" s="535"/>
      <c r="AA19" s="535"/>
      <c r="AB19" s="535"/>
      <c r="AC19" s="477"/>
      <c r="AD19" s="521"/>
      <c r="AE19" s="521"/>
      <c r="AF19" s="521"/>
      <c r="AG19" s="521"/>
      <c r="AH19" s="521"/>
      <c r="AI19" s="521"/>
      <c r="AJ19" s="477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521"/>
      <c r="BI19" s="521"/>
      <c r="BJ19" s="521"/>
      <c r="BK19" s="521"/>
      <c r="BL19" s="521"/>
      <c r="BM19" s="521"/>
      <c r="BN19" s="521"/>
      <c r="BO19" s="521"/>
      <c r="BP19" s="521"/>
      <c r="BQ19" s="521"/>
      <c r="BR19" s="521"/>
      <c r="BS19" s="521"/>
      <c r="BT19" s="521"/>
      <c r="BU19" s="477"/>
      <c r="BV19" s="521"/>
      <c r="BW19" s="521"/>
      <c r="BX19" s="521"/>
      <c r="BY19" s="521"/>
      <c r="BZ19" s="521"/>
      <c r="CA19" s="521"/>
      <c r="CB19" s="477"/>
      <c r="CC19" s="521"/>
      <c r="CD19" s="521"/>
      <c r="CE19" s="521"/>
      <c r="CF19" s="521"/>
      <c r="CG19" s="521"/>
      <c r="CH19" s="521"/>
      <c r="CI19" s="477"/>
      <c r="CJ19" s="521"/>
      <c r="CK19" s="521"/>
      <c r="CL19" s="521"/>
      <c r="CM19" s="521"/>
      <c r="CN19" s="521"/>
      <c r="CO19" s="521"/>
      <c r="CQ19" s="39"/>
      <c r="CR19" s="39"/>
      <c r="CS19" s="39"/>
      <c r="CT19" s="39"/>
      <c r="CU19" s="39"/>
      <c r="CV19" s="39"/>
    </row>
    <row r="20" spans="2:100" x14ac:dyDescent="0.25">
      <c r="B20" s="7"/>
      <c r="C20" s="7" t="s">
        <v>382</v>
      </c>
      <c r="D20" s="7" t="s">
        <v>156</v>
      </c>
      <c r="E20" s="7" t="s">
        <v>50</v>
      </c>
      <c r="F20" s="7" t="s">
        <v>57</v>
      </c>
      <c r="G20" s="7" t="s">
        <v>33</v>
      </c>
      <c r="H20" s="7" t="s">
        <v>239</v>
      </c>
      <c r="I20" s="7" t="s">
        <v>388</v>
      </c>
      <c r="J20" s="521"/>
      <c r="K20" s="535"/>
      <c r="L20" s="535"/>
      <c r="M20" s="535"/>
      <c r="N20" s="535"/>
      <c r="O20" s="535"/>
      <c r="P20" s="535"/>
      <c r="Q20" s="477"/>
      <c r="R20" s="521"/>
      <c r="S20" s="521"/>
      <c r="T20" s="521"/>
      <c r="U20" s="521"/>
      <c r="V20" s="521"/>
      <c r="W20" s="521"/>
      <c r="X20" s="477"/>
      <c r="Y20" s="535"/>
      <c r="Z20" s="535"/>
      <c r="AA20" s="535"/>
      <c r="AB20" s="535"/>
      <c r="AC20" s="477"/>
      <c r="AD20" s="521"/>
      <c r="AE20" s="521"/>
      <c r="AF20" s="521"/>
      <c r="AG20" s="521"/>
      <c r="AH20" s="521"/>
      <c r="AI20" s="521"/>
      <c r="AJ20" s="477"/>
      <c r="AK20" s="521"/>
      <c r="AL20" s="521"/>
      <c r="AM20" s="521"/>
      <c r="AN20" s="521"/>
      <c r="AO20" s="521"/>
      <c r="AP20" s="521"/>
      <c r="AQ20" s="521"/>
      <c r="AR20" s="521"/>
      <c r="AS20" s="521"/>
      <c r="AT20" s="521"/>
      <c r="AU20" s="521"/>
      <c r="AV20" s="521"/>
      <c r="AW20" s="521"/>
      <c r="AX20" s="521"/>
      <c r="AY20" s="521"/>
      <c r="AZ20" s="521"/>
      <c r="BA20" s="521"/>
      <c r="BB20" s="521"/>
      <c r="BC20" s="521"/>
      <c r="BD20" s="521"/>
      <c r="BE20" s="521"/>
      <c r="BF20" s="521"/>
      <c r="BG20" s="521"/>
      <c r="BH20" s="521"/>
      <c r="BI20" s="521"/>
      <c r="BJ20" s="521"/>
      <c r="BK20" s="521"/>
      <c r="BL20" s="521"/>
      <c r="BM20" s="521"/>
      <c r="BN20" s="521"/>
      <c r="BO20" s="521"/>
      <c r="BP20" s="521"/>
      <c r="BQ20" s="521"/>
      <c r="BR20" s="521"/>
      <c r="BS20" s="521"/>
      <c r="BT20" s="521"/>
      <c r="BU20" s="477"/>
      <c r="BV20" s="521"/>
      <c r="BW20" s="521"/>
      <c r="BX20" s="521"/>
      <c r="BY20" s="521"/>
      <c r="BZ20" s="521"/>
      <c r="CA20" s="521"/>
      <c r="CB20" s="477"/>
      <c r="CC20" s="521"/>
      <c r="CD20" s="521"/>
      <c r="CE20" s="521"/>
      <c r="CF20" s="521"/>
      <c r="CG20" s="521"/>
      <c r="CH20" s="521"/>
      <c r="CI20" s="477"/>
      <c r="CJ20" s="521"/>
      <c r="CK20" s="521"/>
      <c r="CL20" s="521"/>
      <c r="CM20" s="521"/>
      <c r="CN20" s="521"/>
      <c r="CO20" s="521"/>
      <c r="CQ20" s="39"/>
      <c r="CR20" s="39"/>
      <c r="CS20" s="39"/>
      <c r="CT20" s="39"/>
      <c r="CU20" s="39"/>
      <c r="CV20" s="39"/>
    </row>
    <row r="21" spans="2:100" x14ac:dyDescent="0.25">
      <c r="B21" s="7"/>
      <c r="C21" s="7" t="s">
        <v>392</v>
      </c>
      <c r="D21" s="7" t="s">
        <v>156</v>
      </c>
      <c r="E21" s="7" t="s">
        <v>49</v>
      </c>
      <c r="F21" s="7" t="s">
        <v>57</v>
      </c>
      <c r="G21" s="7" t="s">
        <v>33</v>
      </c>
      <c r="H21" s="7" t="s">
        <v>239</v>
      </c>
      <c r="I21" s="7" t="s">
        <v>388</v>
      </c>
      <c r="J21" s="521"/>
      <c r="K21" s="535"/>
      <c r="L21" s="535"/>
      <c r="M21" s="535"/>
      <c r="N21" s="535"/>
      <c r="O21" s="535"/>
      <c r="P21" s="535"/>
      <c r="Q21" s="477"/>
      <c r="R21" s="521"/>
      <c r="S21" s="521"/>
      <c r="T21" s="521"/>
      <c r="U21" s="521"/>
      <c r="V21" s="521"/>
      <c r="W21" s="521"/>
      <c r="X21" s="477"/>
      <c r="Y21" s="535"/>
      <c r="Z21" s="535"/>
      <c r="AA21" s="535"/>
      <c r="AB21" s="535"/>
      <c r="AC21" s="477"/>
      <c r="AD21" s="521"/>
      <c r="AE21" s="521"/>
      <c r="AF21" s="521"/>
      <c r="AG21" s="521"/>
      <c r="AH21" s="521"/>
      <c r="AI21" s="521"/>
      <c r="AJ21" s="477"/>
      <c r="AK21" s="520"/>
      <c r="AL21" s="520"/>
      <c r="AM21" s="520"/>
      <c r="AN21" s="520"/>
      <c r="AO21" s="520"/>
      <c r="AP21" s="521"/>
      <c r="AQ21" s="521"/>
      <c r="AR21" s="521"/>
      <c r="AS21" s="521"/>
      <c r="AT21" s="521"/>
      <c r="AU21" s="521"/>
      <c r="AV21" s="521"/>
      <c r="AW21" s="521"/>
      <c r="AX21" s="521"/>
      <c r="AY21" s="521"/>
      <c r="AZ21" s="521"/>
      <c r="BA21" s="521"/>
      <c r="BB21" s="521"/>
      <c r="BC21" s="521"/>
      <c r="BD21" s="521"/>
      <c r="BE21" s="521"/>
      <c r="BF21" s="521"/>
      <c r="BG21" s="521"/>
      <c r="BH21" s="521"/>
      <c r="BI21" s="521"/>
      <c r="BJ21" s="521"/>
      <c r="BK21" s="521"/>
      <c r="BL21" s="521"/>
      <c r="BM21" s="521"/>
      <c r="BN21" s="521"/>
      <c r="BO21" s="521"/>
      <c r="BP21" s="521"/>
      <c r="BQ21" s="521"/>
      <c r="BR21" s="521"/>
      <c r="BS21" s="521"/>
      <c r="BT21" s="521"/>
      <c r="BU21" s="477"/>
      <c r="BV21" s="521"/>
      <c r="BW21" s="521"/>
      <c r="BX21" s="521"/>
      <c r="BY21" s="521"/>
      <c r="BZ21" s="521"/>
      <c r="CA21" s="521"/>
      <c r="CB21" s="477"/>
      <c r="CC21" s="521"/>
      <c r="CD21" s="521"/>
      <c r="CE21" s="521"/>
      <c r="CF21" s="521"/>
      <c r="CG21" s="521"/>
      <c r="CH21" s="521"/>
      <c r="CI21" s="477"/>
      <c r="CJ21" s="521"/>
      <c r="CK21" s="521"/>
      <c r="CL21" s="521"/>
      <c r="CM21" s="521"/>
      <c r="CN21" s="521"/>
      <c r="CO21" s="521"/>
      <c r="CQ21" s="39"/>
      <c r="CR21" s="39"/>
      <c r="CS21" s="39"/>
      <c r="CT21" s="39"/>
      <c r="CU21" s="39"/>
      <c r="CV21" s="39"/>
    </row>
    <row r="22" spans="2:100" x14ac:dyDescent="0.25">
      <c r="B22" s="7"/>
      <c r="C22" s="7" t="s">
        <v>383</v>
      </c>
      <c r="D22" s="7" t="s">
        <v>156</v>
      </c>
      <c r="E22" s="7" t="s">
        <v>50</v>
      </c>
      <c r="F22" s="7" t="s">
        <v>57</v>
      </c>
      <c r="G22" s="7" t="s">
        <v>33</v>
      </c>
      <c r="H22" s="7" t="s">
        <v>239</v>
      </c>
      <c r="I22" s="7" t="s">
        <v>390</v>
      </c>
      <c r="J22" s="521"/>
      <c r="K22" s="535"/>
      <c r="L22" s="535"/>
      <c r="M22" s="535"/>
      <c r="N22" s="535"/>
      <c r="O22" s="535"/>
      <c r="P22" s="535"/>
      <c r="Q22" s="477"/>
      <c r="R22" s="521"/>
      <c r="S22" s="521"/>
      <c r="T22" s="521"/>
      <c r="U22" s="521"/>
      <c r="V22" s="521"/>
      <c r="W22" s="521"/>
      <c r="X22" s="477"/>
      <c r="Y22" s="535"/>
      <c r="Z22" s="535"/>
      <c r="AA22" s="535"/>
      <c r="AB22" s="535"/>
      <c r="AC22" s="477"/>
      <c r="AD22" s="521"/>
      <c r="AE22" s="521"/>
      <c r="AF22" s="521"/>
      <c r="AG22" s="521"/>
      <c r="AH22" s="521"/>
      <c r="AI22" s="521"/>
      <c r="AJ22" s="477"/>
      <c r="AK22" s="520"/>
      <c r="AL22" s="520"/>
      <c r="AM22" s="520"/>
      <c r="AN22" s="520"/>
      <c r="AO22" s="520"/>
      <c r="AP22" s="521"/>
      <c r="AQ22" s="521"/>
      <c r="AR22" s="521"/>
      <c r="AS22" s="521"/>
      <c r="AT22" s="521"/>
      <c r="AU22" s="521"/>
      <c r="AV22" s="521"/>
      <c r="AW22" s="521"/>
      <c r="AX22" s="521"/>
      <c r="AY22" s="521"/>
      <c r="AZ22" s="521"/>
      <c r="BA22" s="521"/>
      <c r="BB22" s="521"/>
      <c r="BC22" s="521"/>
      <c r="BD22" s="521"/>
      <c r="BE22" s="521"/>
      <c r="BF22" s="521"/>
      <c r="BG22" s="521"/>
      <c r="BH22" s="521"/>
      <c r="BI22" s="521"/>
      <c r="BJ22" s="521"/>
      <c r="BK22" s="521"/>
      <c r="BL22" s="521"/>
      <c r="BM22" s="521"/>
      <c r="BN22" s="521"/>
      <c r="BO22" s="521"/>
      <c r="BP22" s="521"/>
      <c r="BQ22" s="521"/>
      <c r="BR22" s="521"/>
      <c r="BS22" s="521"/>
      <c r="BT22" s="521"/>
      <c r="BU22" s="477"/>
      <c r="BV22" s="521"/>
      <c r="BW22" s="521"/>
      <c r="BX22" s="521"/>
      <c r="BY22" s="521"/>
      <c r="BZ22" s="521"/>
      <c r="CA22" s="521"/>
      <c r="CB22" s="477"/>
      <c r="CC22" s="521"/>
      <c r="CD22" s="521"/>
      <c r="CE22" s="521"/>
      <c r="CF22" s="521"/>
      <c r="CG22" s="521"/>
      <c r="CH22" s="521"/>
      <c r="CI22" s="477"/>
      <c r="CJ22" s="521"/>
      <c r="CK22" s="521"/>
      <c r="CL22" s="521"/>
      <c r="CM22" s="521"/>
      <c r="CN22" s="521"/>
      <c r="CO22" s="521"/>
      <c r="CQ22" s="39"/>
      <c r="CR22" s="39"/>
      <c r="CS22" s="39"/>
      <c r="CT22" s="39"/>
      <c r="CU22" s="39"/>
      <c r="CV22" s="39"/>
    </row>
    <row r="23" spans="2:100" x14ac:dyDescent="0.25">
      <c r="B23" s="7"/>
      <c r="C23" s="7" t="s">
        <v>393</v>
      </c>
      <c r="D23" s="7" t="s">
        <v>156</v>
      </c>
      <c r="E23" s="7" t="s">
        <v>49</v>
      </c>
      <c r="F23" s="7" t="s">
        <v>57</v>
      </c>
      <c r="G23" s="7" t="s">
        <v>33</v>
      </c>
      <c r="H23" s="7" t="s">
        <v>239</v>
      </c>
      <c r="I23" s="7" t="s">
        <v>390</v>
      </c>
      <c r="J23" s="521"/>
      <c r="K23" s="535"/>
      <c r="L23" s="535"/>
      <c r="M23" s="535"/>
      <c r="N23" s="535"/>
      <c r="O23" s="535"/>
      <c r="P23" s="535"/>
      <c r="Q23" s="477"/>
      <c r="R23" s="521"/>
      <c r="S23" s="521"/>
      <c r="T23" s="521"/>
      <c r="U23" s="521"/>
      <c r="V23" s="521"/>
      <c r="W23" s="521"/>
      <c r="X23" s="477"/>
      <c r="Y23" s="535"/>
      <c r="Z23" s="535"/>
      <c r="AA23" s="535"/>
      <c r="AB23" s="535"/>
      <c r="AC23" s="477"/>
      <c r="AD23" s="521"/>
      <c r="AE23" s="521"/>
      <c r="AF23" s="521"/>
      <c r="AG23" s="521"/>
      <c r="AH23" s="521"/>
      <c r="AI23" s="521"/>
      <c r="AJ23" s="477"/>
      <c r="AK23" s="520"/>
      <c r="AL23" s="520"/>
      <c r="AM23" s="520"/>
      <c r="AN23" s="520"/>
      <c r="AO23" s="520"/>
      <c r="AP23" s="521"/>
      <c r="AQ23" s="521"/>
      <c r="AR23" s="521"/>
      <c r="AS23" s="521"/>
      <c r="AT23" s="521"/>
      <c r="AU23" s="521"/>
      <c r="AV23" s="521"/>
      <c r="AW23" s="521"/>
      <c r="AX23" s="521"/>
      <c r="AY23" s="521"/>
      <c r="AZ23" s="521"/>
      <c r="BA23" s="521"/>
      <c r="BB23" s="521"/>
      <c r="BC23" s="521"/>
      <c r="BD23" s="521"/>
      <c r="BE23" s="521"/>
      <c r="BF23" s="521"/>
      <c r="BG23" s="521"/>
      <c r="BH23" s="521"/>
      <c r="BI23" s="521"/>
      <c r="BJ23" s="521"/>
      <c r="BK23" s="521"/>
      <c r="BL23" s="521"/>
      <c r="BM23" s="521"/>
      <c r="BN23" s="521"/>
      <c r="BO23" s="521"/>
      <c r="BP23" s="521"/>
      <c r="BQ23" s="521"/>
      <c r="BR23" s="521"/>
      <c r="BS23" s="521"/>
      <c r="BT23" s="521"/>
      <c r="BU23" s="477"/>
      <c r="BV23" s="521"/>
      <c r="BW23" s="521"/>
      <c r="BX23" s="521"/>
      <c r="BY23" s="521"/>
      <c r="BZ23" s="521"/>
      <c r="CA23" s="521"/>
      <c r="CB23" s="477"/>
      <c r="CC23" s="521"/>
      <c r="CD23" s="521"/>
      <c r="CE23" s="521"/>
      <c r="CF23" s="521"/>
      <c r="CG23" s="521"/>
      <c r="CH23" s="521"/>
      <c r="CI23" s="477"/>
      <c r="CJ23" s="521"/>
      <c r="CK23" s="521"/>
      <c r="CL23" s="521"/>
      <c r="CM23" s="521"/>
      <c r="CN23" s="521"/>
      <c r="CO23" s="521"/>
      <c r="CQ23" s="39"/>
      <c r="CR23" s="39"/>
      <c r="CS23" s="39"/>
      <c r="CT23" s="39"/>
      <c r="CU23" s="39"/>
      <c r="CV23" s="39"/>
    </row>
    <row r="24" spans="2:100" x14ac:dyDescent="0.25">
      <c r="B24" s="7"/>
      <c r="C24" s="7" t="s">
        <v>384</v>
      </c>
      <c r="D24" s="7" t="s">
        <v>156</v>
      </c>
      <c r="E24" s="7" t="s">
        <v>50</v>
      </c>
      <c r="F24" s="7" t="s">
        <v>57</v>
      </c>
      <c r="G24" s="7" t="s">
        <v>33</v>
      </c>
      <c r="H24" s="7" t="s">
        <v>239</v>
      </c>
      <c r="I24" s="7" t="s">
        <v>277</v>
      </c>
      <c r="J24" s="521"/>
      <c r="K24" s="521"/>
      <c r="L24" s="521"/>
      <c r="M24" s="521"/>
      <c r="N24" s="521"/>
      <c r="O24" s="521"/>
      <c r="P24" s="535"/>
      <c r="Q24" s="477"/>
      <c r="R24" s="521"/>
      <c r="S24" s="521"/>
      <c r="T24" s="521"/>
      <c r="U24" s="521"/>
      <c r="V24" s="521"/>
      <c r="W24" s="521"/>
      <c r="X24" s="477"/>
      <c r="Y24" s="535"/>
      <c r="Z24" s="535"/>
      <c r="AA24" s="535"/>
      <c r="AB24" s="535"/>
      <c r="AC24" s="477"/>
      <c r="AD24" s="521"/>
      <c r="AE24" s="521"/>
      <c r="AF24" s="521"/>
      <c r="AG24" s="521"/>
      <c r="AH24" s="521"/>
      <c r="AI24" s="521"/>
      <c r="AJ24" s="477"/>
      <c r="AK24" s="520"/>
      <c r="AL24" s="520"/>
      <c r="AM24" s="520"/>
      <c r="AN24" s="520"/>
      <c r="AO24" s="520"/>
      <c r="AP24" s="521"/>
      <c r="AQ24" s="521"/>
      <c r="AR24" s="521"/>
      <c r="AS24" s="521"/>
      <c r="AT24" s="521"/>
      <c r="AU24" s="521"/>
      <c r="AV24" s="521"/>
      <c r="AW24" s="521"/>
      <c r="AX24" s="521"/>
      <c r="AY24" s="521"/>
      <c r="AZ24" s="521"/>
      <c r="BA24" s="521"/>
      <c r="BB24" s="521"/>
      <c r="BC24" s="521"/>
      <c r="BD24" s="521"/>
      <c r="BE24" s="521"/>
      <c r="BF24" s="521"/>
      <c r="BG24" s="521"/>
      <c r="BH24" s="521"/>
      <c r="BI24" s="521"/>
      <c r="BJ24" s="521"/>
      <c r="BK24" s="521"/>
      <c r="BL24" s="521"/>
      <c r="BM24" s="521"/>
      <c r="BN24" s="521"/>
      <c r="BO24" s="521"/>
      <c r="BP24" s="521"/>
      <c r="BQ24" s="521"/>
      <c r="BR24" s="521"/>
      <c r="BS24" s="521"/>
      <c r="BT24" s="521"/>
      <c r="BU24" s="477"/>
      <c r="BV24" s="521"/>
      <c r="BW24" s="521"/>
      <c r="BX24" s="521"/>
      <c r="BY24" s="521"/>
      <c r="BZ24" s="521"/>
      <c r="CA24" s="521"/>
      <c r="CB24" s="477"/>
      <c r="CC24" s="521"/>
      <c r="CD24" s="521"/>
      <c r="CE24" s="521"/>
      <c r="CF24" s="521"/>
      <c r="CG24" s="521"/>
      <c r="CH24" s="521"/>
      <c r="CI24" s="477"/>
      <c r="CJ24" s="521"/>
      <c r="CK24" s="521"/>
      <c r="CL24" s="521"/>
      <c r="CM24" s="521"/>
      <c r="CN24" s="521"/>
      <c r="CO24" s="521"/>
      <c r="CQ24" s="39"/>
      <c r="CR24" s="39"/>
      <c r="CS24" s="39"/>
      <c r="CT24" s="39"/>
      <c r="CU24" s="39"/>
      <c r="CV24" s="39"/>
    </row>
    <row r="25" spans="2:100" x14ac:dyDescent="0.25">
      <c r="B25" s="7"/>
      <c r="C25" s="7" t="s">
        <v>385</v>
      </c>
      <c r="D25" s="7" t="s">
        <v>156</v>
      </c>
      <c r="E25" s="7" t="s">
        <v>50</v>
      </c>
      <c r="F25" s="7" t="s">
        <v>57</v>
      </c>
      <c r="G25" s="7" t="s">
        <v>33</v>
      </c>
      <c r="H25" s="7" t="s">
        <v>239</v>
      </c>
      <c r="I25" s="7" t="s">
        <v>282</v>
      </c>
      <c r="J25" s="521"/>
      <c r="K25" s="521"/>
      <c r="L25" s="521"/>
      <c r="M25" s="521"/>
      <c r="N25" s="521"/>
      <c r="O25" s="521"/>
      <c r="P25" s="535"/>
      <c r="Q25" s="477"/>
      <c r="R25" s="521"/>
      <c r="S25" s="521"/>
      <c r="T25" s="521"/>
      <c r="U25" s="521"/>
      <c r="V25" s="521"/>
      <c r="W25" s="521"/>
      <c r="X25" s="477"/>
      <c r="Y25" s="535"/>
      <c r="Z25" s="535"/>
      <c r="AA25" s="535"/>
      <c r="AB25" s="535"/>
      <c r="AC25" s="477"/>
      <c r="AD25" s="521"/>
      <c r="AE25" s="521"/>
      <c r="AF25" s="521"/>
      <c r="AG25" s="521"/>
      <c r="AH25" s="521"/>
      <c r="AI25" s="521"/>
      <c r="AJ25" s="477"/>
      <c r="AK25" s="520"/>
      <c r="AL25" s="520"/>
      <c r="AM25" s="520"/>
      <c r="AN25" s="520"/>
      <c r="AO25" s="520"/>
      <c r="AP25" s="521"/>
      <c r="AQ25" s="521"/>
      <c r="AR25" s="521"/>
      <c r="AS25" s="521"/>
      <c r="AT25" s="521"/>
      <c r="AU25" s="521"/>
      <c r="AV25" s="521"/>
      <c r="AW25" s="521"/>
      <c r="AX25" s="521"/>
      <c r="AY25" s="521"/>
      <c r="AZ25" s="521"/>
      <c r="BA25" s="521"/>
      <c r="BB25" s="521"/>
      <c r="BC25" s="521"/>
      <c r="BD25" s="521"/>
      <c r="BE25" s="521"/>
      <c r="BF25" s="521"/>
      <c r="BG25" s="521"/>
      <c r="BH25" s="521"/>
      <c r="BI25" s="521"/>
      <c r="BJ25" s="521"/>
      <c r="BK25" s="521"/>
      <c r="BL25" s="521"/>
      <c r="BM25" s="521"/>
      <c r="BN25" s="521"/>
      <c r="BO25" s="521"/>
      <c r="BP25" s="521"/>
      <c r="BQ25" s="521"/>
      <c r="BR25" s="521"/>
      <c r="BS25" s="521"/>
      <c r="BT25" s="521"/>
      <c r="BU25" s="477"/>
      <c r="BV25" s="521"/>
      <c r="BW25" s="521"/>
      <c r="BX25" s="521"/>
      <c r="BY25" s="521"/>
      <c r="BZ25" s="521"/>
      <c r="CA25" s="521"/>
      <c r="CB25" s="477"/>
      <c r="CC25" s="521"/>
      <c r="CD25" s="521"/>
      <c r="CE25" s="521"/>
      <c r="CF25" s="521"/>
      <c r="CG25" s="521"/>
      <c r="CH25" s="521"/>
      <c r="CI25" s="477"/>
      <c r="CJ25" s="521"/>
      <c r="CK25" s="521"/>
      <c r="CL25" s="521"/>
      <c r="CM25" s="521"/>
      <c r="CN25" s="521"/>
      <c r="CO25" s="521"/>
      <c r="CQ25" s="39"/>
      <c r="CR25" s="39"/>
      <c r="CS25" s="39"/>
      <c r="CT25" s="39"/>
      <c r="CU25" s="39"/>
      <c r="CV25" s="39"/>
    </row>
    <row r="26" spans="2:100" x14ac:dyDescent="0.25">
      <c r="B26" s="7"/>
      <c r="C26" s="7" t="s">
        <v>129</v>
      </c>
      <c r="D26" s="7" t="s">
        <v>157</v>
      </c>
      <c r="E26" s="7" t="s">
        <v>50</v>
      </c>
      <c r="F26" s="7" t="s">
        <v>57</v>
      </c>
      <c r="G26" s="7" t="s">
        <v>33</v>
      </c>
      <c r="H26" s="7" t="s">
        <v>240</v>
      </c>
      <c r="I26" s="7" t="s">
        <v>282</v>
      </c>
      <c r="J26" s="521"/>
      <c r="K26" s="521"/>
      <c r="L26" s="521"/>
      <c r="M26" s="521"/>
      <c r="N26" s="521"/>
      <c r="O26" s="521"/>
      <c r="P26" s="535"/>
      <c r="Q26" s="477"/>
      <c r="R26" s="521"/>
      <c r="S26" s="521"/>
      <c r="T26" s="521"/>
      <c r="U26" s="521"/>
      <c r="V26" s="521"/>
      <c r="W26" s="521"/>
      <c r="X26" s="477"/>
      <c r="Y26" s="535"/>
      <c r="Z26" s="535"/>
      <c r="AA26" s="535"/>
      <c r="AB26" s="535"/>
      <c r="AC26" s="477"/>
      <c r="AD26" s="521"/>
      <c r="AE26" s="521"/>
      <c r="AF26" s="521"/>
      <c r="AG26" s="521"/>
      <c r="AH26" s="521"/>
      <c r="AI26" s="521"/>
      <c r="AJ26" s="477"/>
      <c r="AK26" s="520"/>
      <c r="AL26" s="520"/>
      <c r="AM26" s="520"/>
      <c r="AN26" s="520"/>
      <c r="AO26" s="520"/>
      <c r="AP26" s="521"/>
      <c r="AQ26" s="521"/>
      <c r="AR26" s="521"/>
      <c r="AS26" s="521"/>
      <c r="AT26" s="521"/>
      <c r="AU26" s="521"/>
      <c r="AV26" s="521"/>
      <c r="AW26" s="521"/>
      <c r="AX26" s="521"/>
      <c r="AY26" s="521"/>
      <c r="AZ26" s="521"/>
      <c r="BA26" s="521"/>
      <c r="BB26" s="521"/>
      <c r="BC26" s="521"/>
      <c r="BD26" s="521"/>
      <c r="BE26" s="521"/>
      <c r="BF26" s="521"/>
      <c r="BG26" s="521"/>
      <c r="BH26" s="521"/>
      <c r="BI26" s="521"/>
      <c r="BJ26" s="521"/>
      <c r="BK26" s="521"/>
      <c r="BL26" s="521"/>
      <c r="BM26" s="521"/>
      <c r="BN26" s="521"/>
      <c r="BO26" s="521"/>
      <c r="BP26" s="521"/>
      <c r="BQ26" s="521"/>
      <c r="BR26" s="521"/>
      <c r="BS26" s="521"/>
      <c r="BT26" s="521"/>
      <c r="BU26" s="477"/>
      <c r="BV26" s="521"/>
      <c r="BW26" s="521"/>
      <c r="BX26" s="521"/>
      <c r="BY26" s="521"/>
      <c r="BZ26" s="521"/>
      <c r="CA26" s="521"/>
      <c r="CB26" s="477"/>
      <c r="CC26" s="521"/>
      <c r="CD26" s="521"/>
      <c r="CE26" s="521"/>
      <c r="CF26" s="521"/>
      <c r="CG26" s="521"/>
      <c r="CH26" s="521"/>
      <c r="CI26" s="477"/>
      <c r="CJ26" s="521"/>
      <c r="CK26" s="521"/>
      <c r="CL26" s="521"/>
      <c r="CM26" s="521"/>
      <c r="CN26" s="521"/>
      <c r="CO26" s="521"/>
    </row>
    <row r="27" spans="2:100" x14ac:dyDescent="0.25">
      <c r="B27" s="7"/>
      <c r="C27" s="7" t="s">
        <v>130</v>
      </c>
      <c r="D27" s="7" t="s">
        <v>157</v>
      </c>
      <c r="E27" s="7" t="s">
        <v>50</v>
      </c>
      <c r="F27" s="7" t="s">
        <v>57</v>
      </c>
      <c r="G27" s="7" t="s">
        <v>33</v>
      </c>
      <c r="H27" s="7" t="s">
        <v>5</v>
      </c>
      <c r="I27" s="7" t="s">
        <v>361</v>
      </c>
      <c r="J27" s="521"/>
      <c r="K27" s="521"/>
      <c r="L27" s="521"/>
      <c r="M27" s="521"/>
      <c r="N27" s="521"/>
      <c r="O27" s="521"/>
      <c r="P27" s="535"/>
      <c r="Q27" s="477"/>
      <c r="R27" s="521"/>
      <c r="S27" s="521"/>
      <c r="T27" s="521"/>
      <c r="U27" s="521"/>
      <c r="V27" s="521"/>
      <c r="W27" s="521"/>
      <c r="X27" s="477"/>
      <c r="Y27" s="535"/>
      <c r="Z27" s="535"/>
      <c r="AA27" s="535"/>
      <c r="AB27" s="535"/>
      <c r="AC27" s="477"/>
      <c r="AD27" s="521"/>
      <c r="AE27" s="521"/>
      <c r="AF27" s="521"/>
      <c r="AG27" s="521"/>
      <c r="AH27" s="521"/>
      <c r="AI27" s="521"/>
      <c r="AJ27" s="477"/>
      <c r="AK27" s="520"/>
      <c r="AL27" s="520"/>
      <c r="AM27" s="520"/>
      <c r="AN27" s="520"/>
      <c r="AO27" s="520"/>
      <c r="AP27" s="521"/>
      <c r="AQ27" s="521"/>
      <c r="AR27" s="521"/>
      <c r="AS27" s="521"/>
      <c r="AT27" s="521"/>
      <c r="AU27" s="521"/>
      <c r="AV27" s="521"/>
      <c r="AW27" s="521"/>
      <c r="AX27" s="521"/>
      <c r="AY27" s="521"/>
      <c r="AZ27" s="521"/>
      <c r="BA27" s="521"/>
      <c r="BB27" s="521"/>
      <c r="BC27" s="521"/>
      <c r="BD27" s="521"/>
      <c r="BE27" s="521"/>
      <c r="BF27" s="521"/>
      <c r="BG27" s="521"/>
      <c r="BH27" s="521"/>
      <c r="BI27" s="521"/>
      <c r="BJ27" s="521"/>
      <c r="BK27" s="521"/>
      <c r="BL27" s="521"/>
      <c r="BM27" s="521"/>
      <c r="BN27" s="521"/>
      <c r="BO27" s="521"/>
      <c r="BP27" s="521"/>
      <c r="BQ27" s="521"/>
      <c r="BR27" s="521"/>
      <c r="BS27" s="521"/>
      <c r="BT27" s="521"/>
      <c r="BU27" s="477"/>
      <c r="BV27" s="521"/>
      <c r="BW27" s="521"/>
      <c r="BX27" s="521"/>
      <c r="BY27" s="521"/>
      <c r="BZ27" s="521"/>
      <c r="CA27" s="521"/>
      <c r="CB27" s="477"/>
      <c r="CC27" s="521"/>
      <c r="CD27" s="521"/>
      <c r="CE27" s="521"/>
      <c r="CF27" s="521"/>
      <c r="CG27" s="521"/>
      <c r="CH27" s="521"/>
      <c r="CI27" s="477"/>
      <c r="CJ27" s="521"/>
      <c r="CK27" s="521"/>
      <c r="CL27" s="521"/>
      <c r="CM27" s="521"/>
      <c r="CN27" s="521"/>
      <c r="CO27" s="521"/>
    </row>
    <row r="28" spans="2:100" x14ac:dyDescent="0.25">
      <c r="B28" s="7"/>
      <c r="C28" s="7" t="s">
        <v>131</v>
      </c>
      <c r="D28" s="7" t="s">
        <v>157</v>
      </c>
      <c r="E28" s="7" t="s">
        <v>50</v>
      </c>
      <c r="F28" s="7" t="s">
        <v>57</v>
      </c>
      <c r="G28" s="7" t="s">
        <v>33</v>
      </c>
      <c r="H28" s="7" t="s">
        <v>241</v>
      </c>
      <c r="I28" s="7" t="s">
        <v>281</v>
      </c>
      <c r="J28" s="521"/>
      <c r="K28" s="521"/>
      <c r="L28" s="521"/>
      <c r="M28" s="521"/>
      <c r="N28" s="521"/>
      <c r="O28" s="521"/>
      <c r="P28" s="535"/>
      <c r="Q28" s="477"/>
      <c r="R28" s="521"/>
      <c r="S28" s="521"/>
      <c r="T28" s="521"/>
      <c r="U28" s="521"/>
      <c r="V28" s="521"/>
      <c r="W28" s="521"/>
      <c r="X28" s="477"/>
      <c r="Y28" s="535"/>
      <c r="Z28" s="535"/>
      <c r="AA28" s="535"/>
      <c r="AB28" s="535"/>
      <c r="AC28" s="477"/>
      <c r="AD28" s="521"/>
      <c r="AE28" s="521"/>
      <c r="AF28" s="521"/>
      <c r="AG28" s="521"/>
      <c r="AH28" s="521"/>
      <c r="AI28" s="521"/>
      <c r="AJ28" s="477"/>
      <c r="AK28" s="520"/>
      <c r="AL28" s="520"/>
      <c r="AM28" s="520"/>
      <c r="AN28" s="520"/>
      <c r="AO28" s="520"/>
      <c r="AP28" s="521"/>
      <c r="AQ28" s="521"/>
      <c r="AR28" s="521"/>
      <c r="AS28" s="521"/>
      <c r="AT28" s="521"/>
      <c r="AU28" s="521"/>
      <c r="AV28" s="521"/>
      <c r="AW28" s="521"/>
      <c r="AX28" s="521"/>
      <c r="AY28" s="521"/>
      <c r="AZ28" s="521"/>
      <c r="BA28" s="521"/>
      <c r="BB28" s="521"/>
      <c r="BC28" s="521"/>
      <c r="BD28" s="521"/>
      <c r="BE28" s="521"/>
      <c r="BF28" s="521"/>
      <c r="BG28" s="521"/>
      <c r="BH28" s="521"/>
      <c r="BI28" s="521"/>
      <c r="BJ28" s="521"/>
      <c r="BK28" s="521"/>
      <c r="BL28" s="521"/>
      <c r="BM28" s="521"/>
      <c r="BN28" s="521"/>
      <c r="BO28" s="521"/>
      <c r="BP28" s="521"/>
      <c r="BQ28" s="521"/>
      <c r="BR28" s="521"/>
      <c r="BS28" s="521"/>
      <c r="BT28" s="521"/>
      <c r="BU28" s="477"/>
      <c r="BV28" s="521"/>
      <c r="BW28" s="521"/>
      <c r="BX28" s="521"/>
      <c r="BY28" s="521"/>
      <c r="BZ28" s="521"/>
      <c r="CA28" s="521"/>
      <c r="CB28" s="477"/>
      <c r="CC28" s="521"/>
      <c r="CD28" s="521"/>
      <c r="CE28" s="521"/>
      <c r="CF28" s="521"/>
      <c r="CG28" s="521"/>
      <c r="CH28" s="521"/>
      <c r="CI28" s="477"/>
      <c r="CJ28" s="521"/>
      <c r="CK28" s="521"/>
      <c r="CL28" s="521"/>
      <c r="CM28" s="521"/>
      <c r="CN28" s="521"/>
      <c r="CO28" s="521"/>
    </row>
    <row r="29" spans="2:100" x14ac:dyDescent="0.25">
      <c r="B29" s="7"/>
      <c r="C29" s="7" t="s">
        <v>122</v>
      </c>
      <c r="D29" s="7" t="s">
        <v>157</v>
      </c>
      <c r="E29" s="7" t="s">
        <v>50</v>
      </c>
      <c r="F29" s="7" t="s">
        <v>57</v>
      </c>
      <c r="G29" s="7" t="s">
        <v>33</v>
      </c>
      <c r="H29" s="7" t="s">
        <v>5</v>
      </c>
      <c r="I29" s="7" t="s">
        <v>288</v>
      </c>
      <c r="J29" s="520"/>
      <c r="K29" s="520"/>
      <c r="L29" s="520"/>
      <c r="M29" s="520"/>
      <c r="N29" s="520"/>
      <c r="O29" s="520"/>
      <c r="P29" s="535"/>
      <c r="Q29" s="477"/>
      <c r="R29" s="521"/>
      <c r="S29" s="521"/>
      <c r="T29" s="521"/>
      <c r="U29" s="521"/>
      <c r="V29" s="521"/>
      <c r="W29" s="521"/>
      <c r="X29" s="477"/>
      <c r="Y29" s="535"/>
      <c r="Z29" s="535"/>
      <c r="AA29" s="535"/>
      <c r="AB29" s="535"/>
      <c r="AC29" s="477"/>
      <c r="AD29" s="521"/>
      <c r="AE29" s="521"/>
      <c r="AF29" s="521"/>
      <c r="AG29" s="521"/>
      <c r="AH29" s="521"/>
      <c r="AI29" s="521"/>
      <c r="AJ29" s="477"/>
      <c r="AK29" s="520"/>
      <c r="AL29" s="520"/>
      <c r="AM29" s="520"/>
      <c r="AN29" s="520"/>
      <c r="AO29" s="520"/>
      <c r="AP29" s="521"/>
      <c r="AQ29" s="521"/>
      <c r="AR29" s="521"/>
      <c r="AS29" s="521"/>
      <c r="AT29" s="521"/>
      <c r="AU29" s="521"/>
      <c r="AV29" s="521"/>
      <c r="AW29" s="521"/>
      <c r="AX29" s="521"/>
      <c r="AY29" s="521"/>
      <c r="AZ29" s="521"/>
      <c r="BA29" s="521"/>
      <c r="BB29" s="521"/>
      <c r="BC29" s="521"/>
      <c r="BD29" s="521"/>
      <c r="BE29" s="521"/>
      <c r="BF29" s="521"/>
      <c r="BG29" s="521"/>
      <c r="BH29" s="521"/>
      <c r="BI29" s="521"/>
      <c r="BJ29" s="521"/>
      <c r="BK29" s="521"/>
      <c r="BL29" s="521"/>
      <c r="BM29" s="521"/>
      <c r="BN29" s="521"/>
      <c r="BO29" s="521"/>
      <c r="BP29" s="521"/>
      <c r="BQ29" s="521"/>
      <c r="BR29" s="521"/>
      <c r="BS29" s="521"/>
      <c r="BT29" s="521"/>
      <c r="BU29" s="477"/>
      <c r="BV29" s="521"/>
      <c r="BW29" s="521"/>
      <c r="BX29" s="521"/>
      <c r="BY29" s="521"/>
      <c r="BZ29" s="521"/>
      <c r="CA29" s="521"/>
      <c r="CB29" s="477"/>
      <c r="CC29" s="521"/>
      <c r="CD29" s="521"/>
      <c r="CE29" s="521"/>
      <c r="CF29" s="521"/>
      <c r="CG29" s="521"/>
      <c r="CH29" s="521"/>
      <c r="CI29" s="477"/>
      <c r="CJ29" s="521"/>
      <c r="CK29" s="521"/>
      <c r="CL29" s="521"/>
      <c r="CM29" s="521"/>
      <c r="CN29" s="521"/>
      <c r="CO29" s="521"/>
    </row>
    <row r="30" spans="2:100" x14ac:dyDescent="0.25">
      <c r="B30" s="7"/>
      <c r="C30" s="7" t="s">
        <v>132</v>
      </c>
      <c r="D30" s="7" t="s">
        <v>157</v>
      </c>
      <c r="E30" s="7" t="s">
        <v>50</v>
      </c>
      <c r="F30" s="7" t="s">
        <v>57</v>
      </c>
      <c r="G30" s="7" t="s">
        <v>33</v>
      </c>
      <c r="H30" s="7" t="s">
        <v>5</v>
      </c>
      <c r="I30" s="7" t="s">
        <v>283</v>
      </c>
      <c r="J30" s="520"/>
      <c r="K30" s="520"/>
      <c r="L30" s="520"/>
      <c r="M30" s="520"/>
      <c r="N30" s="520"/>
      <c r="O30" s="520"/>
      <c r="P30" s="535"/>
      <c r="Q30" s="477"/>
      <c r="R30" s="521"/>
      <c r="S30" s="521"/>
      <c r="T30" s="521"/>
      <c r="U30" s="521"/>
      <c r="V30" s="521"/>
      <c r="W30" s="521"/>
      <c r="X30" s="477"/>
      <c r="Y30" s="535"/>
      <c r="Z30" s="535"/>
      <c r="AA30" s="535"/>
      <c r="AB30" s="535"/>
      <c r="AC30" s="477"/>
      <c r="AD30" s="521"/>
      <c r="AE30" s="521"/>
      <c r="AF30" s="521"/>
      <c r="AG30" s="521"/>
      <c r="AH30" s="521"/>
      <c r="AI30" s="521"/>
      <c r="AJ30" s="477"/>
      <c r="AK30" s="520"/>
      <c r="AL30" s="520"/>
      <c r="AM30" s="520"/>
      <c r="AN30" s="520"/>
      <c r="AO30" s="520"/>
      <c r="AP30" s="521"/>
      <c r="AQ30" s="521"/>
      <c r="AR30" s="521"/>
      <c r="AS30" s="521"/>
      <c r="AT30" s="521"/>
      <c r="AU30" s="521"/>
      <c r="AV30" s="521"/>
      <c r="AW30" s="521"/>
      <c r="AX30" s="521"/>
      <c r="AY30" s="521"/>
      <c r="AZ30" s="521"/>
      <c r="BA30" s="521"/>
      <c r="BB30" s="521"/>
      <c r="BC30" s="521"/>
      <c r="BD30" s="521"/>
      <c r="BE30" s="521"/>
      <c r="BF30" s="521"/>
      <c r="BG30" s="521"/>
      <c r="BH30" s="521"/>
      <c r="BI30" s="521"/>
      <c r="BJ30" s="521"/>
      <c r="BK30" s="521"/>
      <c r="BL30" s="521"/>
      <c r="BM30" s="521"/>
      <c r="BN30" s="521"/>
      <c r="BO30" s="521"/>
      <c r="BP30" s="521"/>
      <c r="BQ30" s="521"/>
      <c r="BR30" s="521"/>
      <c r="BS30" s="521"/>
      <c r="BT30" s="521"/>
      <c r="BU30" s="477"/>
      <c r="BV30" s="521"/>
      <c r="BW30" s="521"/>
      <c r="BX30" s="521"/>
      <c r="BY30" s="521"/>
      <c r="BZ30" s="521"/>
      <c r="CA30" s="521"/>
      <c r="CB30" s="477"/>
      <c r="CC30" s="521"/>
      <c r="CD30" s="521"/>
      <c r="CE30" s="521"/>
      <c r="CF30" s="521"/>
      <c r="CG30" s="521"/>
      <c r="CH30" s="521"/>
      <c r="CI30" s="477"/>
      <c r="CJ30" s="521"/>
      <c r="CK30" s="521"/>
      <c r="CL30" s="521"/>
      <c r="CM30" s="521"/>
      <c r="CN30" s="521"/>
      <c r="CO30" s="521"/>
    </row>
    <row r="31" spans="2:100" x14ac:dyDescent="0.25">
      <c r="B31" s="7"/>
      <c r="C31" s="7" t="s">
        <v>386</v>
      </c>
      <c r="D31" s="7" t="s">
        <v>157</v>
      </c>
      <c r="E31" s="7" t="s">
        <v>50</v>
      </c>
      <c r="F31" s="7" t="s">
        <v>57</v>
      </c>
      <c r="G31" s="7" t="s">
        <v>33</v>
      </c>
      <c r="H31" s="7" t="s">
        <v>5</v>
      </c>
      <c r="I31" s="7" t="s">
        <v>287</v>
      </c>
      <c r="J31" s="520"/>
      <c r="K31" s="520"/>
      <c r="L31" s="520"/>
      <c r="M31" s="520"/>
      <c r="N31" s="520"/>
      <c r="O31" s="520"/>
      <c r="P31" s="535"/>
      <c r="Q31" s="477"/>
      <c r="R31" s="521"/>
      <c r="S31" s="521"/>
      <c r="T31" s="521"/>
      <c r="U31" s="521"/>
      <c r="V31" s="521"/>
      <c r="W31" s="521"/>
      <c r="X31" s="477"/>
      <c r="Y31" s="535"/>
      <c r="Z31" s="535"/>
      <c r="AA31" s="535"/>
      <c r="AB31" s="535"/>
      <c r="AC31" s="477"/>
      <c r="AD31" s="521"/>
      <c r="AE31" s="521"/>
      <c r="AF31" s="521"/>
      <c r="AG31" s="521"/>
      <c r="AH31" s="521"/>
      <c r="AI31" s="521"/>
      <c r="AJ31" s="477"/>
      <c r="AK31" s="520"/>
      <c r="AL31" s="520"/>
      <c r="AM31" s="520"/>
      <c r="AN31" s="520"/>
      <c r="AO31" s="520"/>
      <c r="AP31" s="521"/>
      <c r="AQ31" s="521"/>
      <c r="AR31" s="521"/>
      <c r="AS31" s="521"/>
      <c r="AT31" s="521"/>
      <c r="AU31" s="521"/>
      <c r="AV31" s="521"/>
      <c r="AW31" s="521"/>
      <c r="AX31" s="521"/>
      <c r="AY31" s="521"/>
      <c r="AZ31" s="521"/>
      <c r="BA31" s="521"/>
      <c r="BB31" s="521"/>
      <c r="BC31" s="521"/>
      <c r="BD31" s="521"/>
      <c r="BE31" s="521"/>
      <c r="BF31" s="521"/>
      <c r="BG31" s="521"/>
      <c r="BH31" s="521"/>
      <c r="BI31" s="521"/>
      <c r="BJ31" s="521"/>
      <c r="BK31" s="521"/>
      <c r="BL31" s="521"/>
      <c r="BM31" s="521"/>
      <c r="BN31" s="521"/>
      <c r="BO31" s="521"/>
      <c r="BP31" s="521"/>
      <c r="BQ31" s="521"/>
      <c r="BR31" s="521"/>
      <c r="BS31" s="521"/>
      <c r="BT31" s="521"/>
      <c r="BU31" s="477"/>
      <c r="BV31" s="521"/>
      <c r="BW31" s="521"/>
      <c r="BX31" s="521"/>
      <c r="BY31" s="521"/>
      <c r="BZ31" s="521"/>
      <c r="CA31" s="521"/>
      <c r="CB31" s="477"/>
      <c r="CC31" s="521"/>
      <c r="CD31" s="521"/>
      <c r="CE31" s="521"/>
      <c r="CF31" s="521"/>
      <c r="CG31" s="521"/>
      <c r="CH31" s="521"/>
      <c r="CI31" s="477"/>
      <c r="CJ31" s="521"/>
      <c r="CK31" s="521"/>
      <c r="CL31" s="521"/>
      <c r="CM31" s="521"/>
      <c r="CN31" s="521"/>
      <c r="CO31" s="521"/>
    </row>
    <row r="32" spans="2:100" x14ac:dyDescent="0.25">
      <c r="B32" s="7"/>
      <c r="C32" s="7" t="s">
        <v>387</v>
      </c>
      <c r="D32" s="7" t="s">
        <v>157</v>
      </c>
      <c r="E32" s="7" t="s">
        <v>50</v>
      </c>
      <c r="F32" s="7" t="s">
        <v>57</v>
      </c>
      <c r="G32" s="7" t="s">
        <v>33</v>
      </c>
      <c r="H32" s="7" t="s">
        <v>5</v>
      </c>
      <c r="I32" s="7" t="s">
        <v>284</v>
      </c>
      <c r="J32" s="520"/>
      <c r="K32" s="520"/>
      <c r="L32" s="520"/>
      <c r="M32" s="520"/>
      <c r="N32" s="520"/>
      <c r="O32" s="520"/>
      <c r="P32" s="535"/>
      <c r="Q32" s="477"/>
      <c r="R32" s="521"/>
      <c r="S32" s="521"/>
      <c r="T32" s="521"/>
      <c r="U32" s="521"/>
      <c r="V32" s="521"/>
      <c r="W32" s="521"/>
      <c r="X32" s="477"/>
      <c r="Y32" s="535"/>
      <c r="Z32" s="535"/>
      <c r="AA32" s="535"/>
      <c r="AB32" s="535"/>
      <c r="AC32" s="477"/>
      <c r="AD32" s="521"/>
      <c r="AE32" s="521"/>
      <c r="AF32" s="521"/>
      <c r="AG32" s="521"/>
      <c r="AH32" s="521"/>
      <c r="AI32" s="521"/>
      <c r="AJ32" s="477"/>
      <c r="AK32" s="520"/>
      <c r="AL32" s="520"/>
      <c r="AM32" s="520"/>
      <c r="AN32" s="520"/>
      <c r="AO32" s="520"/>
      <c r="AP32" s="521"/>
      <c r="AQ32" s="521"/>
      <c r="AR32" s="521"/>
      <c r="AS32" s="521"/>
      <c r="AT32" s="521"/>
      <c r="AU32" s="521"/>
      <c r="AV32" s="521"/>
      <c r="AW32" s="521"/>
      <c r="AX32" s="521"/>
      <c r="AY32" s="521"/>
      <c r="AZ32" s="521"/>
      <c r="BA32" s="521"/>
      <c r="BB32" s="521"/>
      <c r="BC32" s="521"/>
      <c r="BD32" s="521"/>
      <c r="BE32" s="521"/>
      <c r="BF32" s="521"/>
      <c r="BG32" s="521"/>
      <c r="BH32" s="521"/>
      <c r="BI32" s="521"/>
      <c r="BJ32" s="521"/>
      <c r="BK32" s="521"/>
      <c r="BL32" s="521"/>
      <c r="BM32" s="521"/>
      <c r="BN32" s="521"/>
      <c r="BO32" s="521"/>
      <c r="BP32" s="521"/>
      <c r="BQ32" s="521"/>
      <c r="BR32" s="521"/>
      <c r="BS32" s="521"/>
      <c r="BT32" s="521"/>
      <c r="BU32" s="477"/>
      <c r="BV32" s="521"/>
      <c r="BW32" s="521"/>
      <c r="BX32" s="521"/>
      <c r="BY32" s="521"/>
      <c r="BZ32" s="521"/>
      <c r="CA32" s="521"/>
      <c r="CB32" s="477"/>
      <c r="CC32" s="521"/>
      <c r="CD32" s="521"/>
      <c r="CE32" s="521"/>
      <c r="CF32" s="521"/>
      <c r="CG32" s="521"/>
      <c r="CH32" s="521"/>
      <c r="CI32" s="477"/>
      <c r="CJ32" s="521"/>
      <c r="CK32" s="521"/>
      <c r="CL32" s="521"/>
      <c r="CM32" s="521"/>
      <c r="CN32" s="521"/>
      <c r="CO32" s="521"/>
    </row>
    <row r="33" spans="2:93" x14ac:dyDescent="0.25">
      <c r="B33" s="7"/>
      <c r="C33" s="7" t="s">
        <v>133</v>
      </c>
      <c r="D33" s="7" t="s">
        <v>157</v>
      </c>
      <c r="E33" s="7" t="s">
        <v>50</v>
      </c>
      <c r="F33" s="7" t="s">
        <v>57</v>
      </c>
      <c r="G33" s="7" t="s">
        <v>33</v>
      </c>
      <c r="H33" s="7" t="s">
        <v>5</v>
      </c>
      <c r="I33" s="7" t="s">
        <v>285</v>
      </c>
      <c r="J33" s="520"/>
      <c r="K33" s="520"/>
      <c r="L33" s="520"/>
      <c r="M33" s="520"/>
      <c r="N33" s="520"/>
      <c r="O33" s="520"/>
      <c r="P33" s="535"/>
      <c r="Q33" s="477"/>
      <c r="R33" s="521"/>
      <c r="S33" s="521"/>
      <c r="T33" s="521"/>
      <c r="U33" s="521"/>
      <c r="V33" s="521"/>
      <c r="W33" s="521"/>
      <c r="X33" s="477"/>
      <c r="Y33" s="535"/>
      <c r="Z33" s="535"/>
      <c r="AA33" s="535"/>
      <c r="AB33" s="535"/>
      <c r="AC33" s="477"/>
      <c r="AD33" s="521"/>
      <c r="AE33" s="521"/>
      <c r="AF33" s="521"/>
      <c r="AG33" s="521"/>
      <c r="AH33" s="521"/>
      <c r="AI33" s="521"/>
      <c r="AJ33" s="477"/>
      <c r="AK33" s="520"/>
      <c r="AL33" s="520"/>
      <c r="AM33" s="520"/>
      <c r="AN33" s="520"/>
      <c r="AO33" s="520"/>
      <c r="AP33" s="521"/>
      <c r="AQ33" s="521"/>
      <c r="AR33" s="521"/>
      <c r="AS33" s="521"/>
      <c r="AT33" s="521"/>
      <c r="AU33" s="521"/>
      <c r="AV33" s="521"/>
      <c r="AW33" s="521"/>
      <c r="AX33" s="521"/>
      <c r="AY33" s="521"/>
      <c r="AZ33" s="521"/>
      <c r="BA33" s="521"/>
      <c r="BB33" s="521"/>
      <c r="BC33" s="521"/>
      <c r="BD33" s="521"/>
      <c r="BE33" s="521"/>
      <c r="BF33" s="521"/>
      <c r="BG33" s="521"/>
      <c r="BH33" s="521"/>
      <c r="BI33" s="521"/>
      <c r="BJ33" s="521"/>
      <c r="BK33" s="521"/>
      <c r="BL33" s="521"/>
      <c r="BM33" s="521"/>
      <c r="BN33" s="521"/>
      <c r="BO33" s="521"/>
      <c r="BP33" s="521"/>
      <c r="BQ33" s="521"/>
      <c r="BR33" s="521"/>
      <c r="BS33" s="521"/>
      <c r="BT33" s="521"/>
      <c r="BU33" s="477"/>
      <c r="BV33" s="521"/>
      <c r="BW33" s="521"/>
      <c r="BX33" s="521"/>
      <c r="BY33" s="521"/>
      <c r="BZ33" s="521"/>
      <c r="CA33" s="521"/>
      <c r="CB33" s="477"/>
      <c r="CC33" s="521"/>
      <c r="CD33" s="521"/>
      <c r="CE33" s="521"/>
      <c r="CF33" s="521"/>
      <c r="CG33" s="521"/>
      <c r="CH33" s="521"/>
      <c r="CI33" s="477"/>
      <c r="CJ33" s="521"/>
      <c r="CK33" s="521"/>
      <c r="CL33" s="521"/>
      <c r="CM33" s="521"/>
      <c r="CN33" s="521"/>
      <c r="CO33" s="521"/>
    </row>
    <row r="34" spans="2:93" x14ac:dyDescent="0.25">
      <c r="B34" s="7"/>
      <c r="C34" s="7" t="s">
        <v>279</v>
      </c>
      <c r="D34" s="7" t="s">
        <v>157</v>
      </c>
      <c r="E34" s="7" t="s">
        <v>50</v>
      </c>
      <c r="F34" s="7" t="s">
        <v>57</v>
      </c>
      <c r="G34" s="7" t="s">
        <v>33</v>
      </c>
      <c r="H34" s="7" t="s">
        <v>5</v>
      </c>
      <c r="I34" s="7" t="s">
        <v>279</v>
      </c>
      <c r="J34" s="520"/>
      <c r="K34" s="520"/>
      <c r="L34" s="520"/>
      <c r="M34" s="520"/>
      <c r="N34" s="520"/>
      <c r="O34" s="520"/>
      <c r="P34" s="535"/>
      <c r="Q34" s="477"/>
      <c r="R34" s="521"/>
      <c r="S34" s="521"/>
      <c r="T34" s="521"/>
      <c r="U34" s="521"/>
      <c r="V34" s="521"/>
      <c r="W34" s="521"/>
      <c r="X34" s="477"/>
      <c r="Y34" s="535"/>
      <c r="Z34" s="535"/>
      <c r="AA34" s="535"/>
      <c r="AB34" s="535"/>
      <c r="AC34" s="477"/>
      <c r="AD34" s="521"/>
      <c r="AE34" s="521"/>
      <c r="AF34" s="521"/>
      <c r="AG34" s="521"/>
      <c r="AH34" s="521"/>
      <c r="AI34" s="521"/>
      <c r="AJ34" s="477"/>
      <c r="AK34" s="520"/>
      <c r="AL34" s="520"/>
      <c r="AM34" s="520"/>
      <c r="AN34" s="520"/>
      <c r="AO34" s="520"/>
      <c r="AP34" s="521"/>
      <c r="AQ34" s="521"/>
      <c r="AR34" s="521"/>
      <c r="AS34" s="521"/>
      <c r="AT34" s="521"/>
      <c r="AU34" s="521"/>
      <c r="AV34" s="521"/>
      <c r="AW34" s="521"/>
      <c r="AX34" s="521"/>
      <c r="AY34" s="521"/>
      <c r="AZ34" s="521"/>
      <c r="BA34" s="521"/>
      <c r="BB34" s="521"/>
      <c r="BC34" s="521"/>
      <c r="BD34" s="521"/>
      <c r="BE34" s="521"/>
      <c r="BF34" s="521"/>
      <c r="BG34" s="521"/>
      <c r="BH34" s="521"/>
      <c r="BI34" s="521"/>
      <c r="BJ34" s="521"/>
      <c r="BK34" s="521"/>
      <c r="BL34" s="521"/>
      <c r="BM34" s="521"/>
      <c r="BN34" s="521"/>
      <c r="BO34" s="521"/>
      <c r="BP34" s="521"/>
      <c r="BQ34" s="521"/>
      <c r="BR34" s="521"/>
      <c r="BS34" s="521"/>
      <c r="BT34" s="521"/>
      <c r="BU34" s="477"/>
      <c r="BV34" s="521"/>
      <c r="BW34" s="521"/>
      <c r="BX34" s="521"/>
      <c r="BY34" s="521"/>
      <c r="BZ34" s="521"/>
      <c r="CA34" s="521"/>
      <c r="CB34" s="477"/>
      <c r="CC34" s="521"/>
      <c r="CD34" s="521"/>
      <c r="CE34" s="521"/>
      <c r="CF34" s="521"/>
      <c r="CG34" s="521"/>
      <c r="CH34" s="521"/>
      <c r="CI34" s="477"/>
      <c r="CJ34" s="521"/>
      <c r="CK34" s="521"/>
      <c r="CL34" s="521"/>
      <c r="CM34" s="521"/>
      <c r="CN34" s="521"/>
      <c r="CO34" s="521"/>
    </row>
    <row r="35" spans="2:93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0"/>
      <c r="R35" s="51">
        <f t="shared" ref="R8:R37" si="0">J35*$P35</f>
        <v>0</v>
      </c>
      <c r="S35" s="51">
        <f t="shared" ref="S7:S37" si="1">K35*$P35</f>
        <v>0</v>
      </c>
      <c r="T35" s="51">
        <f t="shared" ref="T7:T37" si="2">L35*$P35</f>
        <v>0</v>
      </c>
      <c r="U35" s="51">
        <f t="shared" ref="U7:U37" si="3">M35*$P35</f>
        <v>0</v>
      </c>
      <c r="V35" s="51">
        <f t="shared" ref="V7:V37" si="4">N35*$P35</f>
        <v>0</v>
      </c>
      <c r="W35" s="51">
        <f t="shared" ref="W7:W37" si="5">O35*$P35</f>
        <v>0</v>
      </c>
      <c r="Y35" s="91">
        <f t="shared" ref="Y7:AB37" si="6">IF($P35="",0,INDEX(Direct_Cost_Splits_Network,MATCH($H35,RIN_Asset_Cat_Network,0),MATCH(Y$4,Direct_Cost_Type,0))*$P35)</f>
        <v>0</v>
      </c>
      <c r="Z35" s="91">
        <f t="shared" si="6"/>
        <v>0</v>
      </c>
      <c r="AA35" s="91">
        <f t="shared" si="6"/>
        <v>0</v>
      </c>
      <c r="AB35" s="91">
        <f t="shared" si="6"/>
        <v>0</v>
      </c>
      <c r="AD35" s="51">
        <f>IF($P35="",0,J35*$Y35*HLOOKUP(AD$5,Escalators!$D$22:$K$26,3,FALSE))</f>
        <v>0</v>
      </c>
      <c r="AE35" s="51">
        <f>IF($P35="",0,K35*$Y35*HLOOKUP(AE$5,Escalators!$D$22:$K$26,3,FALSE))</f>
        <v>0</v>
      </c>
      <c r="AF35" s="51">
        <f>IF($P35="",0,L35*$Y35*HLOOKUP(AF$5,Escalators!$D$22:$K$26,3,FALSE))</f>
        <v>0</v>
      </c>
      <c r="AG35" s="51">
        <f>IF($P35="",0,M35*$Y35*HLOOKUP(AG$5,Escalators!$D$22:$K$26,3,FALSE))</f>
        <v>0</v>
      </c>
      <c r="AH35" s="51">
        <f>IF($P35="",0,N35*$Y35*HLOOKUP(AH$5,Escalators!$D$22:$K$26,3,FALSE))</f>
        <v>0</v>
      </c>
      <c r="AI35" s="51">
        <f>IF($P35="",0,O35*$Y35*HLOOKUP(AI$5,Escalators!$D$22:$K$26,3,FALSE))</f>
        <v>0</v>
      </c>
      <c r="AK35" s="6">
        <f>IF($P35="",0,$J35*$Z35*INDEX(Act_Type_Repex_Splits,MATCH($I35,Act_Type_Repex,0),MATCH(AK$6,Mat_Type,0))*INDEX(Escalators!$D$39:$K$44,MATCH(AK$6,Escalators!$C$39:$C$44,0),MATCH(AK$5,Escalators!$D$38:$K$38,0)))</f>
        <v>0</v>
      </c>
      <c r="AL35" s="6">
        <f>IF($P35="",0,$J35*$Z35*INDEX(Act_Type_Repex_Splits,MATCH($I35,Act_Type_Repex,0),MATCH(AL$6,Mat_Type,0))*INDEX(Escalators!$D$39:$K$44,MATCH(AL$6,Escalators!$C$39:$C$44,0),MATCH(AL$5,Escalators!$D$38:$K$38,0)))</f>
        <v>0</v>
      </c>
      <c r="AM35" s="6">
        <f>IF($P35="",0,$J35*$Z35*INDEX(Act_Type_Repex_Splits,MATCH($I35,Act_Type_Repex,0),MATCH(AM$6,Mat_Type,0))*INDEX(Escalators!$D$39:$K$44,MATCH(AM$6,Escalators!$C$39:$C$44,0),MATCH(AM$5,Escalators!$D$38:$K$38,0)))</f>
        <v>0</v>
      </c>
      <c r="AN35" s="6">
        <f>IF($P35="",0,$J35*$Z35*INDEX(Act_Type_Repex_Splits,MATCH($I35,Act_Type_Repex,0),MATCH(AN$6,Mat_Type,0))*INDEX(Escalators!$D$39:$K$44,MATCH(AN$6,Escalators!$C$39:$C$44,0),MATCH(AN$5,Escalators!$D$38:$K$38,0)))</f>
        <v>0</v>
      </c>
      <c r="AO35" s="6">
        <f>IF($P35="",0,$J35*$Z35*INDEX(Act_Type_Repex_Splits,MATCH($I35,Act_Type_Repex,0),MATCH(AO$6,Mat_Type,0))*INDEX(Escalators!$D$39:$K$44,MATCH(AO$6,Escalators!$C$39:$C$44,0),MATCH(AO$5,Escalators!$D$38:$K$38,0)))</f>
        <v>0</v>
      </c>
      <c r="AP35" s="51">
        <f t="shared" ref="AP8:AP37" si="7">SUM(AK35:AO35)</f>
        <v>0</v>
      </c>
      <c r="AQ35" s="51">
        <f>IF($P35="",0,$K35*$Z35*INDEX(Act_Type_Repex_Splits,MATCH($I35,Act_Type_Repex,0),MATCH(AQ$6,Mat_Type,0))*INDEX(Escalators!$D$39:$K$44,MATCH(AQ$6,Escalators!$C$39:$C$44,0),MATCH(AQ$5,Escalators!$D$38:$K$38,0)))</f>
        <v>0</v>
      </c>
      <c r="AR35" s="51">
        <f>IF($P35="",0,$K35*$Z35*INDEX(Act_Type_Repex_Splits,MATCH($I35,Act_Type_Repex,0),MATCH(AR$6,Mat_Type,0))*INDEX(Escalators!$D$39:$K$44,MATCH(AR$6,Escalators!$C$39:$C$44,0),MATCH(AR$5,Escalators!$D$38:$K$38,0)))</f>
        <v>0</v>
      </c>
      <c r="AS35" s="51">
        <f>IF($P35="",0,$K35*$Z35*INDEX(Act_Type_Repex_Splits,MATCH($I35,Act_Type_Repex,0),MATCH(AS$6,Mat_Type,0))*INDEX(Escalators!$D$39:$K$44,MATCH(AS$6,Escalators!$C$39:$C$44,0),MATCH(AS$5,Escalators!$D$38:$K$38,0)))</f>
        <v>0</v>
      </c>
      <c r="AT35" s="51">
        <f>IF($P35="",0,$K35*$Z35*INDEX(Act_Type_Repex_Splits,MATCH($I35,Act_Type_Repex,0),MATCH(AT$6,Mat_Type,0))*INDEX(Escalators!$D$39:$K$44,MATCH(AT$6,Escalators!$C$39:$C$44,0),MATCH(AT$5,Escalators!$D$38:$K$38,0)))</f>
        <v>0</v>
      </c>
      <c r="AU35" s="51">
        <f>IF($P35="",0,$K35*$Z35*INDEX(Act_Type_Repex_Splits,MATCH($I35,Act_Type_Repex,0),MATCH(AU$6,Mat_Type,0))*INDEX(Escalators!$D$39:$K$44,MATCH(AU$6,Escalators!$C$39:$C$44,0),MATCH(AU$5,Escalators!$D$38:$K$38,0)))</f>
        <v>0</v>
      </c>
      <c r="AV35" s="51">
        <f t="shared" ref="AV8:AV37" si="8">SUM(AQ35:AU35)</f>
        <v>0</v>
      </c>
      <c r="AW35" s="51">
        <f>IF($P35="",0,$L35*$Z35*INDEX(Act_Type_Repex_Splits,MATCH($I35,Act_Type_Repex,0),MATCH(AW$6,Mat_Type,0))*INDEX(Escalators!$D$39:$K$44,MATCH(AW$6,Escalators!$C$39:$C$44,0),MATCH(AW$5,Escalators!$D$38:$K$38,0)))</f>
        <v>0</v>
      </c>
      <c r="AX35" s="51">
        <f>IF($P35="",0,$L35*$Z35*INDEX(Act_Type_Repex_Splits,MATCH($I35,Act_Type_Repex,0),MATCH(AX$6,Mat_Type,0))*INDEX(Escalators!$D$39:$K$44,MATCH(AX$6,Escalators!$C$39:$C$44,0),MATCH(AX$5,Escalators!$D$38:$K$38,0)))</f>
        <v>0</v>
      </c>
      <c r="AY35" s="51">
        <f>IF($P35="",0,$L35*$Z35*INDEX(Act_Type_Repex_Splits,MATCH($I35,Act_Type_Repex,0),MATCH(AY$6,Mat_Type,0))*INDEX(Escalators!$D$39:$K$44,MATCH(AY$6,Escalators!$C$39:$C$44,0),MATCH(AY$5,Escalators!$D$38:$K$38,0)))</f>
        <v>0</v>
      </c>
      <c r="AZ35" s="51">
        <f>IF($P35="",0,$L35*$Z35*INDEX(Act_Type_Repex_Splits,MATCH($I35,Act_Type_Repex,0),MATCH(AZ$6,Mat_Type,0))*INDEX(Escalators!$D$39:$K$44,MATCH(AZ$6,Escalators!$C$39:$C$44,0),MATCH(AZ$5,Escalators!$D$38:$K$38,0)))</f>
        <v>0</v>
      </c>
      <c r="BA35" s="51">
        <f>IF($P35="",0,$L35*$Z35*INDEX(Act_Type_Repex_Splits,MATCH($I35,Act_Type_Repex,0),MATCH(BA$6,Mat_Type,0))*INDEX(Escalators!$D$39:$K$44,MATCH(BA$6,Escalators!$C$39:$C$44,0),MATCH(BA$5,Escalators!$D$38:$K$38,0)))</f>
        <v>0</v>
      </c>
      <c r="BB35" s="51">
        <f t="shared" ref="BB8:BB37" si="9">SUM(AW35:BA35)</f>
        <v>0</v>
      </c>
      <c r="BC35" s="51">
        <f>IF($P35="",0,$M35*$Z35*INDEX(Act_Type_Repex_Splits,MATCH($I35,Act_Type_Repex,0),MATCH(BC$6,Mat_Type,0))*INDEX(Escalators!$D$39:$K$44,MATCH(BC$6,Escalators!$C$39:$C$44,0),MATCH(BC$5,Escalators!$D$38:$K$38,0)))</f>
        <v>0</v>
      </c>
      <c r="BD35" s="51">
        <f>IF($P35="",0,$M35*$Z35*INDEX(Act_Type_Repex_Splits,MATCH($I35,Act_Type_Repex,0),MATCH(BD$6,Mat_Type,0))*INDEX(Escalators!$D$39:$K$44,MATCH(BD$6,Escalators!$C$39:$C$44,0),MATCH(BD$5,Escalators!$D$38:$K$38,0)))</f>
        <v>0</v>
      </c>
      <c r="BE35" s="51">
        <f>IF($P35="",0,$M35*$Z35*INDEX(Act_Type_Repex_Splits,MATCH($I35,Act_Type_Repex,0),MATCH(BE$6,Mat_Type,0))*INDEX(Escalators!$D$39:$K$44,MATCH(BE$6,Escalators!$C$39:$C$44,0),MATCH(BE$5,Escalators!$D$38:$K$38,0)))</f>
        <v>0</v>
      </c>
      <c r="BF35" s="51">
        <f>IF($P35="",0,$M35*$Z35*INDEX(Act_Type_Repex_Splits,MATCH($I35,Act_Type_Repex,0),MATCH(BF$6,Mat_Type,0))*INDEX(Escalators!$D$39:$K$44,MATCH(BF$6,Escalators!$C$39:$C$44,0),MATCH(BF$5,Escalators!$D$38:$K$38,0)))</f>
        <v>0</v>
      </c>
      <c r="BG35" s="51">
        <f>IF($P35="",0,$M35*$Z35*INDEX(Act_Type_Repex_Splits,MATCH($I35,Act_Type_Repex,0),MATCH(BG$6,Mat_Type,0))*INDEX(Escalators!$D$39:$K$44,MATCH(BG$6,Escalators!$C$39:$C$44,0),MATCH(BG$5,Escalators!$D$38:$K$38,0)))</f>
        <v>0</v>
      </c>
      <c r="BH35" s="51">
        <f t="shared" ref="BH8:BH37" si="10">SUM(BC35:BG35)</f>
        <v>0</v>
      </c>
      <c r="BI35" s="51">
        <f>IF($P35="",0,$N35*$Z35*INDEX(Act_Type_Repex_Splits,MATCH($I35,Act_Type_Repex,0),MATCH(BI$6,Mat_Type,0))*INDEX(Escalators!$D$39:$K$44,MATCH(BI$6,Escalators!$C$39:$C$44,0),MATCH(BI$5,Escalators!$D$38:$K$38,0)))</f>
        <v>0</v>
      </c>
      <c r="BJ35" s="51">
        <f>IF($P35="",0,$N35*$Z35*INDEX(Act_Type_Repex_Splits,MATCH($I35,Act_Type_Repex,0),MATCH(BJ$6,Mat_Type,0))*INDEX(Escalators!$D$39:$K$44,MATCH(BJ$6,Escalators!$C$39:$C$44,0),MATCH(BJ$5,Escalators!$D$38:$K$38,0)))</f>
        <v>0</v>
      </c>
      <c r="BK35" s="51">
        <f>IF($P35="",0,$N35*$Z35*INDEX(Act_Type_Repex_Splits,MATCH($I35,Act_Type_Repex,0),MATCH(BK$6,Mat_Type,0))*INDEX(Escalators!$D$39:$K$44,MATCH(BK$6,Escalators!$C$39:$C$44,0),MATCH(BK$5,Escalators!$D$38:$K$38,0)))</f>
        <v>0</v>
      </c>
      <c r="BL35" s="51">
        <f>IF($P35="",0,$N35*$Z35*INDEX(Act_Type_Repex_Splits,MATCH($I35,Act_Type_Repex,0),MATCH(BL$6,Mat_Type,0))*INDEX(Escalators!$D$39:$K$44,MATCH(BL$6,Escalators!$C$39:$C$44,0),MATCH(BL$5,Escalators!$D$38:$K$38,0)))</f>
        <v>0</v>
      </c>
      <c r="BM35" s="51">
        <f>IF($P35="",0,$N35*$Z35*INDEX(Act_Type_Repex_Splits,MATCH($I35,Act_Type_Repex,0),MATCH(BM$6,Mat_Type,0))*INDEX(Escalators!$D$39:$K$44,MATCH(BM$6,Escalators!$C$39:$C$44,0),MATCH(BM$5,Escalators!$D$38:$K$38,0)))</f>
        <v>0</v>
      </c>
      <c r="BN35" s="51">
        <f t="shared" ref="BN8:BN37" si="11">SUM(BI35:BM35)</f>
        <v>0</v>
      </c>
      <c r="BO35" s="51">
        <f>IF($P35="",0,$O35*$Z35*INDEX(Act_Type_Repex_Splits,MATCH($I35,Act_Type_Repex,0),MATCH(BO$6,Mat_Type,0))*INDEX(Escalators!$D$39:$K$44,MATCH(BO$6,Escalators!$C$39:$C$44,0),MATCH(BO$5,Escalators!$D$38:$K$38,0)))</f>
        <v>0</v>
      </c>
      <c r="BP35" s="51">
        <f>IF($P35="",0,$O35*$Z35*INDEX(Act_Type_Repex_Splits,MATCH($I35,Act_Type_Repex,0),MATCH(BP$6,Mat_Type,0))*INDEX(Escalators!$D$39:$K$44,MATCH(BP$6,Escalators!$C$39:$C$44,0),MATCH(BP$5,Escalators!$D$38:$K$38,0)))</f>
        <v>0</v>
      </c>
      <c r="BQ35" s="51">
        <f>IF($P35="",0,$O35*$Z35*INDEX(Act_Type_Repex_Splits,MATCH($I35,Act_Type_Repex,0),MATCH(BQ$6,Mat_Type,0))*INDEX(Escalators!$D$39:$K$44,MATCH(BQ$6,Escalators!$C$39:$C$44,0),MATCH(BQ$5,Escalators!$D$38:$K$38,0)))</f>
        <v>0</v>
      </c>
      <c r="BR35" s="51">
        <f>IF($P35="",0,$O35*$Z35*INDEX(Act_Type_Repex_Splits,MATCH($I35,Act_Type_Repex,0),MATCH(BR$6,Mat_Type,0))*INDEX(Escalators!$D$39:$K$44,MATCH(BR$6,Escalators!$C$39:$C$44,0),MATCH(BR$5,Escalators!$D$38:$K$38,0)))</f>
        <v>0</v>
      </c>
      <c r="BS35" s="51">
        <f>IF($P35="",0,$O35*$Z35*INDEX(Act_Type_Repex_Splits,MATCH($I35,Act_Type_Repex,0),MATCH(BS$6,Mat_Type,0))*INDEX(Escalators!$D$39:$K$44,MATCH(BS$6,Escalators!$C$39:$C$44,0),MATCH(BS$5,Escalators!$D$38:$K$38,0)))</f>
        <v>0</v>
      </c>
      <c r="BT35" s="51">
        <f t="shared" ref="BT8:BT37" si="12">SUM(BO35:BS35)</f>
        <v>0</v>
      </c>
      <c r="BV35" s="51">
        <f>IF($P35="",0,J35*$AA35*HLOOKUP(BV$5,Escalators!$D$22:$K$26,5,FALSE))</f>
        <v>0</v>
      </c>
      <c r="BW35" s="51">
        <f>IF($P35="",0,K35*$AA35*HLOOKUP(BW$5,Escalators!$D$22:$K$26,5,FALSE))</f>
        <v>0</v>
      </c>
      <c r="BX35" s="51">
        <f>IF($P35="",0,L35*$AA35*HLOOKUP(BX$5,Escalators!$D$22:$K$26,5,FALSE))</f>
        <v>0</v>
      </c>
      <c r="BY35" s="51">
        <f>IF($P35="",0,M35*$AA35*HLOOKUP(BY$5,Escalators!$D$22:$K$26,5,FALSE))</f>
        <v>0</v>
      </c>
      <c r="BZ35" s="51">
        <f>IF($P35="",0,N35*$AA35*HLOOKUP(BZ$5,Escalators!$D$22:$K$26,5,FALSE))</f>
        <v>0</v>
      </c>
      <c r="CA35" s="51">
        <f>IF($P35="",0,O35*$AA35*HLOOKUP(CA$5,Escalators!$D$22:$K$26,5,FALSE))</f>
        <v>0</v>
      </c>
      <c r="CC35" s="51">
        <f t="shared" ref="CC8:CC37" si="13">IF($P35="",0,J35*$AB35)</f>
        <v>0</v>
      </c>
      <c r="CD35" s="51">
        <f t="shared" ref="CD7:CD37" si="14">IF($P35="",0,K35*$AB35)</f>
        <v>0</v>
      </c>
      <c r="CE35" s="51">
        <f t="shared" ref="CE7:CE37" si="15">IF($P35="",0,L35*$AB35)</f>
        <v>0</v>
      </c>
      <c r="CF35" s="51">
        <f t="shared" ref="CF7:CF37" si="16">IF($P35="",0,M35*$AB35)</f>
        <v>0</v>
      </c>
      <c r="CG35" s="51">
        <f t="shared" ref="CG7:CG37" si="17">IF($P35="",0,N35*$AB35)</f>
        <v>0</v>
      </c>
      <c r="CH35" s="51">
        <f t="shared" ref="CH7:CH37" si="18">IF($P35="",0,O35*$AB35)</f>
        <v>0</v>
      </c>
      <c r="CJ35" s="51">
        <f t="shared" ref="CJ8:CJ37" si="19">AD35+AP35+BV35+CC35</f>
        <v>0</v>
      </c>
      <c r="CK35" s="51">
        <f t="shared" ref="CK8:CK37" si="20">AE35+AV35+BW35+CD35</f>
        <v>0</v>
      </c>
      <c r="CL35" s="51">
        <f t="shared" ref="CL8:CL37" si="21">AF35+BB35+BX35+CE35</f>
        <v>0</v>
      </c>
      <c r="CM35" s="51">
        <f t="shared" ref="CM8:CM37" si="22">AG35+BH35+BY35+CF35</f>
        <v>0</v>
      </c>
      <c r="CN35" s="51">
        <f t="shared" ref="CN8:CN37" si="23">AH35+BN35+BZ35+CG35</f>
        <v>0</v>
      </c>
      <c r="CO35" s="51">
        <f t="shared" ref="CO8:CO37" si="24">AI35+BT35+CA35+CH35</f>
        <v>0</v>
      </c>
    </row>
    <row r="36" spans="2:93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0"/>
      <c r="R36" s="51">
        <f t="shared" si="0"/>
        <v>0</v>
      </c>
      <c r="S36" s="51">
        <f t="shared" si="1"/>
        <v>0</v>
      </c>
      <c r="T36" s="51">
        <f t="shared" si="2"/>
        <v>0</v>
      </c>
      <c r="U36" s="51">
        <f t="shared" si="3"/>
        <v>0</v>
      </c>
      <c r="V36" s="51">
        <f t="shared" si="4"/>
        <v>0</v>
      </c>
      <c r="W36" s="51">
        <f t="shared" si="5"/>
        <v>0</v>
      </c>
      <c r="Y36" s="91">
        <f t="shared" si="6"/>
        <v>0</v>
      </c>
      <c r="Z36" s="91">
        <f t="shared" si="6"/>
        <v>0</v>
      </c>
      <c r="AA36" s="91">
        <f t="shared" si="6"/>
        <v>0</v>
      </c>
      <c r="AB36" s="91">
        <f t="shared" si="6"/>
        <v>0</v>
      </c>
      <c r="AD36" s="51">
        <f>IF($P36="",0,J36*$Y36*HLOOKUP(AD$5,Escalators!$D$22:$K$26,3,FALSE))</f>
        <v>0</v>
      </c>
      <c r="AE36" s="51">
        <f>IF($P36="",0,K36*$Y36*HLOOKUP(AE$5,Escalators!$D$22:$K$26,3,FALSE))</f>
        <v>0</v>
      </c>
      <c r="AF36" s="51">
        <f>IF($P36="",0,L36*$Y36*HLOOKUP(AF$5,Escalators!$D$22:$K$26,3,FALSE))</f>
        <v>0</v>
      </c>
      <c r="AG36" s="51">
        <f>IF($P36="",0,M36*$Y36*HLOOKUP(AG$5,Escalators!$D$22:$K$26,3,FALSE))</f>
        <v>0</v>
      </c>
      <c r="AH36" s="51">
        <f>IF($P36="",0,N36*$Y36*HLOOKUP(AH$5,Escalators!$D$22:$K$26,3,FALSE))</f>
        <v>0</v>
      </c>
      <c r="AI36" s="51">
        <f>IF($P36="",0,O36*$Y36*HLOOKUP(AI$5,Escalators!$D$22:$K$26,3,FALSE))</f>
        <v>0</v>
      </c>
      <c r="AK36" s="6">
        <f>IF($P36="",0,$J36*$Z36*INDEX(Act_Type_Repex_Splits,MATCH($I36,Act_Type_Repex,0),MATCH(AK$6,Mat_Type,0))*INDEX(Escalators!$D$39:$K$44,MATCH(AK$6,Escalators!$C$39:$C$44,0),MATCH(AK$5,Escalators!$D$38:$K$38,0)))</f>
        <v>0</v>
      </c>
      <c r="AL36" s="6">
        <f>IF($P36="",0,$J36*$Z36*INDEX(Act_Type_Repex_Splits,MATCH($I36,Act_Type_Repex,0),MATCH(AL$6,Mat_Type,0))*INDEX(Escalators!$D$39:$K$44,MATCH(AL$6,Escalators!$C$39:$C$44,0),MATCH(AL$5,Escalators!$D$38:$K$38,0)))</f>
        <v>0</v>
      </c>
      <c r="AM36" s="6">
        <f>IF($P36="",0,$J36*$Z36*INDEX(Act_Type_Repex_Splits,MATCH($I36,Act_Type_Repex,0),MATCH(AM$6,Mat_Type,0))*INDEX(Escalators!$D$39:$K$44,MATCH(AM$6,Escalators!$C$39:$C$44,0),MATCH(AM$5,Escalators!$D$38:$K$38,0)))</f>
        <v>0</v>
      </c>
      <c r="AN36" s="6">
        <f>IF($P36="",0,$J36*$Z36*INDEX(Act_Type_Repex_Splits,MATCH($I36,Act_Type_Repex,0),MATCH(AN$6,Mat_Type,0))*INDEX(Escalators!$D$39:$K$44,MATCH(AN$6,Escalators!$C$39:$C$44,0),MATCH(AN$5,Escalators!$D$38:$K$38,0)))</f>
        <v>0</v>
      </c>
      <c r="AO36" s="6">
        <f>IF($P36="",0,$J36*$Z36*INDEX(Act_Type_Repex_Splits,MATCH($I36,Act_Type_Repex,0),MATCH(AO$6,Mat_Type,0))*INDEX(Escalators!$D$39:$K$44,MATCH(AO$6,Escalators!$C$39:$C$44,0),MATCH(AO$5,Escalators!$D$38:$K$38,0)))</f>
        <v>0</v>
      </c>
      <c r="AP36" s="51">
        <f t="shared" si="7"/>
        <v>0</v>
      </c>
      <c r="AQ36" s="51">
        <f>IF($P36="",0,$K36*$Z36*INDEX(Act_Type_Repex_Splits,MATCH($I36,Act_Type_Repex,0),MATCH(AQ$6,Mat_Type,0))*INDEX(Escalators!$D$39:$K$44,MATCH(AQ$6,Escalators!$C$39:$C$44,0),MATCH(AQ$5,Escalators!$D$38:$K$38,0)))</f>
        <v>0</v>
      </c>
      <c r="AR36" s="51">
        <f>IF($P36="",0,$K36*$Z36*INDEX(Act_Type_Repex_Splits,MATCH($I36,Act_Type_Repex,0),MATCH(AR$6,Mat_Type,0))*INDEX(Escalators!$D$39:$K$44,MATCH(AR$6,Escalators!$C$39:$C$44,0),MATCH(AR$5,Escalators!$D$38:$K$38,0)))</f>
        <v>0</v>
      </c>
      <c r="AS36" s="51">
        <f>IF($P36="",0,$K36*$Z36*INDEX(Act_Type_Repex_Splits,MATCH($I36,Act_Type_Repex,0),MATCH(AS$6,Mat_Type,0))*INDEX(Escalators!$D$39:$K$44,MATCH(AS$6,Escalators!$C$39:$C$44,0),MATCH(AS$5,Escalators!$D$38:$K$38,0)))</f>
        <v>0</v>
      </c>
      <c r="AT36" s="51">
        <f>IF($P36="",0,$K36*$Z36*INDEX(Act_Type_Repex_Splits,MATCH($I36,Act_Type_Repex,0),MATCH(AT$6,Mat_Type,0))*INDEX(Escalators!$D$39:$K$44,MATCH(AT$6,Escalators!$C$39:$C$44,0),MATCH(AT$5,Escalators!$D$38:$K$38,0)))</f>
        <v>0</v>
      </c>
      <c r="AU36" s="51">
        <f>IF($P36="",0,$K36*$Z36*INDEX(Act_Type_Repex_Splits,MATCH($I36,Act_Type_Repex,0),MATCH(AU$6,Mat_Type,0))*INDEX(Escalators!$D$39:$K$44,MATCH(AU$6,Escalators!$C$39:$C$44,0),MATCH(AU$5,Escalators!$D$38:$K$38,0)))</f>
        <v>0</v>
      </c>
      <c r="AV36" s="51">
        <f t="shared" si="8"/>
        <v>0</v>
      </c>
      <c r="AW36" s="51">
        <f>IF($P36="",0,$L36*$Z36*INDEX(Act_Type_Repex_Splits,MATCH($I36,Act_Type_Repex,0),MATCH(AW$6,Mat_Type,0))*INDEX(Escalators!$D$39:$K$44,MATCH(AW$6,Escalators!$C$39:$C$44,0),MATCH(AW$5,Escalators!$D$38:$K$38,0)))</f>
        <v>0</v>
      </c>
      <c r="AX36" s="51">
        <f>IF($P36="",0,$L36*$Z36*INDEX(Act_Type_Repex_Splits,MATCH($I36,Act_Type_Repex,0),MATCH(AX$6,Mat_Type,0))*INDEX(Escalators!$D$39:$K$44,MATCH(AX$6,Escalators!$C$39:$C$44,0),MATCH(AX$5,Escalators!$D$38:$K$38,0)))</f>
        <v>0</v>
      </c>
      <c r="AY36" s="51">
        <f>IF($P36="",0,$L36*$Z36*INDEX(Act_Type_Repex_Splits,MATCH($I36,Act_Type_Repex,0),MATCH(AY$6,Mat_Type,0))*INDEX(Escalators!$D$39:$K$44,MATCH(AY$6,Escalators!$C$39:$C$44,0),MATCH(AY$5,Escalators!$D$38:$K$38,0)))</f>
        <v>0</v>
      </c>
      <c r="AZ36" s="51">
        <f>IF($P36="",0,$L36*$Z36*INDEX(Act_Type_Repex_Splits,MATCH($I36,Act_Type_Repex,0),MATCH(AZ$6,Mat_Type,0))*INDEX(Escalators!$D$39:$K$44,MATCH(AZ$6,Escalators!$C$39:$C$44,0),MATCH(AZ$5,Escalators!$D$38:$K$38,0)))</f>
        <v>0</v>
      </c>
      <c r="BA36" s="51">
        <f>IF($P36="",0,$L36*$Z36*INDEX(Act_Type_Repex_Splits,MATCH($I36,Act_Type_Repex,0),MATCH(BA$6,Mat_Type,0))*INDEX(Escalators!$D$39:$K$44,MATCH(BA$6,Escalators!$C$39:$C$44,0),MATCH(BA$5,Escalators!$D$38:$K$38,0)))</f>
        <v>0</v>
      </c>
      <c r="BB36" s="51">
        <f t="shared" si="9"/>
        <v>0</v>
      </c>
      <c r="BC36" s="51">
        <f>IF($P36="",0,$M36*$Z36*INDEX(Act_Type_Repex_Splits,MATCH($I36,Act_Type_Repex,0),MATCH(BC$6,Mat_Type,0))*INDEX(Escalators!$D$39:$K$44,MATCH(BC$6,Escalators!$C$39:$C$44,0),MATCH(BC$5,Escalators!$D$38:$K$38,0)))</f>
        <v>0</v>
      </c>
      <c r="BD36" s="51">
        <f>IF($P36="",0,$M36*$Z36*INDEX(Act_Type_Repex_Splits,MATCH($I36,Act_Type_Repex,0),MATCH(BD$6,Mat_Type,0))*INDEX(Escalators!$D$39:$K$44,MATCH(BD$6,Escalators!$C$39:$C$44,0),MATCH(BD$5,Escalators!$D$38:$K$38,0)))</f>
        <v>0</v>
      </c>
      <c r="BE36" s="51">
        <f>IF($P36="",0,$M36*$Z36*INDEX(Act_Type_Repex_Splits,MATCH($I36,Act_Type_Repex,0),MATCH(BE$6,Mat_Type,0))*INDEX(Escalators!$D$39:$K$44,MATCH(BE$6,Escalators!$C$39:$C$44,0),MATCH(BE$5,Escalators!$D$38:$K$38,0)))</f>
        <v>0</v>
      </c>
      <c r="BF36" s="51">
        <f>IF($P36="",0,$M36*$Z36*INDEX(Act_Type_Repex_Splits,MATCH($I36,Act_Type_Repex,0),MATCH(BF$6,Mat_Type,0))*INDEX(Escalators!$D$39:$K$44,MATCH(BF$6,Escalators!$C$39:$C$44,0),MATCH(BF$5,Escalators!$D$38:$K$38,0)))</f>
        <v>0</v>
      </c>
      <c r="BG36" s="51">
        <f>IF($P36="",0,$M36*$Z36*INDEX(Act_Type_Repex_Splits,MATCH($I36,Act_Type_Repex,0),MATCH(BG$6,Mat_Type,0))*INDEX(Escalators!$D$39:$K$44,MATCH(BG$6,Escalators!$C$39:$C$44,0),MATCH(BG$5,Escalators!$D$38:$K$38,0)))</f>
        <v>0</v>
      </c>
      <c r="BH36" s="51">
        <f t="shared" si="10"/>
        <v>0</v>
      </c>
      <c r="BI36" s="51">
        <f>IF($P36="",0,$N36*$Z36*INDEX(Act_Type_Repex_Splits,MATCH($I36,Act_Type_Repex,0),MATCH(BI$6,Mat_Type,0))*INDEX(Escalators!$D$39:$K$44,MATCH(BI$6,Escalators!$C$39:$C$44,0),MATCH(BI$5,Escalators!$D$38:$K$38,0)))</f>
        <v>0</v>
      </c>
      <c r="BJ36" s="51">
        <f>IF($P36="",0,$N36*$Z36*INDEX(Act_Type_Repex_Splits,MATCH($I36,Act_Type_Repex,0),MATCH(BJ$6,Mat_Type,0))*INDEX(Escalators!$D$39:$K$44,MATCH(BJ$6,Escalators!$C$39:$C$44,0),MATCH(BJ$5,Escalators!$D$38:$K$38,0)))</f>
        <v>0</v>
      </c>
      <c r="BK36" s="51">
        <f>IF($P36="",0,$N36*$Z36*INDEX(Act_Type_Repex_Splits,MATCH($I36,Act_Type_Repex,0),MATCH(BK$6,Mat_Type,0))*INDEX(Escalators!$D$39:$K$44,MATCH(BK$6,Escalators!$C$39:$C$44,0),MATCH(BK$5,Escalators!$D$38:$K$38,0)))</f>
        <v>0</v>
      </c>
      <c r="BL36" s="51">
        <f>IF($P36="",0,$N36*$Z36*INDEX(Act_Type_Repex_Splits,MATCH($I36,Act_Type_Repex,0),MATCH(BL$6,Mat_Type,0))*INDEX(Escalators!$D$39:$K$44,MATCH(BL$6,Escalators!$C$39:$C$44,0),MATCH(BL$5,Escalators!$D$38:$K$38,0)))</f>
        <v>0</v>
      </c>
      <c r="BM36" s="51">
        <f>IF($P36="",0,$N36*$Z36*INDEX(Act_Type_Repex_Splits,MATCH($I36,Act_Type_Repex,0),MATCH(BM$6,Mat_Type,0))*INDEX(Escalators!$D$39:$K$44,MATCH(BM$6,Escalators!$C$39:$C$44,0),MATCH(BM$5,Escalators!$D$38:$K$38,0)))</f>
        <v>0</v>
      </c>
      <c r="BN36" s="51">
        <f t="shared" si="11"/>
        <v>0</v>
      </c>
      <c r="BO36" s="51">
        <f>IF($P36="",0,$O36*$Z36*INDEX(Act_Type_Repex_Splits,MATCH($I36,Act_Type_Repex,0),MATCH(BO$6,Mat_Type,0))*INDEX(Escalators!$D$39:$K$44,MATCH(BO$6,Escalators!$C$39:$C$44,0),MATCH(BO$5,Escalators!$D$38:$K$38,0)))</f>
        <v>0</v>
      </c>
      <c r="BP36" s="51">
        <f>IF($P36="",0,$O36*$Z36*INDEX(Act_Type_Repex_Splits,MATCH($I36,Act_Type_Repex,0),MATCH(BP$6,Mat_Type,0))*INDEX(Escalators!$D$39:$K$44,MATCH(BP$6,Escalators!$C$39:$C$44,0),MATCH(BP$5,Escalators!$D$38:$K$38,0)))</f>
        <v>0</v>
      </c>
      <c r="BQ36" s="51">
        <f>IF($P36="",0,$O36*$Z36*INDEX(Act_Type_Repex_Splits,MATCH($I36,Act_Type_Repex,0),MATCH(BQ$6,Mat_Type,0))*INDEX(Escalators!$D$39:$K$44,MATCH(BQ$6,Escalators!$C$39:$C$44,0),MATCH(BQ$5,Escalators!$D$38:$K$38,0)))</f>
        <v>0</v>
      </c>
      <c r="BR36" s="51">
        <f>IF($P36="",0,$O36*$Z36*INDEX(Act_Type_Repex_Splits,MATCH($I36,Act_Type_Repex,0),MATCH(BR$6,Mat_Type,0))*INDEX(Escalators!$D$39:$K$44,MATCH(BR$6,Escalators!$C$39:$C$44,0),MATCH(BR$5,Escalators!$D$38:$K$38,0)))</f>
        <v>0</v>
      </c>
      <c r="BS36" s="51">
        <f>IF($P36="",0,$O36*$Z36*INDEX(Act_Type_Repex_Splits,MATCH($I36,Act_Type_Repex,0),MATCH(BS$6,Mat_Type,0))*INDEX(Escalators!$D$39:$K$44,MATCH(BS$6,Escalators!$C$39:$C$44,0),MATCH(BS$5,Escalators!$D$38:$K$38,0)))</f>
        <v>0</v>
      </c>
      <c r="BT36" s="51">
        <f t="shared" si="12"/>
        <v>0</v>
      </c>
      <c r="BV36" s="51">
        <f>IF($P36="",0,J36*$AA36*HLOOKUP(BV$5,Escalators!$D$22:$K$26,5,FALSE))</f>
        <v>0</v>
      </c>
      <c r="BW36" s="51">
        <f>IF($P36="",0,K36*$AA36*HLOOKUP(BW$5,Escalators!$D$22:$K$26,5,FALSE))</f>
        <v>0</v>
      </c>
      <c r="BX36" s="51">
        <f>IF($P36="",0,L36*$AA36*HLOOKUP(BX$5,Escalators!$D$22:$K$26,5,FALSE))</f>
        <v>0</v>
      </c>
      <c r="BY36" s="51">
        <f>IF($P36="",0,M36*$AA36*HLOOKUP(BY$5,Escalators!$D$22:$K$26,5,FALSE))</f>
        <v>0</v>
      </c>
      <c r="BZ36" s="51">
        <f>IF($P36="",0,N36*$AA36*HLOOKUP(BZ$5,Escalators!$D$22:$K$26,5,FALSE))</f>
        <v>0</v>
      </c>
      <c r="CA36" s="51">
        <f>IF($P36="",0,O36*$AA36*HLOOKUP(CA$5,Escalators!$D$22:$K$26,5,FALSE))</f>
        <v>0</v>
      </c>
      <c r="CC36" s="51">
        <f t="shared" si="13"/>
        <v>0</v>
      </c>
      <c r="CD36" s="51">
        <f t="shared" si="14"/>
        <v>0</v>
      </c>
      <c r="CE36" s="51">
        <f t="shared" si="15"/>
        <v>0</v>
      </c>
      <c r="CF36" s="51">
        <f t="shared" si="16"/>
        <v>0</v>
      </c>
      <c r="CG36" s="51">
        <f t="shared" si="17"/>
        <v>0</v>
      </c>
      <c r="CH36" s="51">
        <f t="shared" si="18"/>
        <v>0</v>
      </c>
      <c r="CJ36" s="51">
        <f t="shared" si="19"/>
        <v>0</v>
      </c>
      <c r="CK36" s="51">
        <f t="shared" si="20"/>
        <v>0</v>
      </c>
      <c r="CL36" s="51">
        <f t="shared" si="21"/>
        <v>0</v>
      </c>
      <c r="CM36" s="51">
        <f t="shared" si="22"/>
        <v>0</v>
      </c>
      <c r="CN36" s="51">
        <f t="shared" si="23"/>
        <v>0</v>
      </c>
      <c r="CO36" s="51">
        <f t="shared" si="24"/>
        <v>0</v>
      </c>
    </row>
    <row r="37" spans="2:93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0"/>
      <c r="R37" s="51">
        <f t="shared" si="0"/>
        <v>0</v>
      </c>
      <c r="S37" s="51">
        <f t="shared" si="1"/>
        <v>0</v>
      </c>
      <c r="T37" s="51">
        <f t="shared" si="2"/>
        <v>0</v>
      </c>
      <c r="U37" s="51">
        <f t="shared" si="3"/>
        <v>0</v>
      </c>
      <c r="V37" s="51">
        <f t="shared" si="4"/>
        <v>0</v>
      </c>
      <c r="W37" s="51">
        <f t="shared" si="5"/>
        <v>0</v>
      </c>
      <c r="Y37" s="91">
        <f t="shared" si="6"/>
        <v>0</v>
      </c>
      <c r="Z37" s="91">
        <f t="shared" si="6"/>
        <v>0</v>
      </c>
      <c r="AA37" s="91">
        <f t="shared" si="6"/>
        <v>0</v>
      </c>
      <c r="AB37" s="91">
        <f t="shared" si="6"/>
        <v>0</v>
      </c>
      <c r="AD37" s="51">
        <f>IF($P37="",0,J37*$Y37*HLOOKUP(AD$5,Escalators!$D$22:$K$26,3,FALSE))</f>
        <v>0</v>
      </c>
      <c r="AE37" s="51">
        <f>IF($P37="",0,K37*$Y37*HLOOKUP(AE$5,Escalators!$D$22:$K$26,3,FALSE))</f>
        <v>0</v>
      </c>
      <c r="AF37" s="51">
        <f>IF($P37="",0,L37*$Y37*HLOOKUP(AF$5,Escalators!$D$22:$K$26,3,FALSE))</f>
        <v>0</v>
      </c>
      <c r="AG37" s="51">
        <f>IF($P37="",0,M37*$Y37*HLOOKUP(AG$5,Escalators!$D$22:$K$26,3,FALSE))</f>
        <v>0</v>
      </c>
      <c r="AH37" s="51">
        <f>IF($P37="",0,N37*$Y37*HLOOKUP(AH$5,Escalators!$D$22:$K$26,3,FALSE))</f>
        <v>0</v>
      </c>
      <c r="AI37" s="51">
        <f>IF($P37="",0,O37*$Y37*HLOOKUP(AI$5,Escalators!$D$22:$K$26,3,FALSE))</f>
        <v>0</v>
      </c>
      <c r="AK37" s="6">
        <f>IF($P37="",0,$J37*$Z37*INDEX(Act_Type_Repex_Splits,MATCH($I37,Act_Type_Repex,0),MATCH(AK$6,Mat_Type,0))*INDEX(Escalators!$D$39:$K$44,MATCH(AK$6,Escalators!$C$39:$C$44,0),MATCH(AK$5,Escalators!$D$38:$K$38,0)))</f>
        <v>0</v>
      </c>
      <c r="AL37" s="6">
        <f>IF($P37="",0,$J37*$Z37*INDEX(Act_Type_Repex_Splits,MATCH($I37,Act_Type_Repex,0),MATCH(AL$6,Mat_Type,0))*INDEX(Escalators!$D$39:$K$44,MATCH(AL$6,Escalators!$C$39:$C$44,0),MATCH(AL$5,Escalators!$D$38:$K$38,0)))</f>
        <v>0</v>
      </c>
      <c r="AM37" s="6">
        <f>IF($P37="",0,$J37*$Z37*INDEX(Act_Type_Repex_Splits,MATCH($I37,Act_Type_Repex,0),MATCH(AM$6,Mat_Type,0))*INDEX(Escalators!$D$39:$K$44,MATCH(AM$6,Escalators!$C$39:$C$44,0),MATCH(AM$5,Escalators!$D$38:$K$38,0)))</f>
        <v>0</v>
      </c>
      <c r="AN37" s="6">
        <f>IF($P37="",0,$J37*$Z37*INDEX(Act_Type_Repex_Splits,MATCH($I37,Act_Type_Repex,0),MATCH(AN$6,Mat_Type,0))*INDEX(Escalators!$D$39:$K$44,MATCH(AN$6,Escalators!$C$39:$C$44,0),MATCH(AN$5,Escalators!$D$38:$K$38,0)))</f>
        <v>0</v>
      </c>
      <c r="AO37" s="6">
        <f>IF($P37="",0,$J37*$Z37*INDEX(Act_Type_Repex_Splits,MATCH($I37,Act_Type_Repex,0),MATCH(AO$6,Mat_Type,0))*INDEX(Escalators!$D$39:$K$44,MATCH(AO$6,Escalators!$C$39:$C$44,0),MATCH(AO$5,Escalators!$D$38:$K$38,0)))</f>
        <v>0</v>
      </c>
      <c r="AP37" s="51">
        <f t="shared" si="7"/>
        <v>0</v>
      </c>
      <c r="AQ37" s="51">
        <f>IF($P37="",0,$K37*$Z37*INDEX(Act_Type_Repex_Splits,MATCH($I37,Act_Type_Repex,0),MATCH(AQ$6,Mat_Type,0))*INDEX(Escalators!$D$39:$K$44,MATCH(AQ$6,Escalators!$C$39:$C$44,0),MATCH(AQ$5,Escalators!$D$38:$K$38,0)))</f>
        <v>0</v>
      </c>
      <c r="AR37" s="51">
        <f>IF($P37="",0,$K37*$Z37*INDEX(Act_Type_Repex_Splits,MATCH($I37,Act_Type_Repex,0),MATCH(AR$6,Mat_Type,0))*INDEX(Escalators!$D$39:$K$44,MATCH(AR$6,Escalators!$C$39:$C$44,0),MATCH(AR$5,Escalators!$D$38:$K$38,0)))</f>
        <v>0</v>
      </c>
      <c r="AS37" s="51">
        <f>IF($P37="",0,$K37*$Z37*INDEX(Act_Type_Repex_Splits,MATCH($I37,Act_Type_Repex,0),MATCH(AS$6,Mat_Type,0))*INDEX(Escalators!$D$39:$K$44,MATCH(AS$6,Escalators!$C$39:$C$44,0),MATCH(AS$5,Escalators!$D$38:$K$38,0)))</f>
        <v>0</v>
      </c>
      <c r="AT37" s="51">
        <f>IF($P37="",0,$K37*$Z37*INDEX(Act_Type_Repex_Splits,MATCH($I37,Act_Type_Repex,0),MATCH(AT$6,Mat_Type,0))*INDEX(Escalators!$D$39:$K$44,MATCH(AT$6,Escalators!$C$39:$C$44,0),MATCH(AT$5,Escalators!$D$38:$K$38,0)))</f>
        <v>0</v>
      </c>
      <c r="AU37" s="51">
        <f>IF($P37="",0,$K37*$Z37*INDEX(Act_Type_Repex_Splits,MATCH($I37,Act_Type_Repex,0),MATCH(AU$6,Mat_Type,0))*INDEX(Escalators!$D$39:$K$44,MATCH(AU$6,Escalators!$C$39:$C$44,0),MATCH(AU$5,Escalators!$D$38:$K$38,0)))</f>
        <v>0</v>
      </c>
      <c r="AV37" s="51">
        <f t="shared" si="8"/>
        <v>0</v>
      </c>
      <c r="AW37" s="51">
        <f>IF($P37="",0,$L37*$Z37*INDEX(Act_Type_Repex_Splits,MATCH($I37,Act_Type_Repex,0),MATCH(AW$6,Mat_Type,0))*INDEX(Escalators!$D$39:$K$44,MATCH(AW$6,Escalators!$C$39:$C$44,0),MATCH(AW$5,Escalators!$D$38:$K$38,0)))</f>
        <v>0</v>
      </c>
      <c r="AX37" s="51">
        <f>IF($P37="",0,$L37*$Z37*INDEX(Act_Type_Repex_Splits,MATCH($I37,Act_Type_Repex,0),MATCH(AX$6,Mat_Type,0))*INDEX(Escalators!$D$39:$K$44,MATCH(AX$6,Escalators!$C$39:$C$44,0),MATCH(AX$5,Escalators!$D$38:$K$38,0)))</f>
        <v>0</v>
      </c>
      <c r="AY37" s="51">
        <f>IF($P37="",0,$L37*$Z37*INDEX(Act_Type_Repex_Splits,MATCH($I37,Act_Type_Repex,0),MATCH(AY$6,Mat_Type,0))*INDEX(Escalators!$D$39:$K$44,MATCH(AY$6,Escalators!$C$39:$C$44,0),MATCH(AY$5,Escalators!$D$38:$K$38,0)))</f>
        <v>0</v>
      </c>
      <c r="AZ37" s="51">
        <f>IF($P37="",0,$L37*$Z37*INDEX(Act_Type_Repex_Splits,MATCH($I37,Act_Type_Repex,0),MATCH(AZ$6,Mat_Type,0))*INDEX(Escalators!$D$39:$K$44,MATCH(AZ$6,Escalators!$C$39:$C$44,0),MATCH(AZ$5,Escalators!$D$38:$K$38,0)))</f>
        <v>0</v>
      </c>
      <c r="BA37" s="51">
        <f>IF($P37="",0,$L37*$Z37*INDEX(Act_Type_Repex_Splits,MATCH($I37,Act_Type_Repex,0),MATCH(BA$6,Mat_Type,0))*INDEX(Escalators!$D$39:$K$44,MATCH(BA$6,Escalators!$C$39:$C$44,0),MATCH(BA$5,Escalators!$D$38:$K$38,0)))</f>
        <v>0</v>
      </c>
      <c r="BB37" s="51">
        <f t="shared" si="9"/>
        <v>0</v>
      </c>
      <c r="BC37" s="51">
        <f>IF($P37="",0,$M37*$Z37*INDEX(Act_Type_Repex_Splits,MATCH($I37,Act_Type_Repex,0),MATCH(BC$6,Mat_Type,0))*INDEX(Escalators!$D$39:$K$44,MATCH(BC$6,Escalators!$C$39:$C$44,0),MATCH(BC$5,Escalators!$D$38:$K$38,0)))</f>
        <v>0</v>
      </c>
      <c r="BD37" s="51">
        <f>IF($P37="",0,$M37*$Z37*INDEX(Act_Type_Repex_Splits,MATCH($I37,Act_Type_Repex,0),MATCH(BD$6,Mat_Type,0))*INDEX(Escalators!$D$39:$K$44,MATCH(BD$6,Escalators!$C$39:$C$44,0),MATCH(BD$5,Escalators!$D$38:$K$38,0)))</f>
        <v>0</v>
      </c>
      <c r="BE37" s="51">
        <f>IF($P37="",0,$M37*$Z37*INDEX(Act_Type_Repex_Splits,MATCH($I37,Act_Type_Repex,0),MATCH(BE$6,Mat_Type,0))*INDEX(Escalators!$D$39:$K$44,MATCH(BE$6,Escalators!$C$39:$C$44,0),MATCH(BE$5,Escalators!$D$38:$K$38,0)))</f>
        <v>0</v>
      </c>
      <c r="BF37" s="51">
        <f>IF($P37="",0,$M37*$Z37*INDEX(Act_Type_Repex_Splits,MATCH($I37,Act_Type_Repex,0),MATCH(BF$6,Mat_Type,0))*INDEX(Escalators!$D$39:$K$44,MATCH(BF$6,Escalators!$C$39:$C$44,0),MATCH(BF$5,Escalators!$D$38:$K$38,0)))</f>
        <v>0</v>
      </c>
      <c r="BG37" s="51">
        <f>IF($P37="",0,$M37*$Z37*INDEX(Act_Type_Repex_Splits,MATCH($I37,Act_Type_Repex,0),MATCH(BG$6,Mat_Type,0))*INDEX(Escalators!$D$39:$K$44,MATCH(BG$6,Escalators!$C$39:$C$44,0),MATCH(BG$5,Escalators!$D$38:$K$38,0)))</f>
        <v>0</v>
      </c>
      <c r="BH37" s="51">
        <f t="shared" si="10"/>
        <v>0</v>
      </c>
      <c r="BI37" s="51">
        <f>IF($P37="",0,$N37*$Z37*INDEX(Act_Type_Repex_Splits,MATCH($I37,Act_Type_Repex,0),MATCH(BI$6,Mat_Type,0))*INDEX(Escalators!$D$39:$K$44,MATCH(BI$6,Escalators!$C$39:$C$44,0),MATCH(BI$5,Escalators!$D$38:$K$38,0)))</f>
        <v>0</v>
      </c>
      <c r="BJ37" s="51">
        <f>IF($P37="",0,$N37*$Z37*INDEX(Act_Type_Repex_Splits,MATCH($I37,Act_Type_Repex,0),MATCH(BJ$6,Mat_Type,0))*INDEX(Escalators!$D$39:$K$44,MATCH(BJ$6,Escalators!$C$39:$C$44,0),MATCH(BJ$5,Escalators!$D$38:$K$38,0)))</f>
        <v>0</v>
      </c>
      <c r="BK37" s="51">
        <f>IF($P37="",0,$N37*$Z37*INDEX(Act_Type_Repex_Splits,MATCH($I37,Act_Type_Repex,0),MATCH(BK$6,Mat_Type,0))*INDEX(Escalators!$D$39:$K$44,MATCH(BK$6,Escalators!$C$39:$C$44,0),MATCH(BK$5,Escalators!$D$38:$K$38,0)))</f>
        <v>0</v>
      </c>
      <c r="BL37" s="51">
        <f>IF($P37="",0,$N37*$Z37*INDEX(Act_Type_Repex_Splits,MATCH($I37,Act_Type_Repex,0),MATCH(BL$6,Mat_Type,0))*INDEX(Escalators!$D$39:$K$44,MATCH(BL$6,Escalators!$C$39:$C$44,0),MATCH(BL$5,Escalators!$D$38:$K$38,0)))</f>
        <v>0</v>
      </c>
      <c r="BM37" s="51">
        <f>IF($P37="",0,$N37*$Z37*INDEX(Act_Type_Repex_Splits,MATCH($I37,Act_Type_Repex,0),MATCH(BM$6,Mat_Type,0))*INDEX(Escalators!$D$39:$K$44,MATCH(BM$6,Escalators!$C$39:$C$44,0),MATCH(BM$5,Escalators!$D$38:$K$38,0)))</f>
        <v>0</v>
      </c>
      <c r="BN37" s="51">
        <f t="shared" si="11"/>
        <v>0</v>
      </c>
      <c r="BO37" s="51">
        <f>IF($P37="",0,$O37*$Z37*INDEX(Act_Type_Repex_Splits,MATCH($I37,Act_Type_Repex,0),MATCH(BO$6,Mat_Type,0))*INDEX(Escalators!$D$39:$K$44,MATCH(BO$6,Escalators!$C$39:$C$44,0),MATCH(BO$5,Escalators!$D$38:$K$38,0)))</f>
        <v>0</v>
      </c>
      <c r="BP37" s="51">
        <f>IF($P37="",0,$O37*$Z37*INDEX(Act_Type_Repex_Splits,MATCH($I37,Act_Type_Repex,0),MATCH(BP$6,Mat_Type,0))*INDEX(Escalators!$D$39:$K$44,MATCH(BP$6,Escalators!$C$39:$C$44,0),MATCH(BP$5,Escalators!$D$38:$K$38,0)))</f>
        <v>0</v>
      </c>
      <c r="BQ37" s="51">
        <f>IF($P37="",0,$O37*$Z37*INDEX(Act_Type_Repex_Splits,MATCH($I37,Act_Type_Repex,0),MATCH(BQ$6,Mat_Type,0))*INDEX(Escalators!$D$39:$K$44,MATCH(BQ$6,Escalators!$C$39:$C$44,0),MATCH(BQ$5,Escalators!$D$38:$K$38,0)))</f>
        <v>0</v>
      </c>
      <c r="BR37" s="51">
        <f>IF($P37="",0,$O37*$Z37*INDEX(Act_Type_Repex_Splits,MATCH($I37,Act_Type_Repex,0),MATCH(BR$6,Mat_Type,0))*INDEX(Escalators!$D$39:$K$44,MATCH(BR$6,Escalators!$C$39:$C$44,0),MATCH(BR$5,Escalators!$D$38:$K$38,0)))</f>
        <v>0</v>
      </c>
      <c r="BS37" s="51">
        <f>IF($P37="",0,$O37*$Z37*INDEX(Act_Type_Repex_Splits,MATCH($I37,Act_Type_Repex,0),MATCH(BS$6,Mat_Type,0))*INDEX(Escalators!$D$39:$K$44,MATCH(BS$6,Escalators!$C$39:$C$44,0),MATCH(BS$5,Escalators!$D$38:$K$38,0)))</f>
        <v>0</v>
      </c>
      <c r="BT37" s="51">
        <f t="shared" si="12"/>
        <v>0</v>
      </c>
      <c r="BV37" s="51">
        <f>IF($P37="",0,J37*$AA37*HLOOKUP(BV$5,Escalators!$D$22:$K$26,5,FALSE))</f>
        <v>0</v>
      </c>
      <c r="BW37" s="51">
        <f>IF($P37="",0,K37*$AA37*HLOOKUP(BW$5,Escalators!$D$22:$K$26,5,FALSE))</f>
        <v>0</v>
      </c>
      <c r="BX37" s="51">
        <f>IF($P37="",0,L37*$AA37*HLOOKUP(BX$5,Escalators!$D$22:$K$26,5,FALSE))</f>
        <v>0</v>
      </c>
      <c r="BY37" s="51">
        <f>IF($P37="",0,M37*$AA37*HLOOKUP(BY$5,Escalators!$D$22:$K$26,5,FALSE))</f>
        <v>0</v>
      </c>
      <c r="BZ37" s="51">
        <f>IF($P37="",0,N37*$AA37*HLOOKUP(BZ$5,Escalators!$D$22:$K$26,5,FALSE))</f>
        <v>0</v>
      </c>
      <c r="CA37" s="51">
        <f>IF($P37="",0,O37*$AA37*HLOOKUP(CA$5,Escalators!$D$22:$K$26,5,FALSE))</f>
        <v>0</v>
      </c>
      <c r="CC37" s="51">
        <f t="shared" si="13"/>
        <v>0</v>
      </c>
      <c r="CD37" s="51">
        <f t="shared" si="14"/>
        <v>0</v>
      </c>
      <c r="CE37" s="51">
        <f t="shared" si="15"/>
        <v>0</v>
      </c>
      <c r="CF37" s="51">
        <f t="shared" si="16"/>
        <v>0</v>
      </c>
      <c r="CG37" s="51">
        <f t="shared" si="17"/>
        <v>0</v>
      </c>
      <c r="CH37" s="51">
        <f t="shared" si="18"/>
        <v>0</v>
      </c>
      <c r="CJ37" s="51">
        <f t="shared" si="19"/>
        <v>0</v>
      </c>
      <c r="CK37" s="51">
        <f t="shared" si="20"/>
        <v>0</v>
      </c>
      <c r="CL37" s="51">
        <f t="shared" si="21"/>
        <v>0</v>
      </c>
      <c r="CM37" s="51">
        <f t="shared" si="22"/>
        <v>0</v>
      </c>
      <c r="CN37" s="51">
        <f t="shared" si="23"/>
        <v>0</v>
      </c>
      <c r="CO37" s="51">
        <f t="shared" si="24"/>
        <v>0</v>
      </c>
    </row>
    <row r="38" spans="2:93" x14ac:dyDescent="0.25">
      <c r="R38" s="52">
        <f t="shared" ref="R38:W38" si="25">SUM(R7:R37)</f>
        <v>0</v>
      </c>
      <c r="S38" s="52">
        <f t="shared" si="25"/>
        <v>0</v>
      </c>
      <c r="T38" s="52">
        <f t="shared" si="25"/>
        <v>0</v>
      </c>
      <c r="U38" s="52">
        <f t="shared" si="25"/>
        <v>0</v>
      </c>
      <c r="V38" s="52">
        <f t="shared" si="25"/>
        <v>0</v>
      </c>
      <c r="W38" s="52">
        <f t="shared" si="25"/>
        <v>0</v>
      </c>
      <c r="AD38" s="52">
        <f t="shared" ref="AD38:AI38" si="26">SUM(AD7:AD37)</f>
        <v>0</v>
      </c>
      <c r="AE38" s="52">
        <f t="shared" si="26"/>
        <v>0</v>
      </c>
      <c r="AF38" s="52">
        <f t="shared" si="26"/>
        <v>0</v>
      </c>
      <c r="AG38" s="52">
        <f t="shared" si="26"/>
        <v>0</v>
      </c>
      <c r="AH38" s="52">
        <f t="shared" si="26"/>
        <v>0</v>
      </c>
      <c r="AI38" s="52">
        <f t="shared" si="26"/>
        <v>0</v>
      </c>
      <c r="AK38" s="52">
        <f t="shared" ref="AK38:BT38" si="27">SUM(AK7:AK37)</f>
        <v>0</v>
      </c>
      <c r="AL38" s="52">
        <f t="shared" si="27"/>
        <v>0</v>
      </c>
      <c r="AM38" s="52">
        <f t="shared" si="27"/>
        <v>0</v>
      </c>
      <c r="AN38" s="52">
        <f t="shared" si="27"/>
        <v>0</v>
      </c>
      <c r="AO38" s="52">
        <f t="shared" si="27"/>
        <v>0</v>
      </c>
      <c r="AP38" s="52">
        <f t="shared" si="27"/>
        <v>0</v>
      </c>
      <c r="AQ38" s="52">
        <f t="shared" si="27"/>
        <v>0</v>
      </c>
      <c r="AR38" s="52">
        <f t="shared" si="27"/>
        <v>0</v>
      </c>
      <c r="AS38" s="52">
        <f t="shared" si="27"/>
        <v>0</v>
      </c>
      <c r="AT38" s="52">
        <f t="shared" si="27"/>
        <v>0</v>
      </c>
      <c r="AU38" s="52">
        <f t="shared" si="27"/>
        <v>0</v>
      </c>
      <c r="AV38" s="52">
        <f t="shared" si="27"/>
        <v>0</v>
      </c>
      <c r="AW38" s="52">
        <f t="shared" si="27"/>
        <v>0</v>
      </c>
      <c r="AX38" s="52">
        <f t="shared" si="27"/>
        <v>0</v>
      </c>
      <c r="AY38" s="52">
        <f t="shared" si="27"/>
        <v>0</v>
      </c>
      <c r="AZ38" s="52">
        <f t="shared" si="27"/>
        <v>0</v>
      </c>
      <c r="BA38" s="52">
        <f t="shared" si="27"/>
        <v>0</v>
      </c>
      <c r="BB38" s="52">
        <f t="shared" si="27"/>
        <v>0</v>
      </c>
      <c r="BC38" s="52">
        <f t="shared" si="27"/>
        <v>0</v>
      </c>
      <c r="BD38" s="52">
        <f t="shared" si="27"/>
        <v>0</v>
      </c>
      <c r="BE38" s="52">
        <f t="shared" si="27"/>
        <v>0</v>
      </c>
      <c r="BF38" s="52">
        <f t="shared" si="27"/>
        <v>0</v>
      </c>
      <c r="BG38" s="52">
        <f t="shared" si="27"/>
        <v>0</v>
      </c>
      <c r="BH38" s="52">
        <f t="shared" si="27"/>
        <v>0</v>
      </c>
      <c r="BI38" s="52">
        <f t="shared" si="27"/>
        <v>0</v>
      </c>
      <c r="BJ38" s="52">
        <f t="shared" si="27"/>
        <v>0</v>
      </c>
      <c r="BK38" s="52">
        <f t="shared" si="27"/>
        <v>0</v>
      </c>
      <c r="BL38" s="52">
        <f t="shared" si="27"/>
        <v>0</v>
      </c>
      <c r="BM38" s="52">
        <f t="shared" si="27"/>
        <v>0</v>
      </c>
      <c r="BN38" s="52">
        <f t="shared" si="27"/>
        <v>0</v>
      </c>
      <c r="BO38" s="52">
        <f t="shared" si="27"/>
        <v>0</v>
      </c>
      <c r="BP38" s="52">
        <f t="shared" si="27"/>
        <v>0</v>
      </c>
      <c r="BQ38" s="52">
        <f t="shared" si="27"/>
        <v>0</v>
      </c>
      <c r="BR38" s="52">
        <f t="shared" si="27"/>
        <v>0</v>
      </c>
      <c r="BS38" s="52">
        <f t="shared" si="27"/>
        <v>0</v>
      </c>
      <c r="BT38" s="52">
        <f t="shared" si="27"/>
        <v>0</v>
      </c>
      <c r="BV38" s="52">
        <f t="shared" ref="BV38:CA38" si="28">SUM(BV7:BV37)</f>
        <v>0</v>
      </c>
      <c r="BW38" s="52">
        <f t="shared" si="28"/>
        <v>0</v>
      </c>
      <c r="BX38" s="52">
        <f t="shared" si="28"/>
        <v>0</v>
      </c>
      <c r="BY38" s="52">
        <f t="shared" si="28"/>
        <v>0</v>
      </c>
      <c r="BZ38" s="52">
        <f t="shared" si="28"/>
        <v>0</v>
      </c>
      <c r="CA38" s="52">
        <f t="shared" si="28"/>
        <v>0</v>
      </c>
      <c r="CC38" s="52">
        <f t="shared" ref="CC38:CH38" si="29">SUM(CC7:CC37)</f>
        <v>0</v>
      </c>
      <c r="CD38" s="52">
        <f t="shared" si="29"/>
        <v>0</v>
      </c>
      <c r="CE38" s="52">
        <f t="shared" si="29"/>
        <v>0</v>
      </c>
      <c r="CF38" s="52">
        <f t="shared" si="29"/>
        <v>0</v>
      </c>
      <c r="CG38" s="52">
        <f t="shared" si="29"/>
        <v>0</v>
      </c>
      <c r="CH38" s="52">
        <f t="shared" si="29"/>
        <v>0</v>
      </c>
      <c r="CJ38" s="52">
        <f t="shared" ref="CJ38:CO38" si="30">SUM(CJ7:CJ37)</f>
        <v>0</v>
      </c>
      <c r="CK38" s="52">
        <f t="shared" si="30"/>
        <v>0</v>
      </c>
      <c r="CL38" s="52">
        <f t="shared" si="30"/>
        <v>0</v>
      </c>
      <c r="CM38" s="52">
        <f t="shared" si="30"/>
        <v>0</v>
      </c>
      <c r="CN38" s="52">
        <f t="shared" si="30"/>
        <v>0</v>
      </c>
      <c r="CO38" s="52">
        <f t="shared" si="30"/>
        <v>0</v>
      </c>
    </row>
    <row r="39" spans="2:93" x14ac:dyDescent="0.25">
      <c r="K39" s="39"/>
      <c r="L39" s="39"/>
      <c r="M39" s="39"/>
      <c r="N39" s="39"/>
      <c r="O39" s="39"/>
      <c r="CJ39" s="94">
        <f>IF(ISERROR((CJ38-R38)/R38),0,(CJ38-R38)/R38)</f>
        <v>0</v>
      </c>
      <c r="CK39" s="94">
        <f t="shared" ref="CK39:CO39" si="31">IF(ISERROR((CK38-S38)/S38),0,(CK38-S38)/S38)</f>
        <v>0</v>
      </c>
      <c r="CL39" s="94">
        <f t="shared" si="31"/>
        <v>0</v>
      </c>
      <c r="CM39" s="94">
        <f t="shared" si="31"/>
        <v>0</v>
      </c>
      <c r="CN39" s="94">
        <f t="shared" si="31"/>
        <v>0</v>
      </c>
      <c r="CO39" s="94">
        <f t="shared" si="31"/>
        <v>0</v>
      </c>
    </row>
    <row r="40" spans="2:93" x14ac:dyDescent="0.25">
      <c r="S40" s="39"/>
      <c r="T40" s="39"/>
      <c r="U40" s="39"/>
      <c r="V40" s="39"/>
      <c r="W40" s="39"/>
    </row>
    <row r="41" spans="2:93" x14ac:dyDescent="0.25">
      <c r="S41" s="39"/>
      <c r="T41" s="39"/>
      <c r="U41" s="39"/>
      <c r="V41" s="39"/>
      <c r="W41" s="39"/>
      <c r="X41" s="55"/>
    </row>
  </sheetData>
  <mergeCells count="5">
    <mergeCell ref="R3:W3"/>
    <mergeCell ref="AD3:AI3"/>
    <mergeCell ref="BV3:CA3"/>
    <mergeCell ref="CJ3:CO3"/>
    <mergeCell ref="CC3:CH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xWindow="1186" yWindow="742" count="5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E7:E34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F7:F37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H7:H37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I7:I37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G7:G37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CB40"/>
  <sheetViews>
    <sheetView zoomScaleNormal="100" zoomScalePageLayoutView="125" workbookViewId="0">
      <pane xSplit="9" topLeftCell="J1" activePane="topRight" state="frozen"/>
      <selection activeCell="C11" sqref="C11"/>
      <selection pane="topRight" activeCell="K11" sqref="K11"/>
    </sheetView>
  </sheetViews>
  <sheetFormatPr defaultColWidth="8.85546875" defaultRowHeight="15" outlineLevelCol="1" x14ac:dyDescent="0.25"/>
  <cols>
    <col min="1" max="1" width="4" style="1" customWidth="1"/>
    <col min="2" max="2" width="12.42578125" style="1" customWidth="1"/>
    <col min="3" max="3" width="62" style="1" customWidth="1"/>
    <col min="4" max="4" width="29" style="1" bestFit="1" customWidth="1"/>
    <col min="5" max="5" width="21.42578125" style="1" hidden="1" customWidth="1" outlineLevel="1"/>
    <col min="6" max="7" width="28.42578125" style="1" hidden="1" customWidth="1" outlineLevel="1"/>
    <col min="8" max="8" width="17.140625" style="1" hidden="1" customWidth="1" outlineLevel="1"/>
    <col min="9" max="9" width="19.42578125" style="1" hidden="1" customWidth="1" outlineLevel="1"/>
    <col min="10" max="10" width="9.7109375" style="1" customWidth="1" collapsed="1"/>
    <col min="11" max="15" width="9.7109375" style="1" customWidth="1"/>
    <col min="16" max="16" width="3.28515625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2.7109375" style="1" customWidth="1"/>
    <col min="61" max="66" width="8.85546875" style="1"/>
    <col min="67" max="67" width="2.85546875" style="1" customWidth="1"/>
    <col min="68" max="73" width="8.85546875" style="1"/>
    <col min="74" max="74" width="2.85546875" style="1" customWidth="1"/>
    <col min="75" max="16384" width="8.85546875" style="1"/>
  </cols>
  <sheetData>
    <row r="1" spans="2:80" ht="18.75" x14ac:dyDescent="0.3">
      <c r="B1" s="10" t="s">
        <v>3</v>
      </c>
    </row>
    <row r="2" spans="2:80" x14ac:dyDescent="0.25">
      <c r="B2" s="25" t="s">
        <v>6</v>
      </c>
    </row>
    <row r="3" spans="2:80" x14ac:dyDescent="0.25"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2:80" x14ac:dyDescent="0.25">
      <c r="E4" s="34"/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2:80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2:80" x14ac:dyDescent="0.25">
      <c r="B6" s="7">
        <v>74328599</v>
      </c>
      <c r="C6" s="7" t="s">
        <v>134</v>
      </c>
      <c r="D6" s="7" t="s">
        <v>149</v>
      </c>
      <c r="E6" s="7" t="s">
        <v>49</v>
      </c>
      <c r="F6" s="7" t="s">
        <v>210</v>
      </c>
      <c r="G6" s="7" t="s">
        <v>33</v>
      </c>
      <c r="H6" s="7" t="s">
        <v>5</v>
      </c>
      <c r="I6" s="7" t="s">
        <v>289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</row>
    <row r="7" spans="2:80" x14ac:dyDescent="0.25">
      <c r="B7" s="7">
        <v>74426584</v>
      </c>
      <c r="C7" s="7" t="s">
        <v>135</v>
      </c>
      <c r="D7" s="7" t="s">
        <v>150</v>
      </c>
      <c r="E7" s="7" t="s">
        <v>49</v>
      </c>
      <c r="F7" s="7" t="s">
        <v>210</v>
      </c>
      <c r="G7" s="7" t="s">
        <v>33</v>
      </c>
      <c r="H7" s="7" t="s">
        <v>5</v>
      </c>
      <c r="I7" s="7" t="s">
        <v>289</v>
      </c>
      <c r="J7" s="521"/>
      <c r="K7" s="521"/>
      <c r="L7" s="521"/>
      <c r="M7" s="521"/>
      <c r="N7" s="521"/>
      <c r="O7" s="521"/>
      <c r="P7" s="477"/>
      <c r="Q7" s="521"/>
      <c r="R7" s="521"/>
      <c r="S7" s="521"/>
      <c r="T7" s="521"/>
      <c r="U7" s="521"/>
      <c r="V7" s="521"/>
      <c r="W7" s="477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477"/>
      <c r="BI7" s="521"/>
      <c r="BJ7" s="521"/>
      <c r="BK7" s="521"/>
      <c r="BL7" s="521"/>
      <c r="BM7" s="521"/>
      <c r="BN7" s="521"/>
      <c r="BO7" s="477"/>
      <c r="BP7" s="535"/>
      <c r="BQ7" s="535"/>
      <c r="BR7" s="535"/>
      <c r="BS7" s="535"/>
      <c r="BT7" s="535"/>
      <c r="BU7" s="535"/>
      <c r="BV7" s="477"/>
      <c r="BW7" s="521"/>
      <c r="BX7" s="521"/>
      <c r="BY7" s="521"/>
      <c r="BZ7" s="521"/>
      <c r="CA7" s="521"/>
      <c r="CB7" s="521"/>
    </row>
    <row r="8" spans="2:80" x14ac:dyDescent="0.25">
      <c r="B8" s="7">
        <v>74396084</v>
      </c>
      <c r="C8" s="7" t="s">
        <v>136</v>
      </c>
      <c r="D8" s="7" t="s">
        <v>151</v>
      </c>
      <c r="E8" s="7" t="s">
        <v>49</v>
      </c>
      <c r="F8" s="7" t="s">
        <v>210</v>
      </c>
      <c r="G8" s="7" t="s">
        <v>33</v>
      </c>
      <c r="H8" s="7" t="s">
        <v>5</v>
      </c>
      <c r="I8" s="7" t="s">
        <v>289</v>
      </c>
      <c r="J8" s="521"/>
      <c r="K8" s="521"/>
      <c r="L8" s="521"/>
      <c r="M8" s="521"/>
      <c r="N8" s="521"/>
      <c r="O8" s="521"/>
      <c r="P8" s="477"/>
      <c r="Q8" s="521"/>
      <c r="R8" s="521"/>
      <c r="S8" s="521"/>
      <c r="T8" s="521"/>
      <c r="U8" s="521"/>
      <c r="V8" s="521"/>
      <c r="W8" s="477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477"/>
      <c r="BI8" s="521"/>
      <c r="BJ8" s="521"/>
      <c r="BK8" s="521"/>
      <c r="BL8" s="521"/>
      <c r="BM8" s="521"/>
      <c r="BN8" s="521"/>
      <c r="BO8" s="477"/>
      <c r="BP8" s="535"/>
      <c r="BQ8" s="535"/>
      <c r="BR8" s="535"/>
      <c r="BS8" s="535"/>
      <c r="BT8" s="535"/>
      <c r="BU8" s="535"/>
      <c r="BV8" s="477"/>
      <c r="BW8" s="521"/>
      <c r="BX8" s="521"/>
      <c r="BY8" s="521"/>
      <c r="BZ8" s="521"/>
      <c r="CA8" s="521"/>
      <c r="CB8" s="521"/>
    </row>
    <row r="9" spans="2:80" x14ac:dyDescent="0.25">
      <c r="B9" s="7">
        <v>74396085</v>
      </c>
      <c r="C9" s="7" t="s">
        <v>137</v>
      </c>
      <c r="D9" s="7" t="s">
        <v>70</v>
      </c>
      <c r="E9" s="7" t="s">
        <v>49</v>
      </c>
      <c r="F9" s="7" t="s">
        <v>210</v>
      </c>
      <c r="G9" s="7" t="s">
        <v>33</v>
      </c>
      <c r="H9" s="7" t="s">
        <v>5</v>
      </c>
      <c r="I9" s="7" t="s">
        <v>289</v>
      </c>
      <c r="J9" s="521"/>
      <c r="K9" s="521"/>
      <c r="L9" s="521"/>
      <c r="M9" s="521"/>
      <c r="N9" s="521"/>
      <c r="O9" s="521"/>
      <c r="P9" s="477"/>
      <c r="Q9" s="521"/>
      <c r="R9" s="521"/>
      <c r="S9" s="521"/>
      <c r="T9" s="521"/>
      <c r="U9" s="521"/>
      <c r="V9" s="521"/>
      <c r="W9" s="477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477"/>
      <c r="BI9" s="521"/>
      <c r="BJ9" s="521"/>
      <c r="BK9" s="521"/>
      <c r="BL9" s="521"/>
      <c r="BM9" s="521"/>
      <c r="BN9" s="521"/>
      <c r="BO9" s="477"/>
      <c r="BP9" s="535"/>
      <c r="BQ9" s="535"/>
      <c r="BR9" s="535"/>
      <c r="BS9" s="535"/>
      <c r="BT9" s="535"/>
      <c r="BU9" s="535"/>
      <c r="BV9" s="477"/>
      <c r="BW9" s="521"/>
      <c r="BX9" s="521"/>
      <c r="BY9" s="521"/>
      <c r="BZ9" s="521"/>
      <c r="CA9" s="521"/>
      <c r="CB9" s="521"/>
    </row>
    <row r="10" spans="2:80" x14ac:dyDescent="0.25">
      <c r="B10" s="7">
        <v>74399683</v>
      </c>
      <c r="C10" s="7" t="s">
        <v>138</v>
      </c>
      <c r="D10" s="7" t="s">
        <v>70</v>
      </c>
      <c r="E10" s="7" t="s">
        <v>49</v>
      </c>
      <c r="F10" s="7" t="s">
        <v>210</v>
      </c>
      <c r="G10" s="7" t="s">
        <v>33</v>
      </c>
      <c r="H10" s="7" t="s">
        <v>5</v>
      </c>
      <c r="I10" s="7" t="s">
        <v>289</v>
      </c>
      <c r="J10" s="521"/>
      <c r="K10" s="521"/>
      <c r="L10" s="521"/>
      <c r="M10" s="521"/>
      <c r="N10" s="521"/>
      <c r="O10" s="521"/>
      <c r="P10" s="477"/>
      <c r="Q10" s="521"/>
      <c r="R10" s="521"/>
      <c r="S10" s="521"/>
      <c r="T10" s="521"/>
      <c r="U10" s="521"/>
      <c r="V10" s="521"/>
      <c r="W10" s="477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477"/>
      <c r="BI10" s="521"/>
      <c r="BJ10" s="521"/>
      <c r="BK10" s="521"/>
      <c r="BL10" s="521"/>
      <c r="BM10" s="521"/>
      <c r="BN10" s="521"/>
      <c r="BO10" s="477"/>
      <c r="BP10" s="535"/>
      <c r="BQ10" s="535"/>
      <c r="BR10" s="535"/>
      <c r="BS10" s="535"/>
      <c r="BT10" s="535"/>
      <c r="BU10" s="535"/>
      <c r="BV10" s="477"/>
      <c r="BW10" s="521"/>
      <c r="BX10" s="521"/>
      <c r="BY10" s="521"/>
      <c r="BZ10" s="521"/>
      <c r="CA10" s="521"/>
      <c r="CB10" s="521"/>
    </row>
    <row r="11" spans="2:80" x14ac:dyDescent="0.25">
      <c r="B11" s="7">
        <v>74438042</v>
      </c>
      <c r="C11" s="7" t="s">
        <v>139</v>
      </c>
      <c r="D11" s="7" t="s">
        <v>70</v>
      </c>
      <c r="E11" s="7" t="s">
        <v>49</v>
      </c>
      <c r="F11" s="7" t="s">
        <v>210</v>
      </c>
      <c r="G11" s="7" t="s">
        <v>33</v>
      </c>
      <c r="H11" s="7" t="s">
        <v>5</v>
      </c>
      <c r="I11" s="7" t="s">
        <v>289</v>
      </c>
      <c r="J11" s="521"/>
      <c r="K11" s="521"/>
      <c r="L11" s="521"/>
      <c r="M11" s="521"/>
      <c r="N11" s="521"/>
      <c r="O11" s="521"/>
      <c r="P11" s="477"/>
      <c r="Q11" s="521"/>
      <c r="R11" s="521"/>
      <c r="S11" s="521"/>
      <c r="T11" s="521"/>
      <c r="U11" s="521"/>
      <c r="V11" s="521"/>
      <c r="W11" s="477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477"/>
      <c r="BI11" s="521"/>
      <c r="BJ11" s="521"/>
      <c r="BK11" s="521"/>
      <c r="BL11" s="521"/>
      <c r="BM11" s="521"/>
      <c r="BN11" s="521"/>
      <c r="BO11" s="477"/>
      <c r="BP11" s="535"/>
      <c r="BQ11" s="535"/>
      <c r="BR11" s="535"/>
      <c r="BS11" s="535"/>
      <c r="BT11" s="535"/>
      <c r="BU11" s="535"/>
      <c r="BV11" s="477"/>
      <c r="BW11" s="521"/>
      <c r="BX11" s="521"/>
      <c r="BY11" s="521"/>
      <c r="BZ11" s="521"/>
      <c r="CA11" s="521"/>
      <c r="CB11" s="521"/>
    </row>
    <row r="12" spans="2:80" x14ac:dyDescent="0.25">
      <c r="B12" s="7">
        <v>74399703</v>
      </c>
      <c r="C12" s="7" t="s">
        <v>140</v>
      </c>
      <c r="D12" s="7" t="s">
        <v>70</v>
      </c>
      <c r="E12" s="7" t="s">
        <v>49</v>
      </c>
      <c r="F12" s="7" t="s">
        <v>210</v>
      </c>
      <c r="G12" s="7" t="s">
        <v>33</v>
      </c>
      <c r="H12" s="7" t="s">
        <v>5</v>
      </c>
      <c r="I12" s="7" t="s">
        <v>289</v>
      </c>
      <c r="J12" s="521"/>
      <c r="K12" s="521"/>
      <c r="L12" s="521"/>
      <c r="M12" s="521"/>
      <c r="N12" s="521"/>
      <c r="O12" s="521"/>
      <c r="P12" s="477"/>
      <c r="Q12" s="521"/>
      <c r="R12" s="521"/>
      <c r="S12" s="521"/>
      <c r="T12" s="521"/>
      <c r="U12" s="521"/>
      <c r="V12" s="521"/>
      <c r="W12" s="477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477"/>
      <c r="BI12" s="521"/>
      <c r="BJ12" s="521"/>
      <c r="BK12" s="521"/>
      <c r="BL12" s="521"/>
      <c r="BM12" s="521"/>
      <c r="BN12" s="521"/>
      <c r="BO12" s="477"/>
      <c r="BP12" s="535"/>
      <c r="BQ12" s="535"/>
      <c r="BR12" s="535"/>
      <c r="BS12" s="535"/>
      <c r="BT12" s="535"/>
      <c r="BU12" s="535"/>
      <c r="BV12" s="477"/>
      <c r="BW12" s="521"/>
      <c r="BX12" s="521"/>
      <c r="BY12" s="521"/>
      <c r="BZ12" s="521"/>
      <c r="CA12" s="521"/>
      <c r="CB12" s="521"/>
    </row>
    <row r="13" spans="2:80" x14ac:dyDescent="0.25">
      <c r="B13" s="7">
        <v>74422781</v>
      </c>
      <c r="C13" s="7" t="s">
        <v>141</v>
      </c>
      <c r="D13" s="7" t="s">
        <v>152</v>
      </c>
      <c r="E13" s="7" t="s">
        <v>49</v>
      </c>
      <c r="F13" s="7" t="s">
        <v>210</v>
      </c>
      <c r="G13" s="7" t="s">
        <v>33</v>
      </c>
      <c r="H13" s="7" t="s">
        <v>5</v>
      </c>
      <c r="I13" s="7" t="s">
        <v>289</v>
      </c>
      <c r="J13" s="521"/>
      <c r="K13" s="521"/>
      <c r="L13" s="521"/>
      <c r="M13" s="521"/>
      <c r="N13" s="521"/>
      <c r="O13" s="521"/>
      <c r="P13" s="477"/>
      <c r="Q13" s="521"/>
      <c r="R13" s="521"/>
      <c r="S13" s="521"/>
      <c r="T13" s="521"/>
      <c r="U13" s="521"/>
      <c r="V13" s="521"/>
      <c r="W13" s="477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477"/>
      <c r="BI13" s="521"/>
      <c r="BJ13" s="521"/>
      <c r="BK13" s="521"/>
      <c r="BL13" s="521"/>
      <c r="BM13" s="521"/>
      <c r="BN13" s="521"/>
      <c r="BO13" s="477"/>
      <c r="BP13" s="535"/>
      <c r="BQ13" s="535"/>
      <c r="BR13" s="535"/>
      <c r="BS13" s="535"/>
      <c r="BT13" s="535"/>
      <c r="BU13" s="535"/>
      <c r="BV13" s="477"/>
      <c r="BW13" s="521"/>
      <c r="BX13" s="521"/>
      <c r="BY13" s="521"/>
      <c r="BZ13" s="521"/>
      <c r="CA13" s="521"/>
      <c r="CB13" s="521"/>
    </row>
    <row r="14" spans="2:80" x14ac:dyDescent="0.25">
      <c r="B14" s="7">
        <v>74399705</v>
      </c>
      <c r="C14" s="7" t="s">
        <v>142</v>
      </c>
      <c r="D14" s="7" t="s">
        <v>149</v>
      </c>
      <c r="E14" s="7" t="s">
        <v>49</v>
      </c>
      <c r="F14" s="7" t="s">
        <v>210</v>
      </c>
      <c r="G14" s="7" t="s">
        <v>33</v>
      </c>
      <c r="H14" s="7" t="s">
        <v>5</v>
      </c>
      <c r="I14" s="7" t="s">
        <v>289</v>
      </c>
      <c r="J14" s="521"/>
      <c r="K14" s="521"/>
      <c r="L14" s="521"/>
      <c r="M14" s="521"/>
      <c r="N14" s="521"/>
      <c r="O14" s="521"/>
      <c r="P14" s="477"/>
      <c r="Q14" s="521"/>
      <c r="R14" s="521"/>
      <c r="S14" s="521"/>
      <c r="T14" s="521"/>
      <c r="U14" s="521"/>
      <c r="V14" s="521"/>
      <c r="W14" s="477"/>
      <c r="X14" s="520"/>
      <c r="Y14" s="520"/>
      <c r="Z14" s="520"/>
      <c r="AA14" s="520"/>
      <c r="AB14" s="520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477"/>
      <c r="BI14" s="521"/>
      <c r="BJ14" s="521"/>
      <c r="BK14" s="521"/>
      <c r="BL14" s="521"/>
      <c r="BM14" s="521"/>
      <c r="BN14" s="521"/>
      <c r="BO14" s="477"/>
      <c r="BP14" s="535"/>
      <c r="BQ14" s="535"/>
      <c r="BR14" s="535"/>
      <c r="BS14" s="535"/>
      <c r="BT14" s="535"/>
      <c r="BU14" s="535"/>
      <c r="BV14" s="477"/>
      <c r="BW14" s="521"/>
      <c r="BX14" s="521"/>
      <c r="BY14" s="521"/>
      <c r="BZ14" s="521"/>
      <c r="CA14" s="521"/>
      <c r="CB14" s="521"/>
    </row>
    <row r="15" spans="2:80" x14ac:dyDescent="0.25">
      <c r="B15" s="7">
        <v>74399721</v>
      </c>
      <c r="C15" s="7" t="s">
        <v>143</v>
      </c>
      <c r="D15" s="7" t="s">
        <v>152</v>
      </c>
      <c r="E15" s="7" t="s">
        <v>49</v>
      </c>
      <c r="F15" s="7" t="s">
        <v>210</v>
      </c>
      <c r="G15" s="7" t="s">
        <v>33</v>
      </c>
      <c r="H15" s="7" t="s">
        <v>5</v>
      </c>
      <c r="I15" s="7" t="s">
        <v>289</v>
      </c>
      <c r="J15" s="521"/>
      <c r="K15" s="521"/>
      <c r="L15" s="521"/>
      <c r="M15" s="521"/>
      <c r="N15" s="521"/>
      <c r="O15" s="521"/>
      <c r="P15" s="477"/>
      <c r="Q15" s="521"/>
      <c r="R15" s="521"/>
      <c r="S15" s="521"/>
      <c r="T15" s="521"/>
      <c r="U15" s="521"/>
      <c r="V15" s="521"/>
      <c r="W15" s="477"/>
      <c r="X15" s="520"/>
      <c r="Y15" s="520"/>
      <c r="Z15" s="520"/>
      <c r="AA15" s="520"/>
      <c r="AB15" s="520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477"/>
      <c r="BI15" s="521"/>
      <c r="BJ15" s="521"/>
      <c r="BK15" s="521"/>
      <c r="BL15" s="521"/>
      <c r="BM15" s="521"/>
      <c r="BN15" s="521"/>
      <c r="BO15" s="477"/>
      <c r="BP15" s="535"/>
      <c r="BQ15" s="535"/>
      <c r="BR15" s="535"/>
      <c r="BS15" s="535"/>
      <c r="BT15" s="535"/>
      <c r="BU15" s="535"/>
      <c r="BV15" s="477"/>
      <c r="BW15" s="521"/>
      <c r="BX15" s="521"/>
      <c r="BY15" s="521"/>
      <c r="BZ15" s="521"/>
      <c r="CA15" s="521"/>
      <c r="CB15" s="521"/>
    </row>
    <row r="16" spans="2:80" x14ac:dyDescent="0.25">
      <c r="B16" s="7">
        <v>74399723</v>
      </c>
      <c r="C16" s="7" t="s">
        <v>144</v>
      </c>
      <c r="D16" s="7" t="s">
        <v>152</v>
      </c>
      <c r="E16" s="7" t="s">
        <v>49</v>
      </c>
      <c r="F16" s="7" t="s">
        <v>210</v>
      </c>
      <c r="G16" s="7" t="s">
        <v>33</v>
      </c>
      <c r="H16" s="7" t="s">
        <v>5</v>
      </c>
      <c r="I16" s="7" t="s">
        <v>289</v>
      </c>
      <c r="J16" s="521"/>
      <c r="K16" s="521"/>
      <c r="L16" s="521"/>
      <c r="M16" s="521"/>
      <c r="N16" s="521"/>
      <c r="O16" s="521"/>
      <c r="P16" s="477"/>
      <c r="Q16" s="521"/>
      <c r="R16" s="521"/>
      <c r="S16" s="521"/>
      <c r="T16" s="521"/>
      <c r="U16" s="521"/>
      <c r="V16" s="521"/>
      <c r="W16" s="477"/>
      <c r="X16" s="520"/>
      <c r="Y16" s="520"/>
      <c r="Z16" s="520"/>
      <c r="AA16" s="520"/>
      <c r="AB16" s="520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477"/>
      <c r="BI16" s="521"/>
      <c r="BJ16" s="521"/>
      <c r="BK16" s="521"/>
      <c r="BL16" s="521"/>
      <c r="BM16" s="521"/>
      <c r="BN16" s="521"/>
      <c r="BO16" s="477"/>
      <c r="BP16" s="535"/>
      <c r="BQ16" s="535"/>
      <c r="BR16" s="535"/>
      <c r="BS16" s="535"/>
      <c r="BT16" s="535"/>
      <c r="BU16" s="535"/>
      <c r="BV16" s="477"/>
      <c r="BW16" s="521"/>
      <c r="BX16" s="521"/>
      <c r="BY16" s="521"/>
      <c r="BZ16" s="521"/>
      <c r="CA16" s="521"/>
      <c r="CB16" s="521"/>
    </row>
    <row r="17" spans="2:80" x14ac:dyDescent="0.25">
      <c r="B17" s="7">
        <v>74400004</v>
      </c>
      <c r="C17" s="7" t="s">
        <v>145</v>
      </c>
      <c r="D17" s="7" t="s">
        <v>150</v>
      </c>
      <c r="E17" s="7" t="s">
        <v>49</v>
      </c>
      <c r="F17" s="7" t="s">
        <v>210</v>
      </c>
      <c r="G17" s="7" t="s">
        <v>33</v>
      </c>
      <c r="H17" s="7" t="s">
        <v>5</v>
      </c>
      <c r="I17" s="7" t="s">
        <v>289</v>
      </c>
      <c r="J17" s="521"/>
      <c r="K17" s="521"/>
      <c r="L17" s="521"/>
      <c r="M17" s="521"/>
      <c r="N17" s="521"/>
      <c r="O17" s="521"/>
      <c r="P17" s="477"/>
      <c r="Q17" s="521"/>
      <c r="R17" s="521"/>
      <c r="S17" s="521"/>
      <c r="T17" s="521"/>
      <c r="U17" s="521"/>
      <c r="V17" s="521"/>
      <c r="W17" s="477"/>
      <c r="X17" s="520"/>
      <c r="Y17" s="520"/>
      <c r="Z17" s="520"/>
      <c r="AA17" s="520"/>
      <c r="AB17" s="520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477"/>
      <c r="BI17" s="521"/>
      <c r="BJ17" s="521"/>
      <c r="BK17" s="521"/>
      <c r="BL17" s="521"/>
      <c r="BM17" s="521"/>
      <c r="BN17" s="521"/>
      <c r="BO17" s="477"/>
      <c r="BP17" s="535"/>
      <c r="BQ17" s="535"/>
      <c r="BR17" s="535"/>
      <c r="BS17" s="535"/>
      <c r="BT17" s="535"/>
      <c r="BU17" s="535"/>
      <c r="BV17" s="477"/>
      <c r="BW17" s="521"/>
      <c r="BX17" s="521"/>
      <c r="BY17" s="521"/>
      <c r="BZ17" s="521"/>
      <c r="CA17" s="521"/>
      <c r="CB17" s="521"/>
    </row>
    <row r="18" spans="2:80" x14ac:dyDescent="0.25">
      <c r="B18" s="7">
        <v>74400005</v>
      </c>
      <c r="C18" s="7" t="s">
        <v>146</v>
      </c>
      <c r="D18" s="7" t="s">
        <v>150</v>
      </c>
      <c r="E18" s="7" t="s">
        <v>49</v>
      </c>
      <c r="F18" s="7" t="s">
        <v>210</v>
      </c>
      <c r="G18" s="7" t="s">
        <v>33</v>
      </c>
      <c r="H18" s="7" t="s">
        <v>5</v>
      </c>
      <c r="I18" s="7" t="s">
        <v>289</v>
      </c>
      <c r="J18" s="521"/>
      <c r="K18" s="521"/>
      <c r="L18" s="521"/>
      <c r="M18" s="521"/>
      <c r="N18" s="521"/>
      <c r="O18" s="521"/>
      <c r="P18" s="477"/>
      <c r="Q18" s="521"/>
      <c r="R18" s="521"/>
      <c r="S18" s="521"/>
      <c r="T18" s="521"/>
      <c r="U18" s="521"/>
      <c r="V18" s="521"/>
      <c r="W18" s="477"/>
      <c r="X18" s="520"/>
      <c r="Y18" s="520"/>
      <c r="Z18" s="520"/>
      <c r="AA18" s="520"/>
      <c r="AB18" s="520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477"/>
      <c r="BI18" s="521"/>
      <c r="BJ18" s="521"/>
      <c r="BK18" s="521"/>
      <c r="BL18" s="521"/>
      <c r="BM18" s="521"/>
      <c r="BN18" s="521"/>
      <c r="BO18" s="477"/>
      <c r="BP18" s="535"/>
      <c r="BQ18" s="535"/>
      <c r="BR18" s="535"/>
      <c r="BS18" s="535"/>
      <c r="BT18" s="535"/>
      <c r="BU18" s="535"/>
      <c r="BV18" s="477"/>
      <c r="BW18" s="521"/>
      <c r="BX18" s="521"/>
      <c r="BY18" s="521"/>
      <c r="BZ18" s="521"/>
      <c r="CA18" s="521"/>
      <c r="CB18" s="521"/>
    </row>
    <row r="19" spans="2:80" x14ac:dyDescent="0.25">
      <c r="B19" s="7">
        <v>74420881</v>
      </c>
      <c r="C19" s="7" t="s">
        <v>147</v>
      </c>
      <c r="D19" s="7" t="s">
        <v>153</v>
      </c>
      <c r="E19" s="7" t="s">
        <v>49</v>
      </c>
      <c r="F19" s="7" t="s">
        <v>210</v>
      </c>
      <c r="G19" s="7" t="s">
        <v>33</v>
      </c>
      <c r="H19" s="7" t="s">
        <v>5</v>
      </c>
      <c r="I19" s="7" t="s">
        <v>289</v>
      </c>
      <c r="J19" s="521"/>
      <c r="K19" s="521"/>
      <c r="L19" s="521"/>
      <c r="M19" s="521"/>
      <c r="N19" s="521"/>
      <c r="O19" s="521"/>
      <c r="P19" s="477"/>
      <c r="Q19" s="521"/>
      <c r="R19" s="521"/>
      <c r="S19" s="521"/>
      <c r="T19" s="521"/>
      <c r="U19" s="521"/>
      <c r="V19" s="521"/>
      <c r="W19" s="477"/>
      <c r="X19" s="520"/>
      <c r="Y19" s="520"/>
      <c r="Z19" s="520"/>
      <c r="AA19" s="520"/>
      <c r="AB19" s="520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477"/>
      <c r="BI19" s="521"/>
      <c r="BJ19" s="521"/>
      <c r="BK19" s="521"/>
      <c r="BL19" s="521"/>
      <c r="BM19" s="521"/>
      <c r="BN19" s="521"/>
      <c r="BO19" s="477"/>
      <c r="BP19" s="535"/>
      <c r="BQ19" s="535"/>
      <c r="BR19" s="535"/>
      <c r="BS19" s="535"/>
      <c r="BT19" s="535"/>
      <c r="BU19" s="535"/>
      <c r="BV19" s="477"/>
      <c r="BW19" s="521"/>
      <c r="BX19" s="521"/>
      <c r="BY19" s="521"/>
      <c r="BZ19" s="521"/>
      <c r="CA19" s="521"/>
      <c r="CB19" s="521"/>
    </row>
    <row r="20" spans="2:80" x14ac:dyDescent="0.25">
      <c r="B20" s="7"/>
      <c r="C20" s="7"/>
      <c r="D20" s="7"/>
      <c r="E20" s="7"/>
      <c r="F20" s="7"/>
      <c r="G20" s="7"/>
      <c r="H20" s="7"/>
      <c r="I20" s="7"/>
      <c r="J20" s="49"/>
      <c r="K20" s="49"/>
      <c r="L20" s="49"/>
      <c r="M20" s="49"/>
      <c r="N20" s="49"/>
      <c r="O20" s="49"/>
      <c r="Q20" s="51"/>
      <c r="R20" s="51"/>
      <c r="S20" s="51"/>
      <c r="T20" s="51"/>
      <c r="U20" s="51"/>
      <c r="V20" s="51"/>
      <c r="X20" s="6"/>
      <c r="Y20" s="6"/>
      <c r="Z20" s="6"/>
      <c r="AA20" s="6"/>
      <c r="AB20" s="6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I20" s="51"/>
      <c r="BJ20" s="51"/>
      <c r="BK20" s="51"/>
      <c r="BL20" s="51"/>
      <c r="BM20" s="51"/>
      <c r="BN20" s="51"/>
      <c r="BP20" s="51"/>
      <c r="BQ20" s="51"/>
      <c r="BR20" s="51"/>
      <c r="BS20" s="51"/>
      <c r="BT20" s="51"/>
      <c r="BU20" s="51"/>
      <c r="BW20" s="51">
        <f t="shared" ref="BW7:BW36" si="0">Q20+AC20+BI20+BP20</f>
        <v>0</v>
      </c>
      <c r="BX20" s="51">
        <f t="shared" ref="BX7:BX36" si="1">R20+AI20+BJ20+BQ20</f>
        <v>0</v>
      </c>
      <c r="BY20" s="51">
        <f t="shared" ref="BY7:BY36" si="2">S20+AO20+BK20+BR20</f>
        <v>0</v>
      </c>
      <c r="BZ20" s="51">
        <f t="shared" ref="BZ7:BZ36" si="3">T20+AU20+BL20+BS20</f>
        <v>0</v>
      </c>
      <c r="CA20" s="51">
        <f t="shared" ref="CA7:CA36" si="4">U20+BA20+BM20+BT20</f>
        <v>0</v>
      </c>
      <c r="CB20" s="51">
        <f t="shared" ref="CB7:CB36" si="5">V20+BG20+BN20+BU20</f>
        <v>0</v>
      </c>
    </row>
    <row r="21" spans="2:80" x14ac:dyDescent="0.25">
      <c r="B21" s="7"/>
      <c r="C21" s="7"/>
      <c r="D21" s="7"/>
      <c r="E21" s="7"/>
      <c r="F21" s="7"/>
      <c r="G21" s="7"/>
      <c r="H21" s="7"/>
      <c r="I21" s="7"/>
      <c r="J21" s="49"/>
      <c r="K21" s="49"/>
      <c r="L21" s="49"/>
      <c r="M21" s="49"/>
      <c r="N21" s="49"/>
      <c r="O21" s="49"/>
      <c r="Q21" s="51"/>
      <c r="R21" s="51"/>
      <c r="S21" s="51"/>
      <c r="T21" s="51"/>
      <c r="U21" s="51"/>
      <c r="V21" s="51"/>
      <c r="X21" s="6"/>
      <c r="Y21" s="6"/>
      <c r="Z21" s="6"/>
      <c r="AA21" s="6"/>
      <c r="AB21" s="6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I21" s="51"/>
      <c r="BJ21" s="51"/>
      <c r="BK21" s="51"/>
      <c r="BL21" s="51"/>
      <c r="BM21" s="51"/>
      <c r="BN21" s="51"/>
      <c r="BP21" s="51"/>
      <c r="BQ21" s="51"/>
      <c r="BR21" s="51"/>
      <c r="BS21" s="51"/>
      <c r="BT21" s="51"/>
      <c r="BU21" s="51"/>
      <c r="BW21" s="51">
        <f t="shared" si="0"/>
        <v>0</v>
      </c>
      <c r="BX21" s="51">
        <f t="shared" si="1"/>
        <v>0</v>
      </c>
      <c r="BY21" s="51">
        <f t="shared" si="2"/>
        <v>0</v>
      </c>
      <c r="BZ21" s="51">
        <f t="shared" si="3"/>
        <v>0</v>
      </c>
      <c r="CA21" s="51">
        <f t="shared" si="4"/>
        <v>0</v>
      </c>
      <c r="CB21" s="51">
        <f t="shared" si="5"/>
        <v>0</v>
      </c>
    </row>
    <row r="22" spans="2:80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51"/>
      <c r="BQ22" s="51"/>
      <c r="BR22" s="51"/>
      <c r="BS22" s="51"/>
      <c r="BT22" s="51"/>
      <c r="BU22" s="51"/>
      <c r="BW22" s="51">
        <f t="shared" si="0"/>
        <v>0</v>
      </c>
      <c r="BX22" s="51">
        <f t="shared" si="1"/>
        <v>0</v>
      </c>
      <c r="BY22" s="51">
        <f t="shared" si="2"/>
        <v>0</v>
      </c>
      <c r="BZ22" s="51">
        <f t="shared" si="3"/>
        <v>0</v>
      </c>
      <c r="CA22" s="51">
        <f t="shared" si="4"/>
        <v>0</v>
      </c>
      <c r="CB22" s="51">
        <f t="shared" si="5"/>
        <v>0</v>
      </c>
    </row>
    <row r="23" spans="2:80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51"/>
      <c r="BQ23" s="51"/>
      <c r="BR23" s="51"/>
      <c r="BS23" s="51"/>
      <c r="BT23" s="51"/>
      <c r="BU23" s="51"/>
      <c r="BW23" s="51">
        <f t="shared" si="0"/>
        <v>0</v>
      </c>
      <c r="BX23" s="51">
        <f t="shared" si="1"/>
        <v>0</v>
      </c>
      <c r="BY23" s="51">
        <f t="shared" si="2"/>
        <v>0</v>
      </c>
      <c r="BZ23" s="51">
        <f t="shared" si="3"/>
        <v>0</v>
      </c>
      <c r="CA23" s="51">
        <f t="shared" si="4"/>
        <v>0</v>
      </c>
      <c r="CB23" s="51">
        <f t="shared" si="5"/>
        <v>0</v>
      </c>
    </row>
    <row r="24" spans="2:80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51"/>
      <c r="BQ24" s="51"/>
      <c r="BR24" s="51"/>
      <c r="BS24" s="51"/>
      <c r="BT24" s="51"/>
      <c r="BU24" s="51"/>
      <c r="BW24" s="51">
        <f t="shared" si="0"/>
        <v>0</v>
      </c>
      <c r="BX24" s="51">
        <f t="shared" si="1"/>
        <v>0</v>
      </c>
      <c r="BY24" s="51">
        <f t="shared" si="2"/>
        <v>0</v>
      </c>
      <c r="BZ24" s="51">
        <f t="shared" si="3"/>
        <v>0</v>
      </c>
      <c r="CA24" s="51">
        <f t="shared" si="4"/>
        <v>0</v>
      </c>
      <c r="CB24" s="51">
        <f t="shared" si="5"/>
        <v>0</v>
      </c>
    </row>
    <row r="25" spans="2:80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51"/>
      <c r="BQ25" s="51"/>
      <c r="BR25" s="51"/>
      <c r="BS25" s="51"/>
      <c r="BT25" s="51"/>
      <c r="BU25" s="51"/>
      <c r="BW25" s="51">
        <f t="shared" si="0"/>
        <v>0</v>
      </c>
      <c r="BX25" s="51">
        <f t="shared" si="1"/>
        <v>0</v>
      </c>
      <c r="BY25" s="51">
        <f t="shared" si="2"/>
        <v>0</v>
      </c>
      <c r="BZ25" s="51">
        <f t="shared" si="3"/>
        <v>0</v>
      </c>
      <c r="CA25" s="51">
        <f t="shared" si="4"/>
        <v>0</v>
      </c>
      <c r="CB25" s="51">
        <f t="shared" si="5"/>
        <v>0</v>
      </c>
    </row>
    <row r="26" spans="2:80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51"/>
      <c r="BQ26" s="51"/>
      <c r="BR26" s="51"/>
      <c r="BS26" s="51"/>
      <c r="BT26" s="51"/>
      <c r="BU26" s="51"/>
      <c r="BW26" s="51">
        <f t="shared" si="0"/>
        <v>0</v>
      </c>
      <c r="BX26" s="51">
        <f t="shared" si="1"/>
        <v>0</v>
      </c>
      <c r="BY26" s="51">
        <f t="shared" si="2"/>
        <v>0</v>
      </c>
      <c r="BZ26" s="51">
        <f t="shared" si="3"/>
        <v>0</v>
      </c>
      <c r="CA26" s="51">
        <f t="shared" si="4"/>
        <v>0</v>
      </c>
      <c r="CB26" s="51">
        <f t="shared" si="5"/>
        <v>0</v>
      </c>
    </row>
    <row r="27" spans="2:80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51"/>
      <c r="BQ27" s="51"/>
      <c r="BR27" s="51"/>
      <c r="BS27" s="51"/>
      <c r="BT27" s="51"/>
      <c r="BU27" s="51"/>
      <c r="BW27" s="51">
        <f t="shared" si="0"/>
        <v>0</v>
      </c>
      <c r="BX27" s="51">
        <f t="shared" si="1"/>
        <v>0</v>
      </c>
      <c r="BY27" s="51">
        <f t="shared" si="2"/>
        <v>0</v>
      </c>
      <c r="BZ27" s="51">
        <f t="shared" si="3"/>
        <v>0</v>
      </c>
      <c r="CA27" s="51">
        <f t="shared" si="4"/>
        <v>0</v>
      </c>
      <c r="CB27" s="51">
        <f t="shared" si="5"/>
        <v>0</v>
      </c>
    </row>
    <row r="28" spans="2:80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>
        <f t="shared" si="0"/>
        <v>0</v>
      </c>
      <c r="BX28" s="51">
        <f t="shared" si="1"/>
        <v>0</v>
      </c>
      <c r="BY28" s="51">
        <f t="shared" si="2"/>
        <v>0</v>
      </c>
      <c r="BZ28" s="51">
        <f t="shared" si="3"/>
        <v>0</v>
      </c>
      <c r="CA28" s="51">
        <f t="shared" si="4"/>
        <v>0</v>
      </c>
      <c r="CB28" s="51">
        <f t="shared" si="5"/>
        <v>0</v>
      </c>
    </row>
    <row r="29" spans="2:80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>
        <f t="shared" si="0"/>
        <v>0</v>
      </c>
      <c r="BX29" s="51">
        <f t="shared" si="1"/>
        <v>0</v>
      </c>
      <c r="BY29" s="51">
        <f t="shared" si="2"/>
        <v>0</v>
      </c>
      <c r="BZ29" s="51">
        <f t="shared" si="3"/>
        <v>0</v>
      </c>
      <c r="CA29" s="51">
        <f t="shared" si="4"/>
        <v>0</v>
      </c>
      <c r="CB29" s="51">
        <f t="shared" si="5"/>
        <v>0</v>
      </c>
    </row>
    <row r="30" spans="2:80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>
        <f t="shared" si="0"/>
        <v>0</v>
      </c>
      <c r="BX30" s="51">
        <f t="shared" si="1"/>
        <v>0</v>
      </c>
      <c r="BY30" s="51">
        <f t="shared" si="2"/>
        <v>0</v>
      </c>
      <c r="BZ30" s="51">
        <f t="shared" si="3"/>
        <v>0</v>
      </c>
      <c r="CA30" s="51">
        <f t="shared" si="4"/>
        <v>0</v>
      </c>
      <c r="CB30" s="51">
        <f t="shared" si="5"/>
        <v>0</v>
      </c>
    </row>
    <row r="31" spans="2:80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>
        <f t="shared" si="0"/>
        <v>0</v>
      </c>
      <c r="BX31" s="51">
        <f t="shared" si="1"/>
        <v>0</v>
      </c>
      <c r="BY31" s="51">
        <f t="shared" si="2"/>
        <v>0</v>
      </c>
      <c r="BZ31" s="51">
        <f t="shared" si="3"/>
        <v>0</v>
      </c>
      <c r="CA31" s="51">
        <f t="shared" si="4"/>
        <v>0</v>
      </c>
      <c r="CB31" s="51">
        <f t="shared" si="5"/>
        <v>0</v>
      </c>
    </row>
    <row r="32" spans="2:80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>
        <f t="shared" si="0"/>
        <v>0</v>
      </c>
      <c r="BX32" s="51">
        <f t="shared" si="1"/>
        <v>0</v>
      </c>
      <c r="BY32" s="51">
        <f t="shared" si="2"/>
        <v>0</v>
      </c>
      <c r="BZ32" s="51">
        <f t="shared" si="3"/>
        <v>0</v>
      </c>
      <c r="CA32" s="51">
        <f t="shared" si="4"/>
        <v>0</v>
      </c>
      <c r="CB32" s="51">
        <f t="shared" si="5"/>
        <v>0</v>
      </c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>
        <f t="shared" si="0"/>
        <v>0</v>
      </c>
      <c r="BX33" s="51">
        <f t="shared" si="1"/>
        <v>0</v>
      </c>
      <c r="BY33" s="51">
        <f t="shared" si="2"/>
        <v>0</v>
      </c>
      <c r="BZ33" s="51">
        <f t="shared" si="3"/>
        <v>0</v>
      </c>
      <c r="CA33" s="51">
        <f t="shared" si="4"/>
        <v>0</v>
      </c>
      <c r="CB33" s="51">
        <f t="shared" si="5"/>
        <v>0</v>
      </c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>
        <f t="shared" si="0"/>
        <v>0</v>
      </c>
      <c r="BX34" s="51">
        <f t="shared" si="1"/>
        <v>0</v>
      </c>
      <c r="BY34" s="51">
        <f t="shared" si="2"/>
        <v>0</v>
      </c>
      <c r="BZ34" s="51">
        <f t="shared" si="3"/>
        <v>0</v>
      </c>
      <c r="CA34" s="51">
        <f t="shared" si="4"/>
        <v>0</v>
      </c>
      <c r="CB34" s="51">
        <f t="shared" si="5"/>
        <v>0</v>
      </c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>
        <f t="shared" si="0"/>
        <v>0</v>
      </c>
      <c r="BX35" s="51">
        <f t="shared" si="1"/>
        <v>0</v>
      </c>
      <c r="BY35" s="51">
        <f t="shared" si="2"/>
        <v>0</v>
      </c>
      <c r="BZ35" s="51">
        <f t="shared" si="3"/>
        <v>0</v>
      </c>
      <c r="CA35" s="51">
        <f t="shared" si="4"/>
        <v>0</v>
      </c>
      <c r="CB35" s="51">
        <f t="shared" si="5"/>
        <v>0</v>
      </c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>
        <f t="shared" si="0"/>
        <v>0</v>
      </c>
      <c r="BX36" s="51">
        <f t="shared" si="1"/>
        <v>0</v>
      </c>
      <c r="BY36" s="51">
        <f t="shared" si="2"/>
        <v>0</v>
      </c>
      <c r="BZ36" s="51">
        <f t="shared" si="3"/>
        <v>0</v>
      </c>
      <c r="CA36" s="51">
        <f t="shared" si="4"/>
        <v>0</v>
      </c>
      <c r="CB36" s="51">
        <f t="shared" si="5"/>
        <v>0</v>
      </c>
    </row>
    <row r="37" spans="2:80" x14ac:dyDescent="0.25">
      <c r="J37" s="52">
        <f t="shared" ref="J37:O37" si="6">SUM(J6:J36)</f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  <c r="O37" s="52">
        <f t="shared" si="6"/>
        <v>0</v>
      </c>
      <c r="Q37" s="52">
        <f t="shared" ref="Q37:V37" si="7">SUM(Q6:Q36)</f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X37" s="52">
        <f t="shared" ref="X37:AB37" si="8">SUM(X6:X36)</f>
        <v>0</v>
      </c>
      <c r="Y37" s="52">
        <f t="shared" si="8"/>
        <v>0</v>
      </c>
      <c r="Z37" s="52">
        <f t="shared" si="8"/>
        <v>0</v>
      </c>
      <c r="AA37" s="52">
        <f t="shared" si="8"/>
        <v>0</v>
      </c>
      <c r="AB37" s="52">
        <f t="shared" si="8"/>
        <v>0</v>
      </c>
      <c r="AC37" s="52">
        <f t="shared" ref="AC37:BG37" si="9">SUM(AC6:AC36)</f>
        <v>0</v>
      </c>
      <c r="AD37" s="52">
        <f t="shared" si="9"/>
        <v>0</v>
      </c>
      <c r="AE37" s="52">
        <f t="shared" si="9"/>
        <v>0</v>
      </c>
      <c r="AF37" s="52">
        <f t="shared" si="9"/>
        <v>0</v>
      </c>
      <c r="AG37" s="52">
        <f t="shared" si="9"/>
        <v>0</v>
      </c>
      <c r="AH37" s="52">
        <f t="shared" si="9"/>
        <v>0</v>
      </c>
      <c r="AI37" s="52">
        <f t="shared" si="9"/>
        <v>0</v>
      </c>
      <c r="AJ37" s="52">
        <f t="shared" si="9"/>
        <v>0</v>
      </c>
      <c r="AK37" s="52">
        <f t="shared" si="9"/>
        <v>0</v>
      </c>
      <c r="AL37" s="52">
        <f t="shared" si="9"/>
        <v>0</v>
      </c>
      <c r="AM37" s="52">
        <f t="shared" si="9"/>
        <v>0</v>
      </c>
      <c r="AN37" s="52">
        <f t="shared" si="9"/>
        <v>0</v>
      </c>
      <c r="AO37" s="52">
        <f t="shared" si="9"/>
        <v>0</v>
      </c>
      <c r="AP37" s="52">
        <f t="shared" si="9"/>
        <v>0</v>
      </c>
      <c r="AQ37" s="52">
        <f t="shared" si="9"/>
        <v>0</v>
      </c>
      <c r="AR37" s="52">
        <f t="shared" si="9"/>
        <v>0</v>
      </c>
      <c r="AS37" s="52">
        <f t="shared" si="9"/>
        <v>0</v>
      </c>
      <c r="AT37" s="52">
        <f t="shared" si="9"/>
        <v>0</v>
      </c>
      <c r="AU37" s="52">
        <f t="shared" si="9"/>
        <v>0</v>
      </c>
      <c r="AV37" s="52">
        <f t="shared" si="9"/>
        <v>0</v>
      </c>
      <c r="AW37" s="52">
        <f t="shared" si="9"/>
        <v>0</v>
      </c>
      <c r="AX37" s="52">
        <f t="shared" si="9"/>
        <v>0</v>
      </c>
      <c r="AY37" s="52">
        <f t="shared" si="9"/>
        <v>0</v>
      </c>
      <c r="AZ37" s="52">
        <f t="shared" si="9"/>
        <v>0</v>
      </c>
      <c r="BA37" s="52">
        <f t="shared" si="9"/>
        <v>0</v>
      </c>
      <c r="BB37" s="52">
        <f t="shared" si="9"/>
        <v>0</v>
      </c>
      <c r="BC37" s="52">
        <f t="shared" si="9"/>
        <v>0</v>
      </c>
      <c r="BD37" s="52">
        <f t="shared" si="9"/>
        <v>0</v>
      </c>
      <c r="BE37" s="52">
        <f t="shared" si="9"/>
        <v>0</v>
      </c>
      <c r="BF37" s="52">
        <f t="shared" si="9"/>
        <v>0</v>
      </c>
      <c r="BG37" s="52">
        <f t="shared" si="9"/>
        <v>0</v>
      </c>
      <c r="BI37" s="52">
        <f t="shared" ref="BI37:BN37" si="10">SUM(BI6:BI36)</f>
        <v>0</v>
      </c>
      <c r="BJ37" s="52">
        <f t="shared" si="10"/>
        <v>0</v>
      </c>
      <c r="BK37" s="52">
        <f t="shared" si="10"/>
        <v>0</v>
      </c>
      <c r="BL37" s="52">
        <f t="shared" si="10"/>
        <v>0</v>
      </c>
      <c r="BM37" s="52">
        <f t="shared" si="10"/>
        <v>0</v>
      </c>
      <c r="BN37" s="52">
        <f t="shared" si="10"/>
        <v>0</v>
      </c>
      <c r="BP37" s="52">
        <f t="shared" ref="BP37:BU37" si="11">SUM(BP6:BP36)</f>
        <v>0</v>
      </c>
      <c r="BQ37" s="52">
        <f t="shared" si="11"/>
        <v>0</v>
      </c>
      <c r="BR37" s="52">
        <f t="shared" si="11"/>
        <v>0</v>
      </c>
      <c r="BS37" s="52">
        <f t="shared" si="11"/>
        <v>0</v>
      </c>
      <c r="BT37" s="52">
        <f t="shared" si="11"/>
        <v>0</v>
      </c>
      <c r="BU37" s="52">
        <f t="shared" si="11"/>
        <v>0</v>
      </c>
      <c r="BW37" s="52">
        <f t="shared" ref="BW37:CB37" si="12">SUM(BW6:BW36)</f>
        <v>0</v>
      </c>
      <c r="BX37" s="52">
        <f t="shared" si="12"/>
        <v>0</v>
      </c>
      <c r="BY37" s="52">
        <f t="shared" si="12"/>
        <v>0</v>
      </c>
      <c r="BZ37" s="52">
        <f t="shared" si="12"/>
        <v>0</v>
      </c>
      <c r="CA37" s="52">
        <f t="shared" si="12"/>
        <v>0</v>
      </c>
      <c r="CB37" s="52">
        <f t="shared" si="12"/>
        <v>0</v>
      </c>
    </row>
    <row r="38" spans="2:80" x14ac:dyDescent="0.25">
      <c r="BW38" s="94">
        <f>IF(ISERROR((BW37-J37)/J37),0,(BW37-J37)/J37)</f>
        <v>0</v>
      </c>
      <c r="BX38" s="94">
        <f t="shared" ref="BX38:CB38" si="13">IF(ISERROR((BX37-K37)/K37),0,(BX37-K37)/K37)</f>
        <v>0</v>
      </c>
      <c r="BY38" s="94">
        <f t="shared" si="13"/>
        <v>0</v>
      </c>
      <c r="BZ38" s="94">
        <f t="shared" si="13"/>
        <v>0</v>
      </c>
      <c r="CA38" s="94">
        <f t="shared" si="13"/>
        <v>0</v>
      </c>
      <c r="CB38" s="94">
        <f t="shared" si="13"/>
        <v>0</v>
      </c>
    </row>
    <row r="39" spans="2:80" x14ac:dyDescent="0.25">
      <c r="K39" s="39"/>
      <c r="L39" s="39"/>
      <c r="M39" s="39"/>
      <c r="N39" s="39"/>
      <c r="O39" s="39"/>
    </row>
    <row r="40" spans="2:80" x14ac:dyDescent="0.25">
      <c r="K40" s="39"/>
      <c r="L40" s="39"/>
      <c r="M40" s="39"/>
      <c r="N40" s="39"/>
      <c r="O40" s="39"/>
    </row>
  </sheetData>
  <mergeCells count="5">
    <mergeCell ref="J3:O3"/>
    <mergeCell ref="Q3:V3"/>
    <mergeCell ref="BI3:BN3"/>
    <mergeCell ref="BW3:CB3"/>
    <mergeCell ref="BP3:BU3"/>
  </mergeCells>
  <hyperlinks>
    <hyperlink ref="B2" location="Contents!A1" display="Table of Contents"/>
  </hyperlinks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E6:E21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H6:H36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I6:I36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G6:G36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CB40"/>
  <sheetViews>
    <sheetView zoomScaleNormal="100" zoomScalePageLayoutView="125" workbookViewId="0">
      <pane xSplit="4" topLeftCell="AJ1" activePane="topRight" state="frozen"/>
      <selection activeCell="C11" sqref="C11"/>
      <selection pane="topRight" activeCell="BC10" sqref="BC10"/>
    </sheetView>
  </sheetViews>
  <sheetFormatPr defaultColWidth="8.85546875" defaultRowHeight="15" outlineLevelCol="1" x14ac:dyDescent="0.25"/>
  <cols>
    <col min="1" max="1" width="4" style="1" customWidth="1"/>
    <col min="2" max="2" width="8.85546875" style="1"/>
    <col min="3" max="3" width="53" style="1" customWidth="1"/>
    <col min="4" max="4" width="20.28515625" style="1" customWidth="1"/>
    <col min="5" max="5" width="24.42578125" style="1" hidden="1" customWidth="1" outlineLevel="1"/>
    <col min="6" max="6" width="22.7109375" style="1" hidden="1" customWidth="1" outlineLevel="1"/>
    <col min="7" max="7" width="27.5703125" style="1" hidden="1" customWidth="1" outlineLevel="1"/>
    <col min="8" max="8" width="28.42578125" style="1" hidden="1" customWidth="1" outlineLevel="1"/>
    <col min="9" max="9" width="18.28515625" style="1" hidden="1" customWidth="1" outlineLevel="1"/>
    <col min="10" max="10" width="9.7109375" style="1" customWidth="1" collapsed="1"/>
    <col min="11" max="15" width="9.7109375" style="1" customWidth="1"/>
    <col min="16" max="16" width="3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2.7109375" style="1" customWidth="1"/>
    <col min="61" max="66" width="8.85546875" style="1"/>
    <col min="67" max="67" width="2.85546875" style="1" customWidth="1"/>
    <col min="68" max="73" width="8.85546875" style="1"/>
    <col min="74" max="74" width="2.85546875" style="1" customWidth="1"/>
    <col min="75" max="16384" width="8.85546875" style="1"/>
  </cols>
  <sheetData>
    <row r="1" spans="2:80" ht="18.75" x14ac:dyDescent="0.3">
      <c r="B1" s="10" t="s">
        <v>212</v>
      </c>
    </row>
    <row r="2" spans="2:80" x14ac:dyDescent="0.25">
      <c r="B2" s="25" t="s">
        <v>6</v>
      </c>
    </row>
    <row r="3" spans="2:80" x14ac:dyDescent="0.25"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2:80" x14ac:dyDescent="0.25"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2:80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2:80" x14ac:dyDescent="0.25">
      <c r="B6" s="7"/>
      <c r="C6" s="7" t="s">
        <v>164</v>
      </c>
      <c r="D6" s="7" t="s">
        <v>179</v>
      </c>
      <c r="E6" s="7" t="s">
        <v>53</v>
      </c>
      <c r="F6" s="7" t="s">
        <v>53</v>
      </c>
      <c r="G6" s="7" t="s">
        <v>33</v>
      </c>
      <c r="H6" s="7" t="s">
        <v>496</v>
      </c>
      <c r="I6" s="7" t="s">
        <v>352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</row>
    <row r="7" spans="2:80" x14ac:dyDescent="0.25">
      <c r="B7" s="7"/>
      <c r="C7" s="7" t="s">
        <v>165</v>
      </c>
      <c r="D7" s="7" t="s">
        <v>179</v>
      </c>
      <c r="E7" s="7" t="s">
        <v>53</v>
      </c>
      <c r="F7" s="7" t="s">
        <v>53</v>
      </c>
      <c r="G7" s="7" t="s">
        <v>33</v>
      </c>
      <c r="H7" s="7" t="s">
        <v>496</v>
      </c>
      <c r="I7" s="7" t="s">
        <v>352</v>
      </c>
      <c r="J7" s="521"/>
      <c r="K7" s="521"/>
      <c r="L7" s="521"/>
      <c r="M7" s="521"/>
      <c r="N7" s="521"/>
      <c r="O7" s="521"/>
      <c r="P7" s="477"/>
      <c r="Q7" s="521"/>
      <c r="R7" s="521"/>
      <c r="S7" s="521"/>
      <c r="T7" s="521"/>
      <c r="U7" s="521"/>
      <c r="V7" s="521"/>
      <c r="W7" s="477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477"/>
      <c r="BI7" s="521"/>
      <c r="BJ7" s="521"/>
      <c r="BK7" s="521"/>
      <c r="BL7" s="521"/>
      <c r="BM7" s="521"/>
      <c r="BN7" s="521"/>
      <c r="BO7" s="477"/>
      <c r="BP7" s="535"/>
      <c r="BQ7" s="535"/>
      <c r="BR7" s="535"/>
      <c r="BS7" s="535"/>
      <c r="BT7" s="535"/>
      <c r="BU7" s="535"/>
      <c r="BV7" s="477"/>
      <c r="BW7" s="521"/>
      <c r="BX7" s="521"/>
      <c r="BY7" s="521"/>
      <c r="BZ7" s="521"/>
      <c r="CA7" s="521"/>
      <c r="CB7" s="521"/>
    </row>
    <row r="8" spans="2:80" x14ac:dyDescent="0.25">
      <c r="B8" s="7"/>
      <c r="C8" s="7" t="s">
        <v>166</v>
      </c>
      <c r="D8" s="7" t="s">
        <v>179</v>
      </c>
      <c r="E8" s="7" t="s">
        <v>53</v>
      </c>
      <c r="F8" s="7" t="s">
        <v>53</v>
      </c>
      <c r="G8" s="7" t="s">
        <v>33</v>
      </c>
      <c r="H8" s="7" t="s">
        <v>496</v>
      </c>
      <c r="I8" s="7" t="s">
        <v>352</v>
      </c>
      <c r="J8" s="521"/>
      <c r="K8" s="521"/>
      <c r="L8" s="521"/>
      <c r="M8" s="521"/>
      <c r="N8" s="521"/>
      <c r="O8" s="521"/>
      <c r="P8" s="477"/>
      <c r="Q8" s="521"/>
      <c r="R8" s="521"/>
      <c r="S8" s="521"/>
      <c r="T8" s="521"/>
      <c r="U8" s="521"/>
      <c r="V8" s="521"/>
      <c r="W8" s="477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477"/>
      <c r="BI8" s="521"/>
      <c r="BJ8" s="521"/>
      <c r="BK8" s="521"/>
      <c r="BL8" s="521"/>
      <c r="BM8" s="521"/>
      <c r="BN8" s="521"/>
      <c r="BO8" s="477"/>
      <c r="BP8" s="535"/>
      <c r="BQ8" s="535"/>
      <c r="BR8" s="535"/>
      <c r="BS8" s="535"/>
      <c r="BT8" s="535"/>
      <c r="BU8" s="535"/>
      <c r="BV8" s="477"/>
      <c r="BW8" s="521"/>
      <c r="BX8" s="521"/>
      <c r="BY8" s="521"/>
      <c r="BZ8" s="521"/>
      <c r="CA8" s="521"/>
      <c r="CB8" s="521"/>
    </row>
    <row r="9" spans="2:80" x14ac:dyDescent="0.25">
      <c r="B9" s="7"/>
      <c r="C9" s="7" t="s">
        <v>167</v>
      </c>
      <c r="D9" s="7" t="s">
        <v>179</v>
      </c>
      <c r="E9" s="7" t="s">
        <v>53</v>
      </c>
      <c r="F9" s="7" t="s">
        <v>53</v>
      </c>
      <c r="G9" s="7" t="s">
        <v>33</v>
      </c>
      <c r="H9" s="7" t="s">
        <v>496</v>
      </c>
      <c r="I9" s="7" t="s">
        <v>352</v>
      </c>
      <c r="J9" s="521"/>
      <c r="K9" s="521"/>
      <c r="L9" s="521"/>
      <c r="M9" s="521"/>
      <c r="N9" s="521"/>
      <c r="O9" s="521"/>
      <c r="P9" s="477"/>
      <c r="Q9" s="521"/>
      <c r="R9" s="521"/>
      <c r="S9" s="521"/>
      <c r="T9" s="521"/>
      <c r="U9" s="521"/>
      <c r="V9" s="521"/>
      <c r="W9" s="477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477"/>
      <c r="BI9" s="521"/>
      <c r="BJ9" s="521"/>
      <c r="BK9" s="521"/>
      <c r="BL9" s="521"/>
      <c r="BM9" s="521"/>
      <c r="BN9" s="521"/>
      <c r="BO9" s="477"/>
      <c r="BP9" s="535"/>
      <c r="BQ9" s="535"/>
      <c r="BR9" s="535"/>
      <c r="BS9" s="535"/>
      <c r="BT9" s="535"/>
      <c r="BU9" s="535"/>
      <c r="BV9" s="477"/>
      <c r="BW9" s="521"/>
      <c r="BX9" s="521"/>
      <c r="BY9" s="521"/>
      <c r="BZ9" s="521"/>
      <c r="CA9" s="521"/>
      <c r="CB9" s="521"/>
    </row>
    <row r="10" spans="2:80" x14ac:dyDescent="0.25">
      <c r="B10" s="7"/>
      <c r="C10" s="7" t="s">
        <v>168</v>
      </c>
      <c r="D10" s="7" t="s">
        <v>179</v>
      </c>
      <c r="E10" s="7" t="s">
        <v>53</v>
      </c>
      <c r="F10" s="7" t="s">
        <v>53</v>
      </c>
      <c r="G10" s="7" t="s">
        <v>33</v>
      </c>
      <c r="H10" s="7" t="s">
        <v>496</v>
      </c>
      <c r="I10" s="7" t="s">
        <v>352</v>
      </c>
      <c r="J10" s="521"/>
      <c r="K10" s="521"/>
      <c r="L10" s="521"/>
      <c r="M10" s="521"/>
      <c r="N10" s="521"/>
      <c r="O10" s="521"/>
      <c r="P10" s="477"/>
      <c r="Q10" s="521"/>
      <c r="R10" s="521"/>
      <c r="S10" s="521"/>
      <c r="T10" s="521"/>
      <c r="U10" s="521"/>
      <c r="V10" s="521"/>
      <c r="W10" s="477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477"/>
      <c r="BI10" s="521"/>
      <c r="BJ10" s="521"/>
      <c r="BK10" s="521"/>
      <c r="BL10" s="521"/>
      <c r="BM10" s="521"/>
      <c r="BN10" s="521"/>
      <c r="BO10" s="477"/>
      <c r="BP10" s="535"/>
      <c r="BQ10" s="535"/>
      <c r="BR10" s="535"/>
      <c r="BS10" s="535"/>
      <c r="BT10" s="535"/>
      <c r="BU10" s="535"/>
      <c r="BV10" s="477"/>
      <c r="BW10" s="521"/>
      <c r="BX10" s="521"/>
      <c r="BY10" s="521"/>
      <c r="BZ10" s="521"/>
      <c r="CA10" s="521"/>
      <c r="CB10" s="521"/>
    </row>
    <row r="11" spans="2:80" x14ac:dyDescent="0.25">
      <c r="B11" s="7"/>
      <c r="C11" s="7" t="s">
        <v>169</v>
      </c>
      <c r="D11" s="7" t="s">
        <v>179</v>
      </c>
      <c r="E11" s="7" t="s">
        <v>53</v>
      </c>
      <c r="F11" s="7" t="s">
        <v>53</v>
      </c>
      <c r="G11" s="7" t="s">
        <v>33</v>
      </c>
      <c r="H11" s="7" t="s">
        <v>496</v>
      </c>
      <c r="I11" s="7" t="s">
        <v>352</v>
      </c>
      <c r="J11" s="521"/>
      <c r="K11" s="521"/>
      <c r="L11" s="521"/>
      <c r="M11" s="521"/>
      <c r="N11" s="521"/>
      <c r="O11" s="521"/>
      <c r="P11" s="477"/>
      <c r="Q11" s="521"/>
      <c r="R11" s="521"/>
      <c r="S11" s="521"/>
      <c r="T11" s="521"/>
      <c r="U11" s="521"/>
      <c r="V11" s="521"/>
      <c r="W11" s="477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477"/>
      <c r="BI11" s="521"/>
      <c r="BJ11" s="521"/>
      <c r="BK11" s="521"/>
      <c r="BL11" s="521"/>
      <c r="BM11" s="521"/>
      <c r="BN11" s="521"/>
      <c r="BO11" s="477"/>
      <c r="BP11" s="535"/>
      <c r="BQ11" s="535"/>
      <c r="BR11" s="535"/>
      <c r="BS11" s="535"/>
      <c r="BT11" s="535"/>
      <c r="BU11" s="535"/>
      <c r="BV11" s="477"/>
      <c r="BW11" s="521"/>
      <c r="BX11" s="521"/>
      <c r="BY11" s="521"/>
      <c r="BZ11" s="521"/>
      <c r="CA11" s="521"/>
      <c r="CB11" s="521"/>
    </row>
    <row r="12" spans="2:80" x14ac:dyDescent="0.25">
      <c r="B12" s="7"/>
      <c r="C12" s="7" t="s">
        <v>170</v>
      </c>
      <c r="D12" s="7" t="s">
        <v>179</v>
      </c>
      <c r="E12" s="7" t="s">
        <v>53</v>
      </c>
      <c r="F12" s="7" t="s">
        <v>53</v>
      </c>
      <c r="G12" s="7" t="s">
        <v>33</v>
      </c>
      <c r="H12" s="7" t="s">
        <v>496</v>
      </c>
      <c r="I12" s="7" t="s">
        <v>352</v>
      </c>
      <c r="J12" s="521"/>
      <c r="K12" s="521"/>
      <c r="L12" s="521"/>
      <c r="M12" s="521"/>
      <c r="N12" s="521"/>
      <c r="O12" s="521"/>
      <c r="P12" s="477"/>
      <c r="Q12" s="521"/>
      <c r="R12" s="521"/>
      <c r="S12" s="521"/>
      <c r="T12" s="521"/>
      <c r="U12" s="521"/>
      <c r="V12" s="521"/>
      <c r="W12" s="477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477"/>
      <c r="BI12" s="521"/>
      <c r="BJ12" s="521"/>
      <c r="BK12" s="521"/>
      <c r="BL12" s="521"/>
      <c r="BM12" s="521"/>
      <c r="BN12" s="521"/>
      <c r="BO12" s="477"/>
      <c r="BP12" s="535"/>
      <c r="BQ12" s="535"/>
      <c r="BR12" s="535"/>
      <c r="BS12" s="535"/>
      <c r="BT12" s="535"/>
      <c r="BU12" s="535"/>
      <c r="BV12" s="477"/>
      <c r="BW12" s="521"/>
      <c r="BX12" s="521"/>
      <c r="BY12" s="521"/>
      <c r="BZ12" s="521"/>
      <c r="CA12" s="521"/>
      <c r="CB12" s="521"/>
    </row>
    <row r="13" spans="2:80" x14ac:dyDescent="0.25">
      <c r="B13" s="7"/>
      <c r="C13" s="7" t="s">
        <v>171</v>
      </c>
      <c r="D13" s="7" t="s">
        <v>179</v>
      </c>
      <c r="E13" s="7" t="s">
        <v>53</v>
      </c>
      <c r="F13" s="7" t="s">
        <v>53</v>
      </c>
      <c r="G13" s="7" t="s">
        <v>33</v>
      </c>
      <c r="H13" s="7" t="s">
        <v>496</v>
      </c>
      <c r="I13" s="7" t="s">
        <v>352</v>
      </c>
      <c r="J13" s="521"/>
      <c r="K13" s="521"/>
      <c r="L13" s="521"/>
      <c r="M13" s="521"/>
      <c r="N13" s="521"/>
      <c r="O13" s="521"/>
      <c r="P13" s="477"/>
      <c r="Q13" s="521"/>
      <c r="R13" s="521"/>
      <c r="S13" s="521"/>
      <c r="T13" s="521"/>
      <c r="U13" s="521"/>
      <c r="V13" s="521"/>
      <c r="W13" s="477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477"/>
      <c r="BI13" s="521"/>
      <c r="BJ13" s="521"/>
      <c r="BK13" s="521"/>
      <c r="BL13" s="521"/>
      <c r="BM13" s="521"/>
      <c r="BN13" s="521"/>
      <c r="BO13" s="477"/>
      <c r="BP13" s="535"/>
      <c r="BQ13" s="535"/>
      <c r="BR13" s="535"/>
      <c r="BS13" s="535"/>
      <c r="BT13" s="535"/>
      <c r="BU13" s="535"/>
      <c r="BV13" s="477"/>
      <c r="BW13" s="521"/>
      <c r="BX13" s="521"/>
      <c r="BY13" s="521"/>
      <c r="BZ13" s="521"/>
      <c r="CA13" s="521"/>
      <c r="CB13" s="521"/>
    </row>
    <row r="14" spans="2:80" x14ac:dyDescent="0.25">
      <c r="B14" s="7"/>
      <c r="C14" s="7" t="s">
        <v>172</v>
      </c>
      <c r="D14" s="7" t="s">
        <v>179</v>
      </c>
      <c r="E14" s="7" t="s">
        <v>53</v>
      </c>
      <c r="F14" s="7" t="s">
        <v>53</v>
      </c>
      <c r="G14" s="7" t="s">
        <v>33</v>
      </c>
      <c r="H14" s="7" t="s">
        <v>496</v>
      </c>
      <c r="I14" s="7" t="s">
        <v>352</v>
      </c>
      <c r="J14" s="521"/>
      <c r="K14" s="521"/>
      <c r="L14" s="521"/>
      <c r="M14" s="521"/>
      <c r="N14" s="521"/>
      <c r="O14" s="521"/>
      <c r="P14" s="477"/>
      <c r="Q14" s="521"/>
      <c r="R14" s="521"/>
      <c r="S14" s="521"/>
      <c r="T14" s="521"/>
      <c r="U14" s="521"/>
      <c r="V14" s="521"/>
      <c r="W14" s="477"/>
      <c r="X14" s="520"/>
      <c r="Y14" s="520"/>
      <c r="Z14" s="520"/>
      <c r="AA14" s="520"/>
      <c r="AB14" s="520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477"/>
      <c r="BI14" s="521"/>
      <c r="BJ14" s="521"/>
      <c r="BK14" s="521"/>
      <c r="BL14" s="521"/>
      <c r="BM14" s="521"/>
      <c r="BN14" s="521"/>
      <c r="BO14" s="477"/>
      <c r="BP14" s="535"/>
      <c r="BQ14" s="535"/>
      <c r="BR14" s="535"/>
      <c r="BS14" s="535"/>
      <c r="BT14" s="535"/>
      <c r="BU14" s="535"/>
      <c r="BV14" s="477"/>
      <c r="BW14" s="521"/>
      <c r="BX14" s="521"/>
      <c r="BY14" s="521"/>
      <c r="BZ14" s="521"/>
      <c r="CA14" s="521"/>
      <c r="CB14" s="521"/>
    </row>
    <row r="15" spans="2:80" x14ac:dyDescent="0.25">
      <c r="B15" s="7"/>
      <c r="C15" s="7" t="s">
        <v>173</v>
      </c>
      <c r="D15" s="7" t="s">
        <v>179</v>
      </c>
      <c r="E15" s="7" t="s">
        <v>53</v>
      </c>
      <c r="F15" s="7" t="s">
        <v>53</v>
      </c>
      <c r="G15" s="7" t="s">
        <v>33</v>
      </c>
      <c r="H15" s="7" t="s">
        <v>496</v>
      </c>
      <c r="I15" s="7" t="s">
        <v>352</v>
      </c>
      <c r="J15" s="521"/>
      <c r="K15" s="521"/>
      <c r="L15" s="521"/>
      <c r="M15" s="521"/>
      <c r="N15" s="521"/>
      <c r="O15" s="521"/>
      <c r="P15" s="477"/>
      <c r="Q15" s="521"/>
      <c r="R15" s="521"/>
      <c r="S15" s="521"/>
      <c r="T15" s="521"/>
      <c r="U15" s="521"/>
      <c r="V15" s="521"/>
      <c r="W15" s="477"/>
      <c r="X15" s="520"/>
      <c r="Y15" s="520"/>
      <c r="Z15" s="520"/>
      <c r="AA15" s="520"/>
      <c r="AB15" s="520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477"/>
      <c r="BI15" s="521"/>
      <c r="BJ15" s="521"/>
      <c r="BK15" s="521"/>
      <c r="BL15" s="521"/>
      <c r="BM15" s="521"/>
      <c r="BN15" s="521"/>
      <c r="BO15" s="477"/>
      <c r="BP15" s="535"/>
      <c r="BQ15" s="535"/>
      <c r="BR15" s="535"/>
      <c r="BS15" s="535"/>
      <c r="BT15" s="535"/>
      <c r="BU15" s="535"/>
      <c r="BV15" s="477"/>
      <c r="BW15" s="521"/>
      <c r="BX15" s="521"/>
      <c r="BY15" s="521"/>
      <c r="BZ15" s="521"/>
      <c r="CA15" s="521"/>
      <c r="CB15" s="521"/>
    </row>
    <row r="16" spans="2:80" x14ac:dyDescent="0.25">
      <c r="B16" s="7"/>
      <c r="C16" s="7" t="s">
        <v>174</v>
      </c>
      <c r="D16" s="7" t="s">
        <v>179</v>
      </c>
      <c r="E16" s="7" t="s">
        <v>53</v>
      </c>
      <c r="F16" s="7" t="s">
        <v>53</v>
      </c>
      <c r="G16" s="7" t="s">
        <v>33</v>
      </c>
      <c r="H16" s="7" t="s">
        <v>496</v>
      </c>
      <c r="I16" s="7" t="s">
        <v>352</v>
      </c>
      <c r="J16" s="521"/>
      <c r="K16" s="521"/>
      <c r="L16" s="521"/>
      <c r="M16" s="521"/>
      <c r="N16" s="521"/>
      <c r="O16" s="521"/>
      <c r="P16" s="477"/>
      <c r="Q16" s="521"/>
      <c r="R16" s="521"/>
      <c r="S16" s="521"/>
      <c r="T16" s="521"/>
      <c r="U16" s="521"/>
      <c r="V16" s="521"/>
      <c r="W16" s="477"/>
      <c r="X16" s="520"/>
      <c r="Y16" s="520"/>
      <c r="Z16" s="520"/>
      <c r="AA16" s="520"/>
      <c r="AB16" s="520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477"/>
      <c r="BI16" s="521"/>
      <c r="BJ16" s="521"/>
      <c r="BK16" s="521"/>
      <c r="BL16" s="521"/>
      <c r="BM16" s="521"/>
      <c r="BN16" s="521"/>
      <c r="BO16" s="477"/>
      <c r="BP16" s="535"/>
      <c r="BQ16" s="535"/>
      <c r="BR16" s="535"/>
      <c r="BS16" s="535"/>
      <c r="BT16" s="535"/>
      <c r="BU16" s="535"/>
      <c r="BV16" s="477"/>
      <c r="BW16" s="521"/>
      <c r="BX16" s="521"/>
      <c r="BY16" s="521"/>
      <c r="BZ16" s="521"/>
      <c r="CA16" s="521"/>
      <c r="CB16" s="521"/>
    </row>
    <row r="17" spans="2:80" x14ac:dyDescent="0.25">
      <c r="B17" s="7"/>
      <c r="C17" s="7" t="s">
        <v>175</v>
      </c>
      <c r="D17" s="7" t="s">
        <v>179</v>
      </c>
      <c r="E17" s="7" t="s">
        <v>53</v>
      </c>
      <c r="F17" s="7" t="s">
        <v>53</v>
      </c>
      <c r="G17" s="7" t="s">
        <v>33</v>
      </c>
      <c r="H17" s="7" t="s">
        <v>496</v>
      </c>
      <c r="I17" s="7" t="s">
        <v>352</v>
      </c>
      <c r="J17" s="521"/>
      <c r="K17" s="521"/>
      <c r="L17" s="521"/>
      <c r="M17" s="521"/>
      <c r="N17" s="521"/>
      <c r="O17" s="521"/>
      <c r="P17" s="477"/>
      <c r="Q17" s="521"/>
      <c r="R17" s="521"/>
      <c r="S17" s="521"/>
      <c r="T17" s="521"/>
      <c r="U17" s="521"/>
      <c r="V17" s="521"/>
      <c r="W17" s="477"/>
      <c r="X17" s="520"/>
      <c r="Y17" s="520"/>
      <c r="Z17" s="520"/>
      <c r="AA17" s="520"/>
      <c r="AB17" s="520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477"/>
      <c r="BI17" s="521"/>
      <c r="BJ17" s="521"/>
      <c r="BK17" s="521"/>
      <c r="BL17" s="521"/>
      <c r="BM17" s="521"/>
      <c r="BN17" s="521"/>
      <c r="BO17" s="477"/>
      <c r="BP17" s="535"/>
      <c r="BQ17" s="535"/>
      <c r="BR17" s="535"/>
      <c r="BS17" s="535"/>
      <c r="BT17" s="535"/>
      <c r="BU17" s="535"/>
      <c r="BV17" s="477"/>
      <c r="BW17" s="521"/>
      <c r="BX17" s="521"/>
      <c r="BY17" s="521"/>
      <c r="BZ17" s="521"/>
      <c r="CA17" s="521"/>
      <c r="CB17" s="521"/>
    </row>
    <row r="18" spans="2:80" x14ac:dyDescent="0.25">
      <c r="B18" s="7"/>
      <c r="C18" s="7"/>
      <c r="D18" s="7"/>
      <c r="E18" s="7"/>
      <c r="F18" s="7"/>
      <c r="G18" s="7"/>
      <c r="H18" s="7"/>
      <c r="I18" s="7"/>
      <c r="J18" s="49"/>
      <c r="K18" s="49"/>
      <c r="L18" s="49"/>
      <c r="M18" s="49"/>
      <c r="N18" s="49"/>
      <c r="O18" s="49"/>
      <c r="Q18" s="51"/>
      <c r="R18" s="51"/>
      <c r="S18" s="51"/>
      <c r="T18" s="51"/>
      <c r="U18" s="51"/>
      <c r="V18" s="51"/>
      <c r="X18" s="6"/>
      <c r="Y18" s="6"/>
      <c r="Z18" s="6"/>
      <c r="AA18" s="6"/>
      <c r="AB18" s="6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I18" s="51"/>
      <c r="BJ18" s="51"/>
      <c r="BK18" s="51"/>
      <c r="BL18" s="51"/>
      <c r="BM18" s="51"/>
      <c r="BN18" s="51"/>
      <c r="BP18" s="91"/>
      <c r="BQ18" s="91"/>
      <c r="BR18" s="91"/>
      <c r="BS18" s="91"/>
      <c r="BT18" s="91"/>
      <c r="BU18" s="91"/>
      <c r="BW18" s="51">
        <f t="shared" ref="BW7:BW36" si="0">Q18+AC18+BI18+BP18</f>
        <v>0</v>
      </c>
      <c r="BX18" s="51">
        <f t="shared" ref="BX7:BX36" si="1">R18+AI18+BJ18+BQ18</f>
        <v>0</v>
      </c>
      <c r="BY18" s="51">
        <f t="shared" ref="BY7:BY36" si="2">S18+AO18+BK18+BR18</f>
        <v>0</v>
      </c>
      <c r="BZ18" s="51">
        <f t="shared" ref="BZ7:BZ36" si="3">T18+AU18+BL18+BS18</f>
        <v>0</v>
      </c>
      <c r="CA18" s="51">
        <f t="shared" ref="CA7:CA36" si="4">U18+BA18+BM18+BT18</f>
        <v>0</v>
      </c>
      <c r="CB18" s="51">
        <f t="shared" ref="CB7:CB36" si="5">V18+BG18+BN18+BU18</f>
        <v>0</v>
      </c>
    </row>
    <row r="19" spans="2:80" x14ac:dyDescent="0.25">
      <c r="B19" s="7"/>
      <c r="C19" s="7"/>
      <c r="D19" s="7"/>
      <c r="E19" s="7"/>
      <c r="F19" s="7"/>
      <c r="G19" s="7"/>
      <c r="H19" s="7"/>
      <c r="I19" s="7"/>
      <c r="J19" s="49"/>
      <c r="K19" s="49"/>
      <c r="L19" s="49"/>
      <c r="M19" s="49"/>
      <c r="N19" s="49"/>
      <c r="O19" s="49"/>
      <c r="Q19" s="51"/>
      <c r="R19" s="51"/>
      <c r="S19" s="51"/>
      <c r="T19" s="51"/>
      <c r="U19" s="51"/>
      <c r="V19" s="51"/>
      <c r="X19" s="6"/>
      <c r="Y19" s="6"/>
      <c r="Z19" s="6"/>
      <c r="AA19" s="6"/>
      <c r="AB19" s="6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I19" s="51"/>
      <c r="BJ19" s="51"/>
      <c r="BK19" s="51"/>
      <c r="BL19" s="51"/>
      <c r="BM19" s="51"/>
      <c r="BN19" s="51"/>
      <c r="BP19" s="91"/>
      <c r="BQ19" s="91"/>
      <c r="BR19" s="91"/>
      <c r="BS19" s="91"/>
      <c r="BT19" s="91"/>
      <c r="BU19" s="91"/>
      <c r="BW19" s="51">
        <f t="shared" si="0"/>
        <v>0</v>
      </c>
      <c r="BX19" s="51">
        <f t="shared" si="1"/>
        <v>0</v>
      </c>
      <c r="BY19" s="51">
        <f t="shared" si="2"/>
        <v>0</v>
      </c>
      <c r="BZ19" s="51">
        <f t="shared" si="3"/>
        <v>0</v>
      </c>
      <c r="CA19" s="51">
        <f t="shared" si="4"/>
        <v>0</v>
      </c>
      <c r="CB19" s="51">
        <f t="shared" si="5"/>
        <v>0</v>
      </c>
    </row>
    <row r="20" spans="2:80" x14ac:dyDescent="0.25">
      <c r="B20" s="7"/>
      <c r="C20" s="7"/>
      <c r="D20" s="7"/>
      <c r="E20" s="7"/>
      <c r="F20" s="7"/>
      <c r="G20" s="7"/>
      <c r="H20" s="7"/>
      <c r="I20" s="7"/>
      <c r="J20" s="49"/>
      <c r="K20" s="49"/>
      <c r="L20" s="49"/>
      <c r="M20" s="49"/>
      <c r="N20" s="49"/>
      <c r="O20" s="49"/>
      <c r="Q20" s="51"/>
      <c r="R20" s="51"/>
      <c r="S20" s="51"/>
      <c r="T20" s="51"/>
      <c r="U20" s="51"/>
      <c r="V20" s="51"/>
      <c r="X20" s="6"/>
      <c r="Y20" s="6"/>
      <c r="Z20" s="6"/>
      <c r="AA20" s="6"/>
      <c r="AB20" s="6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I20" s="51"/>
      <c r="BJ20" s="51"/>
      <c r="BK20" s="51"/>
      <c r="BL20" s="51"/>
      <c r="BM20" s="51"/>
      <c r="BN20" s="51"/>
      <c r="BP20" s="51"/>
      <c r="BQ20" s="51"/>
      <c r="BR20" s="51"/>
      <c r="BS20" s="51"/>
      <c r="BT20" s="51"/>
      <c r="BU20" s="51"/>
      <c r="BW20" s="51">
        <f t="shared" si="0"/>
        <v>0</v>
      </c>
      <c r="BX20" s="51">
        <f t="shared" si="1"/>
        <v>0</v>
      </c>
      <c r="BY20" s="51">
        <f t="shared" si="2"/>
        <v>0</v>
      </c>
      <c r="BZ20" s="51">
        <f t="shared" si="3"/>
        <v>0</v>
      </c>
      <c r="CA20" s="51">
        <f t="shared" si="4"/>
        <v>0</v>
      </c>
      <c r="CB20" s="51">
        <f t="shared" si="5"/>
        <v>0</v>
      </c>
    </row>
    <row r="21" spans="2:80" x14ac:dyDescent="0.25">
      <c r="B21" s="7"/>
      <c r="C21" s="7"/>
      <c r="D21" s="7"/>
      <c r="E21" s="7"/>
      <c r="F21" s="7"/>
      <c r="G21" s="7"/>
      <c r="H21" s="7"/>
      <c r="I21" s="7"/>
      <c r="J21" s="49"/>
      <c r="K21" s="49"/>
      <c r="L21" s="49"/>
      <c r="M21" s="49"/>
      <c r="N21" s="49"/>
      <c r="O21" s="49"/>
      <c r="Q21" s="51"/>
      <c r="R21" s="51"/>
      <c r="S21" s="51"/>
      <c r="T21" s="51"/>
      <c r="U21" s="51"/>
      <c r="V21" s="51"/>
      <c r="X21" s="6"/>
      <c r="Y21" s="6"/>
      <c r="Z21" s="6"/>
      <c r="AA21" s="6"/>
      <c r="AB21" s="6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I21" s="51"/>
      <c r="BJ21" s="51"/>
      <c r="BK21" s="51"/>
      <c r="BL21" s="51"/>
      <c r="BM21" s="51"/>
      <c r="BN21" s="51"/>
      <c r="BP21" s="51"/>
      <c r="BQ21" s="51"/>
      <c r="BR21" s="51"/>
      <c r="BS21" s="51"/>
      <c r="BT21" s="51"/>
      <c r="BU21" s="51"/>
      <c r="BW21" s="51">
        <f t="shared" si="0"/>
        <v>0</v>
      </c>
      <c r="BX21" s="51">
        <f t="shared" si="1"/>
        <v>0</v>
      </c>
      <c r="BY21" s="51">
        <f t="shared" si="2"/>
        <v>0</v>
      </c>
      <c r="BZ21" s="51">
        <f t="shared" si="3"/>
        <v>0</v>
      </c>
      <c r="CA21" s="51">
        <f t="shared" si="4"/>
        <v>0</v>
      </c>
      <c r="CB21" s="51">
        <f t="shared" si="5"/>
        <v>0</v>
      </c>
    </row>
    <row r="22" spans="2:80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51"/>
      <c r="BQ22" s="51"/>
      <c r="BR22" s="51"/>
      <c r="BS22" s="51"/>
      <c r="BT22" s="51"/>
      <c r="BU22" s="51"/>
      <c r="BW22" s="51">
        <f t="shared" si="0"/>
        <v>0</v>
      </c>
      <c r="BX22" s="51">
        <f t="shared" si="1"/>
        <v>0</v>
      </c>
      <c r="BY22" s="51">
        <f t="shared" si="2"/>
        <v>0</v>
      </c>
      <c r="BZ22" s="51">
        <f t="shared" si="3"/>
        <v>0</v>
      </c>
      <c r="CA22" s="51">
        <f t="shared" si="4"/>
        <v>0</v>
      </c>
      <c r="CB22" s="51">
        <f t="shared" si="5"/>
        <v>0</v>
      </c>
    </row>
    <row r="23" spans="2:80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51"/>
      <c r="BQ23" s="51"/>
      <c r="BR23" s="51"/>
      <c r="BS23" s="51"/>
      <c r="BT23" s="51"/>
      <c r="BU23" s="51"/>
      <c r="BW23" s="51">
        <f t="shared" si="0"/>
        <v>0</v>
      </c>
      <c r="BX23" s="51">
        <f t="shared" si="1"/>
        <v>0</v>
      </c>
      <c r="BY23" s="51">
        <f t="shared" si="2"/>
        <v>0</v>
      </c>
      <c r="BZ23" s="51">
        <f t="shared" si="3"/>
        <v>0</v>
      </c>
      <c r="CA23" s="51">
        <f t="shared" si="4"/>
        <v>0</v>
      </c>
      <c r="CB23" s="51">
        <f t="shared" si="5"/>
        <v>0</v>
      </c>
    </row>
    <row r="24" spans="2:80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51"/>
      <c r="BQ24" s="51"/>
      <c r="BR24" s="51"/>
      <c r="BS24" s="51"/>
      <c r="BT24" s="51"/>
      <c r="BU24" s="51"/>
      <c r="BW24" s="51">
        <f t="shared" si="0"/>
        <v>0</v>
      </c>
      <c r="BX24" s="51">
        <f t="shared" si="1"/>
        <v>0</v>
      </c>
      <c r="BY24" s="51">
        <f t="shared" si="2"/>
        <v>0</v>
      </c>
      <c r="BZ24" s="51">
        <f t="shared" si="3"/>
        <v>0</v>
      </c>
      <c r="CA24" s="51">
        <f t="shared" si="4"/>
        <v>0</v>
      </c>
      <c r="CB24" s="51">
        <f t="shared" si="5"/>
        <v>0</v>
      </c>
    </row>
    <row r="25" spans="2:80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51"/>
      <c r="BQ25" s="51"/>
      <c r="BR25" s="51"/>
      <c r="BS25" s="51"/>
      <c r="BT25" s="51"/>
      <c r="BU25" s="51"/>
      <c r="BW25" s="51">
        <f t="shared" si="0"/>
        <v>0</v>
      </c>
      <c r="BX25" s="51">
        <f t="shared" si="1"/>
        <v>0</v>
      </c>
      <c r="BY25" s="51">
        <f t="shared" si="2"/>
        <v>0</v>
      </c>
      <c r="BZ25" s="51">
        <f t="shared" si="3"/>
        <v>0</v>
      </c>
      <c r="CA25" s="51">
        <f t="shared" si="4"/>
        <v>0</v>
      </c>
      <c r="CB25" s="51">
        <f t="shared" si="5"/>
        <v>0</v>
      </c>
    </row>
    <row r="26" spans="2:80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51"/>
      <c r="BQ26" s="51"/>
      <c r="BR26" s="51"/>
      <c r="BS26" s="51"/>
      <c r="BT26" s="51"/>
      <c r="BU26" s="51"/>
      <c r="BW26" s="51">
        <f t="shared" si="0"/>
        <v>0</v>
      </c>
      <c r="BX26" s="51">
        <f t="shared" si="1"/>
        <v>0</v>
      </c>
      <c r="BY26" s="51">
        <f t="shared" si="2"/>
        <v>0</v>
      </c>
      <c r="BZ26" s="51">
        <f t="shared" si="3"/>
        <v>0</v>
      </c>
      <c r="CA26" s="51">
        <f t="shared" si="4"/>
        <v>0</v>
      </c>
      <c r="CB26" s="51">
        <f t="shared" si="5"/>
        <v>0</v>
      </c>
    </row>
    <row r="27" spans="2:80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51"/>
      <c r="BQ27" s="51"/>
      <c r="BR27" s="51"/>
      <c r="BS27" s="51"/>
      <c r="BT27" s="51"/>
      <c r="BU27" s="51"/>
      <c r="BW27" s="51">
        <f t="shared" si="0"/>
        <v>0</v>
      </c>
      <c r="BX27" s="51">
        <f t="shared" si="1"/>
        <v>0</v>
      </c>
      <c r="BY27" s="51">
        <f t="shared" si="2"/>
        <v>0</v>
      </c>
      <c r="BZ27" s="51">
        <f t="shared" si="3"/>
        <v>0</v>
      </c>
      <c r="CA27" s="51">
        <f t="shared" si="4"/>
        <v>0</v>
      </c>
      <c r="CB27" s="51">
        <f t="shared" si="5"/>
        <v>0</v>
      </c>
    </row>
    <row r="28" spans="2:80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>
        <f t="shared" si="0"/>
        <v>0</v>
      </c>
      <c r="BX28" s="51">
        <f t="shared" si="1"/>
        <v>0</v>
      </c>
      <c r="BY28" s="51">
        <f t="shared" si="2"/>
        <v>0</v>
      </c>
      <c r="BZ28" s="51">
        <f t="shared" si="3"/>
        <v>0</v>
      </c>
      <c r="CA28" s="51">
        <f t="shared" si="4"/>
        <v>0</v>
      </c>
      <c r="CB28" s="51">
        <f t="shared" si="5"/>
        <v>0</v>
      </c>
    </row>
    <row r="29" spans="2:80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>
        <f t="shared" si="0"/>
        <v>0</v>
      </c>
      <c r="BX29" s="51">
        <f t="shared" si="1"/>
        <v>0</v>
      </c>
      <c r="BY29" s="51">
        <f t="shared" si="2"/>
        <v>0</v>
      </c>
      <c r="BZ29" s="51">
        <f t="shared" si="3"/>
        <v>0</v>
      </c>
      <c r="CA29" s="51">
        <f t="shared" si="4"/>
        <v>0</v>
      </c>
      <c r="CB29" s="51">
        <f t="shared" si="5"/>
        <v>0</v>
      </c>
    </row>
    <row r="30" spans="2:80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>
        <f t="shared" si="0"/>
        <v>0</v>
      </c>
      <c r="BX30" s="51">
        <f t="shared" si="1"/>
        <v>0</v>
      </c>
      <c r="BY30" s="51">
        <f t="shared" si="2"/>
        <v>0</v>
      </c>
      <c r="BZ30" s="51">
        <f t="shared" si="3"/>
        <v>0</v>
      </c>
      <c r="CA30" s="51">
        <f t="shared" si="4"/>
        <v>0</v>
      </c>
      <c r="CB30" s="51">
        <f t="shared" si="5"/>
        <v>0</v>
      </c>
    </row>
    <row r="31" spans="2:80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>
        <f t="shared" si="0"/>
        <v>0</v>
      </c>
      <c r="BX31" s="51">
        <f t="shared" si="1"/>
        <v>0</v>
      </c>
      <c r="BY31" s="51">
        <f t="shared" si="2"/>
        <v>0</v>
      </c>
      <c r="BZ31" s="51">
        <f t="shared" si="3"/>
        <v>0</v>
      </c>
      <c r="CA31" s="51">
        <f t="shared" si="4"/>
        <v>0</v>
      </c>
      <c r="CB31" s="51">
        <f t="shared" si="5"/>
        <v>0</v>
      </c>
    </row>
    <row r="32" spans="2:80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>
        <f t="shared" si="0"/>
        <v>0</v>
      </c>
      <c r="BX32" s="51">
        <f t="shared" si="1"/>
        <v>0</v>
      </c>
      <c r="BY32" s="51">
        <f t="shared" si="2"/>
        <v>0</v>
      </c>
      <c r="BZ32" s="51">
        <f t="shared" si="3"/>
        <v>0</v>
      </c>
      <c r="CA32" s="51">
        <f t="shared" si="4"/>
        <v>0</v>
      </c>
      <c r="CB32" s="51">
        <f t="shared" si="5"/>
        <v>0</v>
      </c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>
        <f t="shared" si="0"/>
        <v>0</v>
      </c>
      <c r="BX33" s="51">
        <f t="shared" si="1"/>
        <v>0</v>
      </c>
      <c r="BY33" s="51">
        <f t="shared" si="2"/>
        <v>0</v>
      </c>
      <c r="BZ33" s="51">
        <f t="shared" si="3"/>
        <v>0</v>
      </c>
      <c r="CA33" s="51">
        <f t="shared" si="4"/>
        <v>0</v>
      </c>
      <c r="CB33" s="51">
        <f t="shared" si="5"/>
        <v>0</v>
      </c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>
        <f t="shared" si="0"/>
        <v>0</v>
      </c>
      <c r="BX34" s="51">
        <f t="shared" si="1"/>
        <v>0</v>
      </c>
      <c r="BY34" s="51">
        <f t="shared" si="2"/>
        <v>0</v>
      </c>
      <c r="BZ34" s="51">
        <f t="shared" si="3"/>
        <v>0</v>
      </c>
      <c r="CA34" s="51">
        <f t="shared" si="4"/>
        <v>0</v>
      </c>
      <c r="CB34" s="51">
        <f t="shared" si="5"/>
        <v>0</v>
      </c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>
        <f t="shared" si="0"/>
        <v>0</v>
      </c>
      <c r="BX35" s="51">
        <f t="shared" si="1"/>
        <v>0</v>
      </c>
      <c r="BY35" s="51">
        <f t="shared" si="2"/>
        <v>0</v>
      </c>
      <c r="BZ35" s="51">
        <f t="shared" si="3"/>
        <v>0</v>
      </c>
      <c r="CA35" s="51">
        <f t="shared" si="4"/>
        <v>0</v>
      </c>
      <c r="CB35" s="51">
        <f t="shared" si="5"/>
        <v>0</v>
      </c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>
        <f t="shared" si="0"/>
        <v>0</v>
      </c>
      <c r="BX36" s="51">
        <f t="shared" si="1"/>
        <v>0</v>
      </c>
      <c r="BY36" s="51">
        <f t="shared" si="2"/>
        <v>0</v>
      </c>
      <c r="BZ36" s="51">
        <f t="shared" si="3"/>
        <v>0</v>
      </c>
      <c r="CA36" s="51">
        <f t="shared" si="4"/>
        <v>0</v>
      </c>
      <c r="CB36" s="51">
        <f t="shared" si="5"/>
        <v>0</v>
      </c>
    </row>
    <row r="37" spans="2:80" x14ac:dyDescent="0.25">
      <c r="J37" s="52">
        <f t="shared" ref="J37:O37" si="6">SUM(J6:J36)</f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  <c r="O37" s="52">
        <f t="shared" si="6"/>
        <v>0</v>
      </c>
      <c r="Q37" s="52">
        <f t="shared" ref="Q37:V37" si="7">SUM(Q6:Q36)</f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X37" s="52">
        <f t="shared" ref="X37:AB37" si="8">SUM(X6:X36)</f>
        <v>0</v>
      </c>
      <c r="Y37" s="52">
        <f t="shared" si="8"/>
        <v>0</v>
      </c>
      <c r="Z37" s="52">
        <f t="shared" si="8"/>
        <v>0</v>
      </c>
      <c r="AA37" s="52">
        <f t="shared" si="8"/>
        <v>0</v>
      </c>
      <c r="AB37" s="52">
        <f t="shared" si="8"/>
        <v>0</v>
      </c>
      <c r="AC37" s="52">
        <f t="shared" ref="AC37:BG37" si="9">SUM(AC6:AC36)</f>
        <v>0</v>
      </c>
      <c r="AD37" s="52">
        <f t="shared" si="9"/>
        <v>0</v>
      </c>
      <c r="AE37" s="52">
        <f t="shared" si="9"/>
        <v>0</v>
      </c>
      <c r="AF37" s="52">
        <f t="shared" si="9"/>
        <v>0</v>
      </c>
      <c r="AG37" s="52">
        <f t="shared" si="9"/>
        <v>0</v>
      </c>
      <c r="AH37" s="52">
        <f t="shared" si="9"/>
        <v>0</v>
      </c>
      <c r="AI37" s="52">
        <f t="shared" si="9"/>
        <v>0</v>
      </c>
      <c r="AJ37" s="52">
        <f t="shared" si="9"/>
        <v>0</v>
      </c>
      <c r="AK37" s="52">
        <f t="shared" si="9"/>
        <v>0</v>
      </c>
      <c r="AL37" s="52">
        <f t="shared" si="9"/>
        <v>0</v>
      </c>
      <c r="AM37" s="52">
        <f t="shared" si="9"/>
        <v>0</v>
      </c>
      <c r="AN37" s="52">
        <f t="shared" si="9"/>
        <v>0</v>
      </c>
      <c r="AO37" s="52">
        <f t="shared" si="9"/>
        <v>0</v>
      </c>
      <c r="AP37" s="52">
        <f t="shared" si="9"/>
        <v>0</v>
      </c>
      <c r="AQ37" s="52">
        <f t="shared" si="9"/>
        <v>0</v>
      </c>
      <c r="AR37" s="52">
        <f t="shared" si="9"/>
        <v>0</v>
      </c>
      <c r="AS37" s="52">
        <f t="shared" si="9"/>
        <v>0</v>
      </c>
      <c r="AT37" s="52">
        <f t="shared" si="9"/>
        <v>0</v>
      </c>
      <c r="AU37" s="52">
        <f t="shared" si="9"/>
        <v>0</v>
      </c>
      <c r="AV37" s="52">
        <f t="shared" si="9"/>
        <v>0</v>
      </c>
      <c r="AW37" s="52">
        <f t="shared" si="9"/>
        <v>0</v>
      </c>
      <c r="AX37" s="52">
        <f t="shared" si="9"/>
        <v>0</v>
      </c>
      <c r="AY37" s="52">
        <f t="shared" si="9"/>
        <v>0</v>
      </c>
      <c r="AZ37" s="52">
        <f t="shared" si="9"/>
        <v>0</v>
      </c>
      <c r="BA37" s="52">
        <f t="shared" si="9"/>
        <v>0</v>
      </c>
      <c r="BB37" s="52">
        <f t="shared" si="9"/>
        <v>0</v>
      </c>
      <c r="BC37" s="52">
        <f t="shared" si="9"/>
        <v>0</v>
      </c>
      <c r="BD37" s="52">
        <f t="shared" si="9"/>
        <v>0</v>
      </c>
      <c r="BE37" s="52">
        <f t="shared" si="9"/>
        <v>0</v>
      </c>
      <c r="BF37" s="52">
        <f t="shared" si="9"/>
        <v>0</v>
      </c>
      <c r="BG37" s="52">
        <f t="shared" si="9"/>
        <v>0</v>
      </c>
      <c r="BI37" s="52">
        <f t="shared" ref="BI37:BN37" si="10">SUM(BI6:BI36)</f>
        <v>0</v>
      </c>
      <c r="BJ37" s="52">
        <f t="shared" si="10"/>
        <v>0</v>
      </c>
      <c r="BK37" s="52">
        <f t="shared" si="10"/>
        <v>0</v>
      </c>
      <c r="BL37" s="52">
        <f t="shared" si="10"/>
        <v>0</v>
      </c>
      <c r="BM37" s="52">
        <f t="shared" si="10"/>
        <v>0</v>
      </c>
      <c r="BN37" s="52">
        <f t="shared" si="10"/>
        <v>0</v>
      </c>
      <c r="BP37" s="52">
        <f t="shared" ref="BP37:BU37" si="11">SUM(BP6:BP36)</f>
        <v>0</v>
      </c>
      <c r="BQ37" s="52">
        <f t="shared" si="11"/>
        <v>0</v>
      </c>
      <c r="BR37" s="52">
        <f t="shared" si="11"/>
        <v>0</v>
      </c>
      <c r="BS37" s="52">
        <f t="shared" si="11"/>
        <v>0</v>
      </c>
      <c r="BT37" s="52">
        <f t="shared" si="11"/>
        <v>0</v>
      </c>
      <c r="BU37" s="52">
        <f t="shared" si="11"/>
        <v>0</v>
      </c>
      <c r="BW37" s="52">
        <f t="shared" ref="BW37:CB37" si="12">SUM(BW6:BW36)</f>
        <v>0</v>
      </c>
      <c r="BX37" s="52">
        <f t="shared" si="12"/>
        <v>0</v>
      </c>
      <c r="BY37" s="52">
        <f t="shared" si="12"/>
        <v>0</v>
      </c>
      <c r="BZ37" s="52">
        <f t="shared" si="12"/>
        <v>0</v>
      </c>
      <c r="CA37" s="52">
        <f t="shared" si="12"/>
        <v>0</v>
      </c>
      <c r="CB37" s="52">
        <f t="shared" si="12"/>
        <v>0</v>
      </c>
    </row>
    <row r="38" spans="2:80" x14ac:dyDescent="0.25">
      <c r="BW38" s="94">
        <f t="shared" ref="BW38:CB38" si="13">IF(ISERROR((BW37-J37)/J37),0,(BW37-J37)/J37)</f>
        <v>0</v>
      </c>
      <c r="BX38" s="94">
        <f t="shared" si="13"/>
        <v>0</v>
      </c>
      <c r="BY38" s="94">
        <f t="shared" si="13"/>
        <v>0</v>
      </c>
      <c r="BZ38" s="94">
        <f t="shared" si="13"/>
        <v>0</v>
      </c>
      <c r="CA38" s="94">
        <f t="shared" si="13"/>
        <v>0</v>
      </c>
      <c r="CB38" s="94">
        <f t="shared" si="13"/>
        <v>0</v>
      </c>
    </row>
    <row r="39" spans="2:80" x14ac:dyDescent="0.25">
      <c r="H39" s="1" t="s">
        <v>213</v>
      </c>
      <c r="K39" s="200"/>
      <c r="L39" s="200"/>
      <c r="M39" s="200"/>
      <c r="N39" s="200"/>
      <c r="O39" s="200"/>
    </row>
    <row r="40" spans="2:80" x14ac:dyDescent="0.25">
      <c r="K40" s="39"/>
      <c r="L40" s="39"/>
      <c r="M40" s="39"/>
      <c r="N40" s="39"/>
      <c r="O40" s="39"/>
    </row>
  </sheetData>
  <mergeCells count="5">
    <mergeCell ref="J3:O3"/>
    <mergeCell ref="Q3:V3"/>
    <mergeCell ref="BI3:BN3"/>
    <mergeCell ref="BW3:CB3"/>
    <mergeCell ref="BP3:BU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xWindow="788" yWindow="547" count="5"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E6:E17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H6:H36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I6:I36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G6:G36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CB40"/>
  <sheetViews>
    <sheetView zoomScaleNormal="100" zoomScalePageLayoutView="125" workbookViewId="0">
      <pane xSplit="4" topLeftCell="E1" activePane="topRight" state="frozen"/>
      <selection activeCell="C11" sqref="C11"/>
      <selection pane="topRight" activeCell="N6" sqref="N6"/>
    </sheetView>
  </sheetViews>
  <sheetFormatPr defaultColWidth="8.85546875" defaultRowHeight="15" outlineLevelCol="1" x14ac:dyDescent="0.25"/>
  <cols>
    <col min="1" max="1" width="4" style="1" customWidth="1"/>
    <col min="2" max="2" width="8.85546875" style="1"/>
    <col min="3" max="3" width="53" style="1" customWidth="1"/>
    <col min="4" max="4" width="20.28515625" style="1" customWidth="1"/>
    <col min="5" max="5" width="24.42578125" style="1" hidden="1" customWidth="1" outlineLevel="1"/>
    <col min="6" max="6" width="27.7109375" style="1" hidden="1" customWidth="1" outlineLevel="1"/>
    <col min="7" max="7" width="29.28515625" style="1" hidden="1" customWidth="1" outlineLevel="1"/>
    <col min="8" max="8" width="19.140625" style="1" hidden="1" customWidth="1" outlineLevel="1"/>
    <col min="9" max="9" width="23.140625" style="1" hidden="1" customWidth="1" outlineLevel="1"/>
    <col min="10" max="10" width="9.7109375" style="1" customWidth="1" collapsed="1"/>
    <col min="11" max="15" width="9.7109375" style="1" customWidth="1"/>
    <col min="16" max="16" width="3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2.7109375" style="1" customWidth="1"/>
    <col min="61" max="66" width="8.85546875" style="1"/>
    <col min="67" max="67" width="2.85546875" style="1" customWidth="1"/>
    <col min="68" max="73" width="8.85546875" style="1"/>
    <col min="74" max="74" width="2.85546875" style="1" customWidth="1"/>
    <col min="75" max="16384" width="8.85546875" style="1"/>
  </cols>
  <sheetData>
    <row r="1" spans="2:80" ht="18.75" x14ac:dyDescent="0.3">
      <c r="B1" s="10" t="s">
        <v>602</v>
      </c>
    </row>
    <row r="2" spans="2:80" x14ac:dyDescent="0.25">
      <c r="B2" s="25" t="s">
        <v>6</v>
      </c>
    </row>
    <row r="3" spans="2:80" x14ac:dyDescent="0.25"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2:80" x14ac:dyDescent="0.25"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2:80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2:80" x14ac:dyDescent="0.25">
      <c r="B6" s="7"/>
      <c r="C6" s="7" t="s">
        <v>603</v>
      </c>
      <c r="D6" s="7" t="s">
        <v>604</v>
      </c>
      <c r="E6" s="7" t="s">
        <v>53</v>
      </c>
      <c r="F6" s="7" t="s">
        <v>53</v>
      </c>
      <c r="G6" s="7" t="s">
        <v>33</v>
      </c>
      <c r="H6" s="7" t="s">
        <v>622</v>
      </c>
      <c r="I6" s="7" t="s">
        <v>351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</row>
    <row r="7" spans="2:80" x14ac:dyDescent="0.25">
      <c r="B7" s="7"/>
      <c r="C7" s="7"/>
      <c r="D7" s="7"/>
      <c r="E7" s="7"/>
      <c r="F7" s="7"/>
      <c r="G7" s="7"/>
      <c r="H7" s="7"/>
      <c r="I7" s="7"/>
      <c r="J7" s="49"/>
      <c r="K7" s="49"/>
      <c r="L7" s="49"/>
      <c r="M7" s="49"/>
      <c r="N7" s="49"/>
      <c r="O7" s="49"/>
      <c r="Q7" s="51"/>
      <c r="R7" s="51"/>
      <c r="S7" s="51"/>
      <c r="T7" s="51"/>
      <c r="U7" s="51"/>
      <c r="V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I7" s="51"/>
      <c r="BJ7" s="51"/>
      <c r="BK7" s="51"/>
      <c r="BL7" s="51"/>
      <c r="BM7" s="51"/>
      <c r="BN7" s="51"/>
      <c r="BP7" s="91"/>
      <c r="BQ7" s="91"/>
      <c r="BR7" s="91"/>
      <c r="BS7" s="91"/>
      <c r="BT7" s="91"/>
      <c r="BU7" s="91"/>
      <c r="BW7" s="51"/>
      <c r="BX7" s="51"/>
      <c r="BY7" s="51"/>
      <c r="BZ7" s="51"/>
      <c r="CA7" s="51"/>
      <c r="CB7" s="51"/>
    </row>
    <row r="8" spans="2:80" x14ac:dyDescent="0.25">
      <c r="B8" s="7"/>
      <c r="C8" s="7"/>
      <c r="D8" s="7"/>
      <c r="E8" s="7"/>
      <c r="F8" s="7"/>
      <c r="G8" s="7"/>
      <c r="H8" s="7"/>
      <c r="I8" s="7"/>
      <c r="J8" s="49"/>
      <c r="K8" s="49"/>
      <c r="L8" s="49"/>
      <c r="M8" s="49"/>
      <c r="N8" s="49"/>
      <c r="O8" s="49"/>
      <c r="Q8" s="51"/>
      <c r="R8" s="51"/>
      <c r="S8" s="51"/>
      <c r="T8" s="51"/>
      <c r="U8" s="51"/>
      <c r="V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I8" s="51"/>
      <c r="BJ8" s="51"/>
      <c r="BK8" s="51"/>
      <c r="BL8" s="51"/>
      <c r="BM8" s="51"/>
      <c r="BN8" s="51"/>
      <c r="BP8" s="91"/>
      <c r="BQ8" s="91"/>
      <c r="BR8" s="91"/>
      <c r="BS8" s="91"/>
      <c r="BT8" s="91"/>
      <c r="BU8" s="91"/>
      <c r="BW8" s="51"/>
      <c r="BX8" s="51"/>
      <c r="BY8" s="51"/>
      <c r="BZ8" s="51"/>
      <c r="CA8" s="51"/>
      <c r="CB8" s="51"/>
    </row>
    <row r="9" spans="2:80" x14ac:dyDescent="0.25">
      <c r="B9" s="7"/>
      <c r="C9" s="7"/>
      <c r="D9" s="7"/>
      <c r="E9" s="7"/>
      <c r="F9" s="7"/>
      <c r="G9" s="7"/>
      <c r="H9" s="7"/>
      <c r="I9" s="7"/>
      <c r="J9" s="49"/>
      <c r="K9" s="49"/>
      <c r="L9" s="49"/>
      <c r="M9" s="49"/>
      <c r="N9" s="49"/>
      <c r="O9" s="49"/>
      <c r="Q9" s="51"/>
      <c r="R9" s="51"/>
      <c r="S9" s="51"/>
      <c r="T9" s="51"/>
      <c r="U9" s="51"/>
      <c r="V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I9" s="51"/>
      <c r="BJ9" s="51"/>
      <c r="BK9" s="51"/>
      <c r="BL9" s="51"/>
      <c r="BM9" s="51"/>
      <c r="BN9" s="51"/>
      <c r="BP9" s="91"/>
      <c r="BQ9" s="91"/>
      <c r="BR9" s="91"/>
      <c r="BS9" s="91"/>
      <c r="BT9" s="91"/>
      <c r="BU9" s="91"/>
      <c r="BW9" s="51"/>
      <c r="BX9" s="51"/>
      <c r="BY9" s="51"/>
      <c r="BZ9" s="51"/>
      <c r="CA9" s="51"/>
      <c r="CB9" s="51"/>
    </row>
    <row r="10" spans="2:80" x14ac:dyDescent="0.25">
      <c r="B10" s="7"/>
      <c r="C10" s="7"/>
      <c r="D10" s="7"/>
      <c r="E10" s="7"/>
      <c r="F10" s="7"/>
      <c r="G10" s="7"/>
      <c r="H10" s="7"/>
      <c r="I10" s="7"/>
      <c r="J10" s="49"/>
      <c r="K10" s="49"/>
      <c r="L10" s="49"/>
      <c r="M10" s="49"/>
      <c r="N10" s="49"/>
      <c r="O10" s="49"/>
      <c r="Q10" s="51"/>
      <c r="R10" s="51"/>
      <c r="S10" s="51"/>
      <c r="T10" s="51"/>
      <c r="U10" s="51"/>
      <c r="V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I10" s="51"/>
      <c r="BJ10" s="51"/>
      <c r="BK10" s="51"/>
      <c r="BL10" s="51"/>
      <c r="BM10" s="51"/>
      <c r="BN10" s="51"/>
      <c r="BP10" s="91"/>
      <c r="BQ10" s="91"/>
      <c r="BR10" s="91"/>
      <c r="BS10" s="91"/>
      <c r="BT10" s="91"/>
      <c r="BU10" s="91"/>
      <c r="BW10" s="51"/>
      <c r="BX10" s="51"/>
      <c r="BY10" s="51"/>
      <c r="BZ10" s="51"/>
      <c r="CA10" s="51"/>
      <c r="CB10" s="51"/>
    </row>
    <row r="11" spans="2:80" x14ac:dyDescent="0.25">
      <c r="B11" s="7"/>
      <c r="C11" s="7"/>
      <c r="D11" s="7"/>
      <c r="E11" s="7"/>
      <c r="F11" s="7"/>
      <c r="G11" s="7"/>
      <c r="H11" s="7"/>
      <c r="I11" s="7"/>
      <c r="J11" s="49"/>
      <c r="K11" s="49"/>
      <c r="L11" s="49"/>
      <c r="M11" s="49"/>
      <c r="N11" s="49"/>
      <c r="O11" s="49"/>
      <c r="Q11" s="51"/>
      <c r="R11" s="51"/>
      <c r="S11" s="51"/>
      <c r="T11" s="51"/>
      <c r="U11" s="51"/>
      <c r="V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I11" s="51"/>
      <c r="BJ11" s="51"/>
      <c r="BK11" s="51"/>
      <c r="BL11" s="51"/>
      <c r="BM11" s="51"/>
      <c r="BN11" s="51"/>
      <c r="BP11" s="91"/>
      <c r="BQ11" s="91"/>
      <c r="BR11" s="91"/>
      <c r="BS11" s="91"/>
      <c r="BT11" s="91"/>
      <c r="BU11" s="91"/>
      <c r="BW11" s="51"/>
      <c r="BX11" s="51"/>
      <c r="BY11" s="51"/>
      <c r="BZ11" s="51"/>
      <c r="CA11" s="51"/>
      <c r="CB11" s="51"/>
    </row>
    <row r="12" spans="2:80" x14ac:dyDescent="0.25">
      <c r="B12" s="7"/>
      <c r="C12" s="7"/>
      <c r="D12" s="7"/>
      <c r="E12" s="7"/>
      <c r="F12" s="7"/>
      <c r="G12" s="7"/>
      <c r="H12" s="7"/>
      <c r="I12" s="7"/>
      <c r="J12" s="49"/>
      <c r="K12" s="49"/>
      <c r="L12" s="49"/>
      <c r="M12" s="49"/>
      <c r="N12" s="49"/>
      <c r="O12" s="49"/>
      <c r="Q12" s="51"/>
      <c r="R12" s="51"/>
      <c r="S12" s="51"/>
      <c r="T12" s="51"/>
      <c r="U12" s="51"/>
      <c r="V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I12" s="51"/>
      <c r="BJ12" s="51"/>
      <c r="BK12" s="51"/>
      <c r="BL12" s="51"/>
      <c r="BM12" s="51"/>
      <c r="BN12" s="51"/>
      <c r="BP12" s="91"/>
      <c r="BQ12" s="91"/>
      <c r="BR12" s="91"/>
      <c r="BS12" s="91"/>
      <c r="BT12" s="91"/>
      <c r="BU12" s="91"/>
      <c r="BW12" s="51"/>
      <c r="BX12" s="51"/>
      <c r="BY12" s="51"/>
      <c r="BZ12" s="51"/>
      <c r="CA12" s="51"/>
      <c r="CB12" s="51"/>
    </row>
    <row r="13" spans="2:80" x14ac:dyDescent="0.25">
      <c r="B13" s="7"/>
      <c r="C13" s="7"/>
      <c r="D13" s="7"/>
      <c r="E13" s="7"/>
      <c r="F13" s="7"/>
      <c r="G13" s="7"/>
      <c r="H13" s="7"/>
      <c r="I13" s="7"/>
      <c r="J13" s="49"/>
      <c r="K13" s="49"/>
      <c r="L13" s="49"/>
      <c r="M13" s="49"/>
      <c r="N13" s="49"/>
      <c r="O13" s="49"/>
      <c r="Q13" s="51"/>
      <c r="R13" s="51"/>
      <c r="S13" s="51"/>
      <c r="T13" s="51"/>
      <c r="U13" s="51"/>
      <c r="V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I13" s="51"/>
      <c r="BJ13" s="51"/>
      <c r="BK13" s="51"/>
      <c r="BL13" s="51"/>
      <c r="BM13" s="51"/>
      <c r="BN13" s="51"/>
      <c r="BP13" s="91"/>
      <c r="BQ13" s="91"/>
      <c r="BR13" s="91"/>
      <c r="BS13" s="91"/>
      <c r="BT13" s="91"/>
      <c r="BU13" s="91"/>
      <c r="BW13" s="51"/>
      <c r="BX13" s="51"/>
      <c r="BY13" s="51"/>
      <c r="BZ13" s="51"/>
      <c r="CA13" s="51"/>
      <c r="CB13" s="51"/>
    </row>
    <row r="14" spans="2:80" x14ac:dyDescent="0.25">
      <c r="B14" s="7"/>
      <c r="C14" s="7"/>
      <c r="D14" s="7"/>
      <c r="E14" s="7"/>
      <c r="F14" s="7"/>
      <c r="G14" s="7"/>
      <c r="H14" s="7"/>
      <c r="I14" s="7"/>
      <c r="J14" s="49"/>
      <c r="K14" s="49"/>
      <c r="L14" s="49"/>
      <c r="M14" s="49"/>
      <c r="N14" s="49"/>
      <c r="O14" s="49"/>
      <c r="Q14" s="51"/>
      <c r="R14" s="51"/>
      <c r="S14" s="51"/>
      <c r="T14" s="51"/>
      <c r="U14" s="51"/>
      <c r="V14" s="51"/>
      <c r="X14" s="6"/>
      <c r="Y14" s="6"/>
      <c r="Z14" s="6"/>
      <c r="AA14" s="6"/>
      <c r="AB14" s="6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I14" s="51"/>
      <c r="BJ14" s="51"/>
      <c r="BK14" s="51"/>
      <c r="BL14" s="51"/>
      <c r="BM14" s="51"/>
      <c r="BN14" s="51"/>
      <c r="BP14" s="91"/>
      <c r="BQ14" s="91"/>
      <c r="BR14" s="91"/>
      <c r="BS14" s="91"/>
      <c r="BT14" s="91"/>
      <c r="BU14" s="91"/>
      <c r="BW14" s="51"/>
      <c r="BX14" s="51"/>
      <c r="BY14" s="51"/>
      <c r="BZ14" s="51"/>
      <c r="CA14" s="51"/>
      <c r="CB14" s="51"/>
    </row>
    <row r="15" spans="2:80" x14ac:dyDescent="0.25">
      <c r="B15" s="7"/>
      <c r="C15" s="7"/>
      <c r="D15" s="7"/>
      <c r="E15" s="7"/>
      <c r="F15" s="7"/>
      <c r="G15" s="7"/>
      <c r="H15" s="7"/>
      <c r="I15" s="7"/>
      <c r="J15" s="49"/>
      <c r="K15" s="49"/>
      <c r="L15" s="49"/>
      <c r="M15" s="49"/>
      <c r="N15" s="49"/>
      <c r="O15" s="49"/>
      <c r="Q15" s="51"/>
      <c r="R15" s="51"/>
      <c r="S15" s="51"/>
      <c r="T15" s="51"/>
      <c r="U15" s="51"/>
      <c r="V15" s="51"/>
      <c r="X15" s="6"/>
      <c r="Y15" s="6"/>
      <c r="Z15" s="6"/>
      <c r="AA15" s="6"/>
      <c r="AB15" s="6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I15" s="51"/>
      <c r="BJ15" s="51"/>
      <c r="BK15" s="51"/>
      <c r="BL15" s="51"/>
      <c r="BM15" s="51"/>
      <c r="BN15" s="51"/>
      <c r="BP15" s="91"/>
      <c r="BQ15" s="91"/>
      <c r="BR15" s="91"/>
      <c r="BS15" s="91"/>
      <c r="BT15" s="91"/>
      <c r="BU15" s="91"/>
      <c r="BW15" s="51"/>
      <c r="BX15" s="51"/>
      <c r="BY15" s="51"/>
      <c r="BZ15" s="51"/>
      <c r="CA15" s="51"/>
      <c r="CB15" s="51"/>
    </row>
    <row r="16" spans="2:80" x14ac:dyDescent="0.25">
      <c r="B16" s="7"/>
      <c r="C16" s="7"/>
      <c r="D16" s="7"/>
      <c r="E16" s="7"/>
      <c r="F16" s="7"/>
      <c r="G16" s="7"/>
      <c r="H16" s="7"/>
      <c r="I16" s="7"/>
      <c r="J16" s="49"/>
      <c r="K16" s="49"/>
      <c r="L16" s="49"/>
      <c r="M16" s="49"/>
      <c r="N16" s="49"/>
      <c r="O16" s="49"/>
      <c r="Q16" s="51"/>
      <c r="R16" s="51"/>
      <c r="S16" s="51"/>
      <c r="T16" s="51"/>
      <c r="U16" s="51"/>
      <c r="V16" s="51"/>
      <c r="X16" s="6"/>
      <c r="Y16" s="6"/>
      <c r="Z16" s="6"/>
      <c r="AA16" s="6"/>
      <c r="AB16" s="6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I16" s="51"/>
      <c r="BJ16" s="51"/>
      <c r="BK16" s="51"/>
      <c r="BL16" s="51"/>
      <c r="BM16" s="51"/>
      <c r="BN16" s="51"/>
      <c r="BP16" s="91"/>
      <c r="BQ16" s="91"/>
      <c r="BR16" s="91"/>
      <c r="BS16" s="91"/>
      <c r="BT16" s="91"/>
      <c r="BU16" s="91"/>
      <c r="BW16" s="51"/>
      <c r="BX16" s="51"/>
      <c r="BY16" s="51"/>
      <c r="BZ16" s="51"/>
      <c r="CA16" s="51"/>
      <c r="CB16" s="51"/>
    </row>
    <row r="17" spans="2:80" x14ac:dyDescent="0.25">
      <c r="B17" s="7"/>
      <c r="C17" s="7"/>
      <c r="D17" s="7"/>
      <c r="E17" s="7"/>
      <c r="F17" s="7"/>
      <c r="G17" s="7"/>
      <c r="H17" s="7"/>
      <c r="I17" s="7"/>
      <c r="J17" s="49"/>
      <c r="K17" s="49"/>
      <c r="L17" s="49"/>
      <c r="M17" s="49"/>
      <c r="N17" s="49"/>
      <c r="O17" s="49"/>
      <c r="Q17" s="51"/>
      <c r="R17" s="51"/>
      <c r="S17" s="51"/>
      <c r="T17" s="51"/>
      <c r="U17" s="51"/>
      <c r="V17" s="51"/>
      <c r="X17" s="6"/>
      <c r="Y17" s="6"/>
      <c r="Z17" s="6"/>
      <c r="AA17" s="6"/>
      <c r="AB17" s="6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I17" s="51"/>
      <c r="BJ17" s="51"/>
      <c r="BK17" s="51"/>
      <c r="BL17" s="51"/>
      <c r="BM17" s="51"/>
      <c r="BN17" s="51"/>
      <c r="BP17" s="91"/>
      <c r="BQ17" s="91"/>
      <c r="BR17" s="91"/>
      <c r="BS17" s="91"/>
      <c r="BT17" s="91"/>
      <c r="BU17" s="91"/>
      <c r="BW17" s="51"/>
      <c r="BX17" s="51"/>
      <c r="BY17" s="51"/>
      <c r="BZ17" s="51"/>
      <c r="CA17" s="51"/>
      <c r="CB17" s="51"/>
    </row>
    <row r="18" spans="2:80" x14ac:dyDescent="0.25">
      <c r="B18" s="7"/>
      <c r="C18" s="7"/>
      <c r="D18" s="7"/>
      <c r="E18" s="7"/>
      <c r="F18" s="7"/>
      <c r="G18" s="7"/>
      <c r="H18" s="7"/>
      <c r="I18" s="7"/>
      <c r="J18" s="49"/>
      <c r="K18" s="49"/>
      <c r="L18" s="49"/>
      <c r="M18" s="49"/>
      <c r="N18" s="49"/>
      <c r="O18" s="49"/>
      <c r="Q18" s="51"/>
      <c r="R18" s="51"/>
      <c r="S18" s="51"/>
      <c r="T18" s="51"/>
      <c r="U18" s="51"/>
      <c r="V18" s="51"/>
      <c r="X18" s="6"/>
      <c r="Y18" s="6"/>
      <c r="Z18" s="6"/>
      <c r="AA18" s="6"/>
      <c r="AB18" s="6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I18" s="51"/>
      <c r="BJ18" s="51"/>
      <c r="BK18" s="51"/>
      <c r="BL18" s="51"/>
      <c r="BM18" s="51"/>
      <c r="BN18" s="51"/>
      <c r="BP18" s="91"/>
      <c r="BQ18" s="91"/>
      <c r="BR18" s="91"/>
      <c r="BS18" s="91"/>
      <c r="BT18" s="91"/>
      <c r="BU18" s="91"/>
      <c r="BW18" s="51"/>
      <c r="BX18" s="51"/>
      <c r="BY18" s="51"/>
      <c r="BZ18" s="51"/>
      <c r="CA18" s="51"/>
      <c r="CB18" s="51"/>
    </row>
    <row r="19" spans="2:80" x14ac:dyDescent="0.25">
      <c r="B19" s="7"/>
      <c r="C19" s="7"/>
      <c r="D19" s="7"/>
      <c r="E19" s="7"/>
      <c r="F19" s="7"/>
      <c r="G19" s="7"/>
      <c r="H19" s="7"/>
      <c r="I19" s="7"/>
      <c r="J19" s="49"/>
      <c r="K19" s="49"/>
      <c r="L19" s="49"/>
      <c r="M19" s="49"/>
      <c r="N19" s="49"/>
      <c r="O19" s="49"/>
      <c r="Q19" s="51"/>
      <c r="R19" s="51"/>
      <c r="S19" s="51"/>
      <c r="T19" s="51"/>
      <c r="U19" s="51"/>
      <c r="V19" s="51"/>
      <c r="X19" s="6"/>
      <c r="Y19" s="6"/>
      <c r="Z19" s="6"/>
      <c r="AA19" s="6"/>
      <c r="AB19" s="6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I19" s="51"/>
      <c r="BJ19" s="51"/>
      <c r="BK19" s="51"/>
      <c r="BL19" s="51"/>
      <c r="BM19" s="51"/>
      <c r="BN19" s="51"/>
      <c r="BP19" s="91"/>
      <c r="BQ19" s="91"/>
      <c r="BR19" s="91"/>
      <c r="BS19" s="91"/>
      <c r="BT19" s="91"/>
      <c r="BU19" s="91"/>
      <c r="BW19" s="51"/>
      <c r="BX19" s="51"/>
      <c r="BY19" s="51"/>
      <c r="BZ19" s="51"/>
      <c r="CA19" s="51"/>
      <c r="CB19" s="51"/>
    </row>
    <row r="20" spans="2:80" x14ac:dyDescent="0.25">
      <c r="B20" s="7"/>
      <c r="C20" s="7"/>
      <c r="D20" s="7"/>
      <c r="E20" s="7"/>
      <c r="F20" s="7"/>
      <c r="G20" s="7"/>
      <c r="H20" s="7"/>
      <c r="I20" s="7"/>
      <c r="J20" s="49"/>
      <c r="K20" s="49"/>
      <c r="L20" s="49"/>
      <c r="M20" s="49"/>
      <c r="N20" s="49"/>
      <c r="O20" s="49"/>
      <c r="Q20" s="51"/>
      <c r="R20" s="51"/>
      <c r="S20" s="51"/>
      <c r="T20" s="51"/>
      <c r="U20" s="51"/>
      <c r="V20" s="51"/>
      <c r="X20" s="6"/>
      <c r="Y20" s="6"/>
      <c r="Z20" s="6"/>
      <c r="AA20" s="6"/>
      <c r="AB20" s="6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I20" s="51"/>
      <c r="BJ20" s="51"/>
      <c r="BK20" s="51"/>
      <c r="BL20" s="51"/>
      <c r="BM20" s="51"/>
      <c r="BN20" s="51"/>
      <c r="BP20" s="51"/>
      <c r="BQ20" s="51"/>
      <c r="BR20" s="51"/>
      <c r="BS20" s="51"/>
      <c r="BT20" s="51"/>
      <c r="BU20" s="51"/>
      <c r="BW20" s="51"/>
      <c r="BX20" s="51"/>
      <c r="BY20" s="51"/>
      <c r="BZ20" s="51"/>
      <c r="CA20" s="51"/>
      <c r="CB20" s="51"/>
    </row>
    <row r="21" spans="2:80" x14ac:dyDescent="0.25">
      <c r="B21" s="7"/>
      <c r="C21" s="7"/>
      <c r="D21" s="7"/>
      <c r="E21" s="7"/>
      <c r="F21" s="7"/>
      <c r="G21" s="7"/>
      <c r="H21" s="7"/>
      <c r="I21" s="7"/>
      <c r="J21" s="49"/>
      <c r="K21" s="49"/>
      <c r="L21" s="49"/>
      <c r="M21" s="49"/>
      <c r="N21" s="49"/>
      <c r="O21" s="49"/>
      <c r="Q21" s="51"/>
      <c r="R21" s="51"/>
      <c r="S21" s="51"/>
      <c r="T21" s="51"/>
      <c r="U21" s="51"/>
      <c r="V21" s="51"/>
      <c r="X21" s="6"/>
      <c r="Y21" s="6"/>
      <c r="Z21" s="6"/>
      <c r="AA21" s="6"/>
      <c r="AB21" s="6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I21" s="51"/>
      <c r="BJ21" s="51"/>
      <c r="BK21" s="51"/>
      <c r="BL21" s="51"/>
      <c r="BM21" s="51"/>
      <c r="BN21" s="51"/>
      <c r="BP21" s="51"/>
      <c r="BQ21" s="51"/>
      <c r="BR21" s="51"/>
      <c r="BS21" s="51"/>
      <c r="BT21" s="51"/>
      <c r="BU21" s="51"/>
      <c r="BW21" s="51"/>
      <c r="BX21" s="51"/>
      <c r="BY21" s="51"/>
      <c r="BZ21" s="51"/>
      <c r="CA21" s="51"/>
      <c r="CB21" s="51"/>
    </row>
    <row r="22" spans="2:80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51"/>
      <c r="BQ22" s="51"/>
      <c r="BR22" s="51"/>
      <c r="BS22" s="51"/>
      <c r="BT22" s="51"/>
      <c r="BU22" s="51"/>
      <c r="BW22" s="51"/>
      <c r="BX22" s="51"/>
      <c r="BY22" s="51"/>
      <c r="BZ22" s="51"/>
      <c r="CA22" s="51"/>
      <c r="CB22" s="51"/>
    </row>
    <row r="23" spans="2:80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51"/>
      <c r="BQ23" s="51"/>
      <c r="BR23" s="51"/>
      <c r="BS23" s="51"/>
      <c r="BT23" s="51"/>
      <c r="BU23" s="51"/>
      <c r="BW23" s="51"/>
      <c r="BX23" s="51"/>
      <c r="BY23" s="51"/>
      <c r="BZ23" s="51"/>
      <c r="CA23" s="51"/>
      <c r="CB23" s="51"/>
    </row>
    <row r="24" spans="2:80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51"/>
      <c r="BQ24" s="51"/>
      <c r="BR24" s="51"/>
      <c r="BS24" s="51"/>
      <c r="BT24" s="51"/>
      <c r="BU24" s="51"/>
      <c r="BW24" s="51"/>
      <c r="BX24" s="51"/>
      <c r="BY24" s="51"/>
      <c r="BZ24" s="51"/>
      <c r="CA24" s="51"/>
      <c r="CB24" s="51"/>
    </row>
    <row r="25" spans="2:80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51"/>
      <c r="BQ25" s="51"/>
      <c r="BR25" s="51"/>
      <c r="BS25" s="51"/>
      <c r="BT25" s="51"/>
      <c r="BU25" s="51"/>
      <c r="BW25" s="51"/>
      <c r="BX25" s="51"/>
      <c r="BY25" s="51"/>
      <c r="BZ25" s="51"/>
      <c r="CA25" s="51"/>
      <c r="CB25" s="51"/>
    </row>
    <row r="26" spans="2:80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51"/>
      <c r="BQ26" s="51"/>
      <c r="BR26" s="51"/>
      <c r="BS26" s="51"/>
      <c r="BT26" s="51"/>
      <c r="BU26" s="51"/>
      <c r="BW26" s="51"/>
      <c r="BX26" s="51"/>
      <c r="BY26" s="51"/>
      <c r="BZ26" s="51"/>
      <c r="CA26" s="51"/>
      <c r="CB26" s="51"/>
    </row>
    <row r="27" spans="2:80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51"/>
      <c r="BQ27" s="51"/>
      <c r="BR27" s="51"/>
      <c r="BS27" s="51"/>
      <c r="BT27" s="51"/>
      <c r="BU27" s="51"/>
      <c r="BW27" s="51"/>
      <c r="BX27" s="51"/>
      <c r="BY27" s="51"/>
      <c r="BZ27" s="51"/>
      <c r="CA27" s="51"/>
      <c r="CB27" s="51"/>
    </row>
    <row r="28" spans="2:80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/>
      <c r="BX28" s="51"/>
      <c r="BY28" s="51"/>
      <c r="BZ28" s="51"/>
      <c r="CA28" s="51"/>
      <c r="CB28" s="51"/>
    </row>
    <row r="29" spans="2:80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/>
      <c r="BX29" s="51"/>
      <c r="BY29" s="51"/>
      <c r="BZ29" s="51"/>
      <c r="CA29" s="51"/>
      <c r="CB29" s="51"/>
    </row>
    <row r="30" spans="2:80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/>
      <c r="BX30" s="51"/>
      <c r="BY30" s="51"/>
      <c r="BZ30" s="51"/>
      <c r="CA30" s="51"/>
      <c r="CB30" s="51"/>
    </row>
    <row r="31" spans="2:80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/>
      <c r="BX31" s="51"/>
      <c r="BY31" s="51"/>
      <c r="BZ31" s="51"/>
      <c r="CA31" s="51"/>
      <c r="CB31" s="51"/>
    </row>
    <row r="32" spans="2:80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/>
      <c r="BX32" s="51"/>
      <c r="BY32" s="51"/>
      <c r="BZ32" s="51"/>
      <c r="CA32" s="51"/>
      <c r="CB32" s="51"/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/>
      <c r="BX33" s="51"/>
      <c r="BY33" s="51"/>
      <c r="BZ33" s="51"/>
      <c r="CA33" s="51"/>
      <c r="CB33" s="51"/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/>
      <c r="BX34" s="51"/>
      <c r="BY34" s="51"/>
      <c r="BZ34" s="51"/>
      <c r="CA34" s="51"/>
      <c r="CB34" s="51"/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/>
      <c r="BX35" s="51"/>
      <c r="BY35" s="51"/>
      <c r="BZ35" s="51"/>
      <c r="CA35" s="51"/>
      <c r="CB35" s="51"/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/>
      <c r="BX36" s="51"/>
      <c r="BY36" s="51"/>
      <c r="BZ36" s="51"/>
      <c r="CA36" s="51"/>
      <c r="CB36" s="51"/>
    </row>
    <row r="37" spans="2:80" x14ac:dyDescent="0.25">
      <c r="J37" s="52">
        <f t="shared" ref="J37:O37" si="0">SUM(J6:J36)</f>
        <v>0</v>
      </c>
      <c r="K37" s="52">
        <f t="shared" si="0"/>
        <v>0</v>
      </c>
      <c r="L37" s="52">
        <f t="shared" si="0"/>
        <v>0</v>
      </c>
      <c r="M37" s="52">
        <f t="shared" si="0"/>
        <v>0</v>
      </c>
      <c r="N37" s="52">
        <f t="shared" si="0"/>
        <v>0</v>
      </c>
      <c r="O37" s="52">
        <f t="shared" si="0"/>
        <v>0</v>
      </c>
      <c r="Q37" s="52">
        <f t="shared" ref="Q37:V37" si="1">SUM(Q6:Q36)</f>
        <v>0</v>
      </c>
      <c r="R37" s="52">
        <f t="shared" si="1"/>
        <v>0</v>
      </c>
      <c r="S37" s="52">
        <f t="shared" si="1"/>
        <v>0</v>
      </c>
      <c r="T37" s="52">
        <f t="shared" si="1"/>
        <v>0</v>
      </c>
      <c r="U37" s="52">
        <f t="shared" si="1"/>
        <v>0</v>
      </c>
      <c r="V37" s="52">
        <f t="shared" si="1"/>
        <v>0</v>
      </c>
      <c r="X37" s="52">
        <f t="shared" ref="X37:BG37" si="2">SUM(X6:X36)</f>
        <v>0</v>
      </c>
      <c r="Y37" s="52">
        <f t="shared" si="2"/>
        <v>0</v>
      </c>
      <c r="Z37" s="52">
        <f t="shared" si="2"/>
        <v>0</v>
      </c>
      <c r="AA37" s="52">
        <f t="shared" si="2"/>
        <v>0</v>
      </c>
      <c r="AB37" s="52">
        <f t="shared" si="2"/>
        <v>0</v>
      </c>
      <c r="AC37" s="52">
        <f t="shared" si="2"/>
        <v>0</v>
      </c>
      <c r="AD37" s="52">
        <f t="shared" si="2"/>
        <v>0</v>
      </c>
      <c r="AE37" s="52">
        <f t="shared" si="2"/>
        <v>0</v>
      </c>
      <c r="AF37" s="52">
        <f t="shared" si="2"/>
        <v>0</v>
      </c>
      <c r="AG37" s="52">
        <f t="shared" si="2"/>
        <v>0</v>
      </c>
      <c r="AH37" s="52">
        <f t="shared" si="2"/>
        <v>0</v>
      </c>
      <c r="AI37" s="52">
        <f t="shared" si="2"/>
        <v>0</v>
      </c>
      <c r="AJ37" s="52">
        <f t="shared" si="2"/>
        <v>0</v>
      </c>
      <c r="AK37" s="52">
        <f t="shared" si="2"/>
        <v>0</v>
      </c>
      <c r="AL37" s="52">
        <f t="shared" si="2"/>
        <v>0</v>
      </c>
      <c r="AM37" s="52">
        <f t="shared" si="2"/>
        <v>0</v>
      </c>
      <c r="AN37" s="52">
        <f t="shared" si="2"/>
        <v>0</v>
      </c>
      <c r="AO37" s="52">
        <f t="shared" si="2"/>
        <v>0</v>
      </c>
      <c r="AP37" s="52">
        <f t="shared" si="2"/>
        <v>0</v>
      </c>
      <c r="AQ37" s="52">
        <f t="shared" si="2"/>
        <v>0</v>
      </c>
      <c r="AR37" s="52">
        <f t="shared" si="2"/>
        <v>0</v>
      </c>
      <c r="AS37" s="52">
        <f t="shared" si="2"/>
        <v>0</v>
      </c>
      <c r="AT37" s="52">
        <f t="shared" si="2"/>
        <v>0</v>
      </c>
      <c r="AU37" s="52">
        <f t="shared" si="2"/>
        <v>0</v>
      </c>
      <c r="AV37" s="52">
        <f t="shared" si="2"/>
        <v>0</v>
      </c>
      <c r="AW37" s="52">
        <f t="shared" si="2"/>
        <v>0</v>
      </c>
      <c r="AX37" s="52">
        <f t="shared" si="2"/>
        <v>0</v>
      </c>
      <c r="AY37" s="52">
        <f t="shared" si="2"/>
        <v>0</v>
      </c>
      <c r="AZ37" s="52">
        <f t="shared" si="2"/>
        <v>0</v>
      </c>
      <c r="BA37" s="52">
        <f t="shared" si="2"/>
        <v>0</v>
      </c>
      <c r="BB37" s="52">
        <f t="shared" si="2"/>
        <v>0</v>
      </c>
      <c r="BC37" s="52">
        <f t="shared" si="2"/>
        <v>0</v>
      </c>
      <c r="BD37" s="52">
        <f t="shared" si="2"/>
        <v>0</v>
      </c>
      <c r="BE37" s="52">
        <f t="shared" si="2"/>
        <v>0</v>
      </c>
      <c r="BF37" s="52">
        <f t="shared" si="2"/>
        <v>0</v>
      </c>
      <c r="BG37" s="52">
        <f t="shared" si="2"/>
        <v>0</v>
      </c>
      <c r="BI37" s="52">
        <f t="shared" ref="BI37:BN37" si="3">SUM(BI6:BI36)</f>
        <v>0</v>
      </c>
      <c r="BJ37" s="52">
        <f t="shared" si="3"/>
        <v>0</v>
      </c>
      <c r="BK37" s="52">
        <f t="shared" si="3"/>
        <v>0</v>
      </c>
      <c r="BL37" s="52">
        <f t="shared" si="3"/>
        <v>0</v>
      </c>
      <c r="BM37" s="52">
        <f t="shared" si="3"/>
        <v>0</v>
      </c>
      <c r="BN37" s="52">
        <f t="shared" si="3"/>
        <v>0</v>
      </c>
      <c r="BP37" s="52">
        <f t="shared" ref="BP37:BU37" si="4">SUM(BP6:BP36)</f>
        <v>0</v>
      </c>
      <c r="BQ37" s="52">
        <f t="shared" si="4"/>
        <v>0</v>
      </c>
      <c r="BR37" s="52">
        <f t="shared" si="4"/>
        <v>0</v>
      </c>
      <c r="BS37" s="52">
        <f t="shared" si="4"/>
        <v>0</v>
      </c>
      <c r="BT37" s="52">
        <f t="shared" si="4"/>
        <v>0</v>
      </c>
      <c r="BU37" s="52">
        <f t="shared" si="4"/>
        <v>0</v>
      </c>
      <c r="BW37" s="52">
        <f t="shared" ref="BW37:CB37" si="5">SUM(BW6:BW36)</f>
        <v>0</v>
      </c>
      <c r="BX37" s="52">
        <f t="shared" si="5"/>
        <v>0</v>
      </c>
      <c r="BY37" s="52">
        <f t="shared" si="5"/>
        <v>0</v>
      </c>
      <c r="BZ37" s="52">
        <f t="shared" si="5"/>
        <v>0</v>
      </c>
      <c r="CA37" s="52">
        <f t="shared" si="5"/>
        <v>0</v>
      </c>
      <c r="CB37" s="52">
        <f t="shared" si="5"/>
        <v>0</v>
      </c>
    </row>
    <row r="38" spans="2:80" x14ac:dyDescent="0.25">
      <c r="BW38" s="94">
        <f t="shared" ref="BW38:CB38" si="6">IF(ISERROR((BW37-J37)/J37),0,(BW37-J37)/J37)</f>
        <v>0</v>
      </c>
      <c r="BX38" s="94">
        <f t="shared" si="6"/>
        <v>0</v>
      </c>
      <c r="BY38" s="94">
        <f t="shared" si="6"/>
        <v>0</v>
      </c>
      <c r="BZ38" s="94">
        <f t="shared" si="6"/>
        <v>0</v>
      </c>
      <c r="CA38" s="94">
        <f t="shared" si="6"/>
        <v>0</v>
      </c>
      <c r="CB38" s="94">
        <f t="shared" si="6"/>
        <v>0</v>
      </c>
    </row>
    <row r="39" spans="2:80" x14ac:dyDescent="0.25">
      <c r="H39" s="1" t="s">
        <v>213</v>
      </c>
      <c r="K39" s="200"/>
      <c r="L39" s="200"/>
      <c r="M39" s="200"/>
      <c r="N39" s="200"/>
      <c r="O39" s="200"/>
    </row>
    <row r="40" spans="2:80" x14ac:dyDescent="0.25">
      <c r="K40" s="39"/>
      <c r="L40" s="39"/>
      <c r="M40" s="39"/>
      <c r="N40" s="39"/>
      <c r="O40" s="39"/>
    </row>
  </sheetData>
  <mergeCells count="5">
    <mergeCell ref="J3:O3"/>
    <mergeCell ref="Q3:V3"/>
    <mergeCell ref="BI3:BN3"/>
    <mergeCell ref="BP3:BU3"/>
    <mergeCell ref="BW3:CB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G6:G36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I6:I36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H6:H36</xm:sqref>
        </x14:dataValidation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E6:E17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CV39"/>
  <sheetViews>
    <sheetView zoomScaleNormal="100" zoomScalePageLayoutView="125" workbookViewId="0">
      <pane xSplit="4" topLeftCell="F1" activePane="topRight" state="frozen"/>
      <selection activeCell="C11" sqref="C11"/>
      <selection pane="topRight" activeCell="F10" sqref="F10"/>
    </sheetView>
  </sheetViews>
  <sheetFormatPr defaultColWidth="8.85546875" defaultRowHeight="15" outlineLevelRow="1" outlineLevelCol="1" x14ac:dyDescent="0.25"/>
  <cols>
    <col min="1" max="1" width="4" style="1" customWidth="1"/>
    <col min="2" max="2" width="12" style="1" customWidth="1"/>
    <col min="3" max="3" width="44.7109375" style="1" bestFit="1" customWidth="1"/>
    <col min="4" max="4" width="17.28515625" style="1" customWidth="1"/>
    <col min="5" max="5" width="24.42578125" style="1" hidden="1" customWidth="1" outlineLevel="1"/>
    <col min="6" max="7" width="29.28515625" style="1" hidden="1" customWidth="1" outlineLevel="1"/>
    <col min="8" max="8" width="23.42578125" style="1" hidden="1" customWidth="1" outlineLevel="1"/>
    <col min="9" max="9" width="28.42578125" style="1" hidden="1" customWidth="1" outlineLevel="1"/>
    <col min="10" max="10" width="8.7109375" style="1" customWidth="1" collapsed="1"/>
    <col min="11" max="15" width="8.7109375" style="1" customWidth="1"/>
    <col min="16" max="16" width="9.42578125" style="1" customWidth="1"/>
    <col min="17" max="17" width="3.140625" style="1" customWidth="1"/>
    <col min="18" max="18" width="10.7109375" style="1" customWidth="1"/>
    <col min="19" max="23" width="10.42578125" style="1" customWidth="1"/>
    <col min="24" max="24" width="3.42578125" style="1" customWidth="1"/>
    <col min="25" max="26" width="8.85546875" style="1"/>
    <col min="27" max="28" width="9.140625" style="1" customWidth="1"/>
    <col min="29" max="29" width="3" style="1" customWidth="1"/>
    <col min="30" max="35" width="8.85546875" style="1"/>
    <col min="36" max="36" width="2.7109375" style="1" customWidth="1"/>
    <col min="37" max="41" width="10.42578125" style="1" hidden="1" customWidth="1" outlineLevel="1"/>
    <col min="42" max="42" width="8.85546875" style="1" collapsed="1"/>
    <col min="43" max="47" width="10.42578125" style="1" hidden="1" customWidth="1" outlineLevel="1"/>
    <col min="48" max="48" width="8.85546875" style="1" collapsed="1"/>
    <col min="49" max="53" width="9.140625" style="1" hidden="1" customWidth="1" outlineLevel="1"/>
    <col min="54" max="54" width="8.85546875" style="1" collapsed="1"/>
    <col min="55" max="59" width="9.140625" style="1" hidden="1" customWidth="1" outlineLevel="1"/>
    <col min="60" max="60" width="8.85546875" style="1" collapsed="1"/>
    <col min="61" max="65" width="9.140625" style="1" hidden="1" customWidth="1" outlineLevel="1"/>
    <col min="66" max="66" width="8.85546875" style="1" collapsed="1"/>
    <col min="67" max="71" width="9.140625" style="1" hidden="1" customWidth="1" outlineLevel="1"/>
    <col min="72" max="72" width="8.85546875" style="1" collapsed="1"/>
    <col min="73" max="73" width="2.7109375" style="1" customWidth="1"/>
    <col min="74" max="79" width="8.85546875" style="1"/>
    <col min="80" max="80" width="2.85546875" style="1" customWidth="1"/>
    <col min="81" max="86" width="8.85546875" style="1"/>
    <col min="87" max="87" width="2.85546875" style="1" customWidth="1"/>
    <col min="88" max="16384" width="8.85546875" style="1"/>
  </cols>
  <sheetData>
    <row r="1" spans="2:100" ht="18.75" x14ac:dyDescent="0.3">
      <c r="B1" s="10" t="s">
        <v>367</v>
      </c>
    </row>
    <row r="2" spans="2:100" x14ac:dyDescent="0.25">
      <c r="B2" s="25" t="s">
        <v>6</v>
      </c>
    </row>
    <row r="3" spans="2:100" x14ac:dyDescent="0.25">
      <c r="P3" s="73"/>
      <c r="R3" s="424" t="s">
        <v>209</v>
      </c>
      <c r="S3" s="424"/>
      <c r="T3" s="424"/>
      <c r="U3" s="424"/>
      <c r="V3" s="424"/>
      <c r="W3" s="424"/>
      <c r="AD3" s="424" t="s">
        <v>209</v>
      </c>
      <c r="AE3" s="424"/>
      <c r="AF3" s="424"/>
      <c r="AG3" s="424"/>
      <c r="AH3" s="424"/>
      <c r="AI3" s="424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 t="s">
        <v>209</v>
      </c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V3" s="424" t="s">
        <v>209</v>
      </c>
      <c r="BW3" s="424"/>
      <c r="BX3" s="424"/>
      <c r="BY3" s="424"/>
      <c r="BZ3" s="424"/>
      <c r="CA3" s="424"/>
      <c r="CC3" s="424" t="s">
        <v>209</v>
      </c>
      <c r="CD3" s="424"/>
      <c r="CE3" s="424"/>
      <c r="CF3" s="424"/>
      <c r="CG3" s="424"/>
      <c r="CH3" s="424"/>
      <c r="CJ3" s="424" t="s">
        <v>209</v>
      </c>
      <c r="CK3" s="424"/>
      <c r="CL3" s="424"/>
      <c r="CM3" s="424"/>
      <c r="CN3" s="424"/>
      <c r="CO3" s="424"/>
    </row>
    <row r="4" spans="2:100" hidden="1" outlineLevel="1" x14ac:dyDescent="0.25">
      <c r="P4" s="73"/>
      <c r="R4" s="89"/>
      <c r="S4" s="89"/>
      <c r="T4" s="89"/>
      <c r="U4" s="89"/>
      <c r="V4" s="89"/>
      <c r="W4" s="89"/>
      <c r="Y4" s="1" t="s">
        <v>256</v>
      </c>
      <c r="Z4" s="1" t="s">
        <v>255</v>
      </c>
      <c r="AA4" s="1" t="s">
        <v>429</v>
      </c>
      <c r="AB4" s="1" t="s">
        <v>257</v>
      </c>
      <c r="AD4" s="89"/>
      <c r="AE4" s="89"/>
      <c r="AF4" s="89"/>
      <c r="AG4" s="89"/>
      <c r="AH4" s="89"/>
      <c r="AI4" s="89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V4" s="89"/>
      <c r="BW4" s="89"/>
      <c r="BX4" s="89"/>
      <c r="BY4" s="89"/>
      <c r="BZ4" s="89"/>
      <c r="CA4" s="89"/>
      <c r="CC4" s="106"/>
      <c r="CD4" s="106"/>
      <c r="CE4" s="106"/>
      <c r="CF4" s="106"/>
      <c r="CG4" s="106"/>
      <c r="CH4" s="106"/>
      <c r="CJ4" s="89"/>
      <c r="CK4" s="89"/>
      <c r="CL4" s="89"/>
      <c r="CM4" s="89"/>
      <c r="CN4" s="89"/>
      <c r="CO4" s="89"/>
    </row>
    <row r="5" spans="2:100" collapsed="1" x14ac:dyDescent="0.25">
      <c r="B5" s="2" t="s">
        <v>406</v>
      </c>
      <c r="J5" s="17">
        <v>2015</v>
      </c>
      <c r="K5" s="17">
        <v>2016</v>
      </c>
      <c r="L5" s="17">
        <v>2017</v>
      </c>
      <c r="M5" s="17">
        <v>2018</v>
      </c>
      <c r="N5" s="17">
        <v>2019</v>
      </c>
      <c r="O5" s="17">
        <v>2020</v>
      </c>
      <c r="P5" s="17"/>
      <c r="R5" s="17">
        <v>2015</v>
      </c>
      <c r="S5" s="17">
        <v>2016</v>
      </c>
      <c r="T5" s="17">
        <v>2017</v>
      </c>
      <c r="U5" s="17">
        <v>2018</v>
      </c>
      <c r="V5" s="17">
        <v>2019</v>
      </c>
      <c r="W5" s="17">
        <v>2020</v>
      </c>
      <c r="Y5" s="17"/>
      <c r="Z5" s="17"/>
      <c r="AA5" s="17"/>
      <c r="AB5" s="17"/>
      <c r="AC5" s="36"/>
      <c r="AD5" s="17">
        <v>2015</v>
      </c>
      <c r="AE5" s="17">
        <v>2016</v>
      </c>
      <c r="AF5" s="17">
        <v>2017</v>
      </c>
      <c r="AG5" s="17">
        <v>2018</v>
      </c>
      <c r="AH5" s="17">
        <v>2019</v>
      </c>
      <c r="AI5" s="17">
        <v>2020</v>
      </c>
      <c r="AK5" s="17">
        <v>2015</v>
      </c>
      <c r="AL5" s="17">
        <v>2015</v>
      </c>
      <c r="AM5" s="17">
        <v>2015</v>
      </c>
      <c r="AN5" s="17">
        <v>2015</v>
      </c>
      <c r="AO5" s="17">
        <v>2015</v>
      </c>
      <c r="AP5" s="17">
        <v>2015</v>
      </c>
      <c r="AQ5" s="17">
        <v>2016</v>
      </c>
      <c r="AR5" s="17">
        <v>2016</v>
      </c>
      <c r="AS5" s="17">
        <v>2016</v>
      </c>
      <c r="AT5" s="17">
        <v>2016</v>
      </c>
      <c r="AU5" s="17">
        <v>2016</v>
      </c>
      <c r="AV5" s="17">
        <v>2016</v>
      </c>
      <c r="AW5" s="17">
        <v>2017</v>
      </c>
      <c r="AX5" s="17">
        <v>2017</v>
      </c>
      <c r="AY5" s="17">
        <v>2017</v>
      </c>
      <c r="AZ5" s="17">
        <v>2017</v>
      </c>
      <c r="BA5" s="17">
        <v>2017</v>
      </c>
      <c r="BB5" s="17">
        <v>2017</v>
      </c>
      <c r="BC5" s="17">
        <v>2018</v>
      </c>
      <c r="BD5" s="17">
        <v>2018</v>
      </c>
      <c r="BE5" s="17">
        <v>2018</v>
      </c>
      <c r="BF5" s="17">
        <v>2018</v>
      </c>
      <c r="BG5" s="17">
        <v>2018</v>
      </c>
      <c r="BH5" s="17">
        <v>2018</v>
      </c>
      <c r="BI5" s="17">
        <v>2019</v>
      </c>
      <c r="BJ5" s="17">
        <v>2019</v>
      </c>
      <c r="BK5" s="17">
        <v>2019</v>
      </c>
      <c r="BL5" s="17">
        <v>2019</v>
      </c>
      <c r="BM5" s="17">
        <v>2019</v>
      </c>
      <c r="BN5" s="17">
        <v>2019</v>
      </c>
      <c r="BO5" s="17">
        <v>2020</v>
      </c>
      <c r="BP5" s="17">
        <v>2020</v>
      </c>
      <c r="BQ5" s="17">
        <v>2020</v>
      </c>
      <c r="BR5" s="17">
        <v>2020</v>
      </c>
      <c r="BS5" s="17">
        <v>2020</v>
      </c>
      <c r="BT5" s="17">
        <v>2020</v>
      </c>
      <c r="BV5" s="17">
        <v>2015</v>
      </c>
      <c r="BW5" s="17">
        <v>2016</v>
      </c>
      <c r="BX5" s="17">
        <v>2017</v>
      </c>
      <c r="BY5" s="17">
        <v>2018</v>
      </c>
      <c r="BZ5" s="17">
        <v>2019</v>
      </c>
      <c r="CA5" s="17">
        <v>2020</v>
      </c>
      <c r="CC5" s="17">
        <v>2015</v>
      </c>
      <c r="CD5" s="17">
        <v>2016</v>
      </c>
      <c r="CE5" s="17">
        <v>2017</v>
      </c>
      <c r="CF5" s="17">
        <v>2018</v>
      </c>
      <c r="CG5" s="17">
        <v>2019</v>
      </c>
      <c r="CH5" s="17">
        <v>2020</v>
      </c>
      <c r="CJ5" s="17">
        <v>2015</v>
      </c>
      <c r="CK5" s="17">
        <v>2016</v>
      </c>
      <c r="CL5" s="17">
        <v>2017</v>
      </c>
      <c r="CM5" s="17">
        <v>2018</v>
      </c>
      <c r="CN5" s="17">
        <v>2019</v>
      </c>
      <c r="CO5" s="17">
        <v>2020</v>
      </c>
    </row>
    <row r="6" spans="2:100" ht="75" x14ac:dyDescent="0.25">
      <c r="B6" s="8" t="s">
        <v>24</v>
      </c>
      <c r="C6" s="8" t="s">
        <v>25</v>
      </c>
      <c r="D6" s="17" t="s">
        <v>148</v>
      </c>
      <c r="E6" s="17" t="s">
        <v>82</v>
      </c>
      <c r="F6" s="17" t="s">
        <v>83</v>
      </c>
      <c r="G6" s="17" t="s">
        <v>489</v>
      </c>
      <c r="H6" s="17" t="s">
        <v>297</v>
      </c>
      <c r="I6" s="17" t="s">
        <v>260</v>
      </c>
      <c r="J6" s="9" t="s">
        <v>26</v>
      </c>
      <c r="K6" s="9" t="s">
        <v>26</v>
      </c>
      <c r="L6" s="9" t="s">
        <v>26</v>
      </c>
      <c r="M6" s="9" t="s">
        <v>26</v>
      </c>
      <c r="N6" s="9" t="s">
        <v>26</v>
      </c>
      <c r="O6" s="9" t="s">
        <v>26</v>
      </c>
      <c r="P6" s="9" t="s">
        <v>446</v>
      </c>
      <c r="R6" s="9" t="s">
        <v>96</v>
      </c>
      <c r="S6" s="9" t="s">
        <v>96</v>
      </c>
      <c r="T6" s="9" t="s">
        <v>96</v>
      </c>
      <c r="U6" s="9" t="s">
        <v>96</v>
      </c>
      <c r="V6" s="9" t="s">
        <v>96</v>
      </c>
      <c r="W6" s="9" t="s">
        <v>96</v>
      </c>
      <c r="Y6" s="9" t="s">
        <v>365</v>
      </c>
      <c r="Z6" s="9" t="s">
        <v>366</v>
      </c>
      <c r="AA6" s="9" t="s">
        <v>431</v>
      </c>
      <c r="AB6" s="9" t="s">
        <v>430</v>
      </c>
      <c r="AC6" s="64"/>
      <c r="AD6" s="9" t="s">
        <v>256</v>
      </c>
      <c r="AE6" s="9" t="s">
        <v>256</v>
      </c>
      <c r="AF6" s="9" t="s">
        <v>256</v>
      </c>
      <c r="AG6" s="9" t="s">
        <v>256</v>
      </c>
      <c r="AH6" s="9" t="s">
        <v>256</v>
      </c>
      <c r="AI6" s="9" t="s">
        <v>256</v>
      </c>
      <c r="AJ6" s="64"/>
      <c r="AK6" s="9" t="s">
        <v>265</v>
      </c>
      <c r="AL6" s="9" t="s">
        <v>266</v>
      </c>
      <c r="AM6" s="9" t="s">
        <v>267</v>
      </c>
      <c r="AN6" s="9" t="s">
        <v>268</v>
      </c>
      <c r="AO6" s="9" t="s">
        <v>5</v>
      </c>
      <c r="AP6" s="9" t="s">
        <v>255</v>
      </c>
      <c r="AQ6" s="9" t="s">
        <v>265</v>
      </c>
      <c r="AR6" s="9" t="s">
        <v>266</v>
      </c>
      <c r="AS6" s="9" t="s">
        <v>267</v>
      </c>
      <c r="AT6" s="9" t="s">
        <v>268</v>
      </c>
      <c r="AU6" s="9" t="s">
        <v>5</v>
      </c>
      <c r="AV6" s="9" t="s">
        <v>255</v>
      </c>
      <c r="AW6" s="9" t="s">
        <v>265</v>
      </c>
      <c r="AX6" s="9" t="s">
        <v>266</v>
      </c>
      <c r="AY6" s="9" t="s">
        <v>267</v>
      </c>
      <c r="AZ6" s="9" t="s">
        <v>268</v>
      </c>
      <c r="BA6" s="9" t="s">
        <v>5</v>
      </c>
      <c r="BB6" s="9" t="s">
        <v>255</v>
      </c>
      <c r="BC6" s="9" t="s">
        <v>265</v>
      </c>
      <c r="BD6" s="9" t="s">
        <v>266</v>
      </c>
      <c r="BE6" s="9" t="s">
        <v>267</v>
      </c>
      <c r="BF6" s="9" t="s">
        <v>268</v>
      </c>
      <c r="BG6" s="9" t="s">
        <v>5</v>
      </c>
      <c r="BH6" s="9" t="s">
        <v>255</v>
      </c>
      <c r="BI6" s="9" t="s">
        <v>265</v>
      </c>
      <c r="BJ6" s="9" t="s">
        <v>266</v>
      </c>
      <c r="BK6" s="9" t="s">
        <v>267</v>
      </c>
      <c r="BL6" s="9" t="s">
        <v>268</v>
      </c>
      <c r="BM6" s="9" t="s">
        <v>5</v>
      </c>
      <c r="BN6" s="9" t="s">
        <v>255</v>
      </c>
      <c r="BO6" s="9" t="s">
        <v>265</v>
      </c>
      <c r="BP6" s="9" t="s">
        <v>266</v>
      </c>
      <c r="BQ6" s="9" t="s">
        <v>267</v>
      </c>
      <c r="BR6" s="9" t="s">
        <v>268</v>
      </c>
      <c r="BS6" s="9" t="s">
        <v>5</v>
      </c>
      <c r="BT6" s="9" t="s">
        <v>255</v>
      </c>
      <c r="BU6" s="64"/>
      <c r="BV6" s="9" t="s">
        <v>429</v>
      </c>
      <c r="BW6" s="9" t="s">
        <v>429</v>
      </c>
      <c r="BX6" s="9" t="s">
        <v>429</v>
      </c>
      <c r="BY6" s="9" t="s">
        <v>429</v>
      </c>
      <c r="BZ6" s="9" t="s">
        <v>429</v>
      </c>
      <c r="CA6" s="9" t="s">
        <v>429</v>
      </c>
      <c r="CB6" s="64"/>
      <c r="CC6" s="9" t="s">
        <v>257</v>
      </c>
      <c r="CD6" s="9" t="s">
        <v>257</v>
      </c>
      <c r="CE6" s="9" t="s">
        <v>257</v>
      </c>
      <c r="CF6" s="9" t="s">
        <v>257</v>
      </c>
      <c r="CG6" s="9" t="s">
        <v>257</v>
      </c>
      <c r="CH6" s="9" t="s">
        <v>257</v>
      </c>
      <c r="CI6" s="64"/>
      <c r="CJ6" s="9" t="s">
        <v>349</v>
      </c>
      <c r="CK6" s="9" t="s">
        <v>349</v>
      </c>
      <c r="CL6" s="9" t="s">
        <v>349</v>
      </c>
      <c r="CM6" s="9" t="s">
        <v>349</v>
      </c>
      <c r="CN6" s="9" t="s">
        <v>349</v>
      </c>
      <c r="CO6" s="9" t="s">
        <v>349</v>
      </c>
    </row>
    <row r="7" spans="2:100" x14ac:dyDescent="0.25">
      <c r="B7" s="7"/>
      <c r="C7" s="7" t="s">
        <v>180</v>
      </c>
      <c r="D7" s="7" t="s">
        <v>198</v>
      </c>
      <c r="E7" s="7" t="s">
        <v>50</v>
      </c>
      <c r="F7" s="7" t="s">
        <v>60</v>
      </c>
      <c r="G7" s="7" t="s">
        <v>33</v>
      </c>
      <c r="H7" s="7" t="s">
        <v>5</v>
      </c>
      <c r="I7" s="7" t="s">
        <v>294</v>
      </c>
      <c r="J7" s="521"/>
      <c r="K7" s="535"/>
      <c r="L7" s="535"/>
      <c r="M7" s="535"/>
      <c r="N7" s="535"/>
      <c r="O7" s="535"/>
      <c r="P7" s="535"/>
      <c r="Q7" s="477"/>
      <c r="R7" s="521"/>
      <c r="S7" s="521"/>
      <c r="T7" s="521"/>
      <c r="U7" s="521"/>
      <c r="V7" s="521"/>
      <c r="W7" s="521"/>
      <c r="X7" s="477"/>
      <c r="Y7" s="535"/>
      <c r="Z7" s="535"/>
      <c r="AA7" s="535"/>
      <c r="AB7" s="535"/>
      <c r="AC7" s="477"/>
      <c r="AD7" s="521"/>
      <c r="AE7" s="521"/>
      <c r="AF7" s="521"/>
      <c r="AG7" s="521"/>
      <c r="AH7" s="521"/>
      <c r="AI7" s="521"/>
      <c r="AJ7" s="477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521"/>
      <c r="BI7" s="521"/>
      <c r="BJ7" s="521"/>
      <c r="BK7" s="521"/>
      <c r="BL7" s="521"/>
      <c r="BM7" s="521"/>
      <c r="BN7" s="521"/>
      <c r="BO7" s="521"/>
      <c r="BP7" s="521"/>
      <c r="BQ7" s="521"/>
      <c r="BR7" s="521"/>
      <c r="BS7" s="521"/>
      <c r="BT7" s="521"/>
      <c r="BU7" s="477"/>
      <c r="BV7" s="521"/>
      <c r="BW7" s="521"/>
      <c r="BX7" s="521"/>
      <c r="BY7" s="521"/>
      <c r="BZ7" s="521"/>
      <c r="CA7" s="521"/>
      <c r="CB7" s="477"/>
      <c r="CC7" s="521"/>
      <c r="CD7" s="521"/>
      <c r="CE7" s="521"/>
      <c r="CF7" s="521"/>
      <c r="CG7" s="521"/>
      <c r="CH7" s="521"/>
      <c r="CI7" s="477"/>
      <c r="CJ7" s="521"/>
      <c r="CK7" s="521"/>
      <c r="CL7" s="521"/>
      <c r="CM7" s="521"/>
      <c r="CN7" s="521"/>
      <c r="CO7" s="521"/>
      <c r="CQ7" s="39"/>
      <c r="CR7" s="39"/>
      <c r="CS7" s="39"/>
      <c r="CT7" s="39"/>
      <c r="CU7" s="39"/>
      <c r="CV7" s="39"/>
    </row>
    <row r="8" spans="2:100" x14ac:dyDescent="0.25">
      <c r="B8" s="7"/>
      <c r="C8" s="7" t="s">
        <v>181</v>
      </c>
      <c r="D8" s="7" t="s">
        <v>198</v>
      </c>
      <c r="E8" s="7" t="s">
        <v>50</v>
      </c>
      <c r="F8" s="7" t="s">
        <v>60</v>
      </c>
      <c r="G8" s="7" t="s">
        <v>33</v>
      </c>
      <c r="H8" s="7" t="s">
        <v>5</v>
      </c>
      <c r="I8" s="7" t="s">
        <v>294</v>
      </c>
      <c r="J8" s="521"/>
      <c r="K8" s="535"/>
      <c r="L8" s="535"/>
      <c r="M8" s="535"/>
      <c r="N8" s="535"/>
      <c r="O8" s="535"/>
      <c r="P8" s="535"/>
      <c r="Q8" s="477"/>
      <c r="R8" s="521"/>
      <c r="S8" s="521"/>
      <c r="T8" s="521"/>
      <c r="U8" s="521"/>
      <c r="V8" s="521"/>
      <c r="W8" s="521"/>
      <c r="X8" s="477"/>
      <c r="Y8" s="535"/>
      <c r="Z8" s="535"/>
      <c r="AA8" s="535"/>
      <c r="AB8" s="535"/>
      <c r="AC8" s="477"/>
      <c r="AD8" s="521"/>
      <c r="AE8" s="521"/>
      <c r="AF8" s="521"/>
      <c r="AG8" s="521"/>
      <c r="AH8" s="521"/>
      <c r="AI8" s="521"/>
      <c r="AJ8" s="477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521"/>
      <c r="BI8" s="521"/>
      <c r="BJ8" s="521"/>
      <c r="BK8" s="521"/>
      <c r="BL8" s="521"/>
      <c r="BM8" s="521"/>
      <c r="BN8" s="521"/>
      <c r="BO8" s="521"/>
      <c r="BP8" s="521"/>
      <c r="BQ8" s="521"/>
      <c r="BR8" s="521"/>
      <c r="BS8" s="521"/>
      <c r="BT8" s="521"/>
      <c r="BU8" s="477"/>
      <c r="BV8" s="521"/>
      <c r="BW8" s="521"/>
      <c r="BX8" s="521"/>
      <c r="BY8" s="521"/>
      <c r="BZ8" s="521"/>
      <c r="CA8" s="521"/>
      <c r="CB8" s="477"/>
      <c r="CC8" s="521"/>
      <c r="CD8" s="521"/>
      <c r="CE8" s="521"/>
      <c r="CF8" s="521"/>
      <c r="CG8" s="521"/>
      <c r="CH8" s="521"/>
      <c r="CI8" s="477"/>
      <c r="CJ8" s="521"/>
      <c r="CK8" s="521"/>
      <c r="CL8" s="521"/>
      <c r="CM8" s="521"/>
      <c r="CN8" s="521"/>
      <c r="CO8" s="521"/>
      <c r="CQ8" s="39"/>
      <c r="CR8" s="39"/>
      <c r="CS8" s="39"/>
      <c r="CT8" s="39"/>
      <c r="CU8" s="39"/>
      <c r="CV8" s="39"/>
    </row>
    <row r="9" spans="2:100" x14ac:dyDescent="0.25">
      <c r="B9" s="7"/>
      <c r="C9" s="7" t="s">
        <v>182</v>
      </c>
      <c r="D9" s="7" t="s">
        <v>198</v>
      </c>
      <c r="E9" s="7" t="s">
        <v>50</v>
      </c>
      <c r="F9" s="7" t="s">
        <v>60</v>
      </c>
      <c r="G9" s="7" t="s">
        <v>33</v>
      </c>
      <c r="H9" s="7" t="s">
        <v>5</v>
      </c>
      <c r="I9" s="7" t="s">
        <v>294</v>
      </c>
      <c r="J9" s="521"/>
      <c r="K9" s="535"/>
      <c r="L9" s="535"/>
      <c r="M9" s="535"/>
      <c r="N9" s="535"/>
      <c r="O9" s="535"/>
      <c r="P9" s="535"/>
      <c r="Q9" s="477"/>
      <c r="R9" s="521"/>
      <c r="S9" s="521"/>
      <c r="T9" s="521"/>
      <c r="U9" s="521"/>
      <c r="V9" s="521"/>
      <c r="W9" s="521"/>
      <c r="X9" s="477"/>
      <c r="Y9" s="535"/>
      <c r="Z9" s="535"/>
      <c r="AA9" s="535"/>
      <c r="AB9" s="535"/>
      <c r="AC9" s="477"/>
      <c r="AD9" s="521"/>
      <c r="AE9" s="521"/>
      <c r="AF9" s="521"/>
      <c r="AG9" s="521"/>
      <c r="AH9" s="521"/>
      <c r="AI9" s="521"/>
      <c r="AJ9" s="477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521"/>
      <c r="BI9" s="521"/>
      <c r="BJ9" s="521"/>
      <c r="BK9" s="521"/>
      <c r="BL9" s="521"/>
      <c r="BM9" s="521"/>
      <c r="BN9" s="521"/>
      <c r="BO9" s="521"/>
      <c r="BP9" s="521"/>
      <c r="BQ9" s="521"/>
      <c r="BR9" s="521"/>
      <c r="BS9" s="521"/>
      <c r="BT9" s="521"/>
      <c r="BU9" s="477"/>
      <c r="BV9" s="521"/>
      <c r="BW9" s="521"/>
      <c r="BX9" s="521"/>
      <c r="BY9" s="521"/>
      <c r="BZ9" s="521"/>
      <c r="CA9" s="521"/>
      <c r="CB9" s="477"/>
      <c r="CC9" s="521"/>
      <c r="CD9" s="521"/>
      <c r="CE9" s="521"/>
      <c r="CF9" s="521"/>
      <c r="CG9" s="521"/>
      <c r="CH9" s="521"/>
      <c r="CI9" s="477"/>
      <c r="CJ9" s="521"/>
      <c r="CK9" s="521"/>
      <c r="CL9" s="521"/>
      <c r="CM9" s="521"/>
      <c r="CN9" s="521"/>
      <c r="CO9" s="521"/>
      <c r="CQ9" s="39"/>
      <c r="CR9" s="39"/>
      <c r="CS9" s="39"/>
      <c r="CT9" s="39"/>
      <c r="CU9" s="39"/>
      <c r="CV9" s="39"/>
    </row>
    <row r="10" spans="2:100" x14ac:dyDescent="0.25">
      <c r="B10" s="7"/>
      <c r="C10" s="7" t="s">
        <v>183</v>
      </c>
      <c r="D10" s="7" t="s">
        <v>198</v>
      </c>
      <c r="E10" s="7" t="s">
        <v>50</v>
      </c>
      <c r="F10" s="7" t="s">
        <v>60</v>
      </c>
      <c r="G10" s="7" t="s">
        <v>33</v>
      </c>
      <c r="H10" s="7" t="s">
        <v>5</v>
      </c>
      <c r="I10" s="7" t="s">
        <v>294</v>
      </c>
      <c r="J10" s="521"/>
      <c r="K10" s="535"/>
      <c r="L10" s="535"/>
      <c r="M10" s="535"/>
      <c r="N10" s="535"/>
      <c r="O10" s="535"/>
      <c r="P10" s="535"/>
      <c r="Q10" s="477"/>
      <c r="R10" s="521"/>
      <c r="S10" s="521"/>
      <c r="T10" s="521"/>
      <c r="U10" s="521"/>
      <c r="V10" s="521"/>
      <c r="W10" s="521"/>
      <c r="X10" s="477"/>
      <c r="Y10" s="535"/>
      <c r="Z10" s="535"/>
      <c r="AA10" s="535"/>
      <c r="AB10" s="535"/>
      <c r="AC10" s="477"/>
      <c r="AD10" s="521"/>
      <c r="AE10" s="521"/>
      <c r="AF10" s="521"/>
      <c r="AG10" s="521"/>
      <c r="AH10" s="521"/>
      <c r="AI10" s="521"/>
      <c r="AJ10" s="477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521"/>
      <c r="BI10" s="521"/>
      <c r="BJ10" s="521"/>
      <c r="BK10" s="521"/>
      <c r="BL10" s="521"/>
      <c r="BM10" s="521"/>
      <c r="BN10" s="521"/>
      <c r="BO10" s="521"/>
      <c r="BP10" s="521"/>
      <c r="BQ10" s="521"/>
      <c r="BR10" s="521"/>
      <c r="BS10" s="521"/>
      <c r="BT10" s="521"/>
      <c r="BU10" s="477"/>
      <c r="BV10" s="521"/>
      <c r="BW10" s="521"/>
      <c r="BX10" s="521"/>
      <c r="BY10" s="521"/>
      <c r="BZ10" s="521"/>
      <c r="CA10" s="521"/>
      <c r="CB10" s="477"/>
      <c r="CC10" s="521"/>
      <c r="CD10" s="521"/>
      <c r="CE10" s="521"/>
      <c r="CF10" s="521"/>
      <c r="CG10" s="521"/>
      <c r="CH10" s="521"/>
      <c r="CI10" s="477"/>
      <c r="CJ10" s="521"/>
      <c r="CK10" s="521"/>
      <c r="CL10" s="521"/>
      <c r="CM10" s="521"/>
      <c r="CN10" s="521"/>
      <c r="CO10" s="521"/>
      <c r="CQ10" s="39"/>
      <c r="CR10" s="39"/>
      <c r="CS10" s="39"/>
      <c r="CT10" s="39"/>
      <c r="CU10" s="39"/>
      <c r="CV10" s="39"/>
    </row>
    <row r="11" spans="2:100" x14ac:dyDescent="0.25">
      <c r="B11" s="7"/>
      <c r="C11" s="7"/>
      <c r="D11" s="7"/>
      <c r="E11" s="7"/>
      <c r="F11" s="7"/>
      <c r="G11" s="7"/>
      <c r="H11" s="7"/>
      <c r="I11" s="7"/>
      <c r="J11" s="521"/>
      <c r="K11" s="535"/>
      <c r="L11" s="535"/>
      <c r="M11" s="535"/>
      <c r="N11" s="535"/>
      <c r="O11" s="535"/>
      <c r="P11" s="535"/>
      <c r="Q11" s="477"/>
      <c r="R11" s="521"/>
      <c r="S11" s="521"/>
      <c r="T11" s="521"/>
      <c r="U11" s="521"/>
      <c r="V11" s="521"/>
      <c r="W11" s="521"/>
      <c r="X11" s="487"/>
      <c r="Y11" s="535"/>
      <c r="Z11" s="535"/>
      <c r="AA11" s="535"/>
      <c r="AB11" s="535"/>
      <c r="AC11" s="477"/>
      <c r="AD11" s="521"/>
      <c r="AE11" s="521"/>
      <c r="AF11" s="521"/>
      <c r="AG11" s="521"/>
      <c r="AH11" s="521"/>
      <c r="AI11" s="521"/>
      <c r="AJ11" s="477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521"/>
      <c r="BI11" s="521"/>
      <c r="BJ11" s="521"/>
      <c r="BK11" s="521"/>
      <c r="BL11" s="521"/>
      <c r="BM11" s="521"/>
      <c r="BN11" s="521"/>
      <c r="BO11" s="521"/>
      <c r="BP11" s="521"/>
      <c r="BQ11" s="521"/>
      <c r="BR11" s="521"/>
      <c r="BS11" s="521"/>
      <c r="BT11" s="521"/>
      <c r="BU11" s="477"/>
      <c r="BV11" s="521"/>
      <c r="BW11" s="521"/>
      <c r="BX11" s="521"/>
      <c r="BY11" s="521"/>
      <c r="BZ11" s="521"/>
      <c r="CA11" s="521"/>
      <c r="CB11" s="477"/>
      <c r="CC11" s="521"/>
      <c r="CD11" s="521"/>
      <c r="CE11" s="521"/>
      <c r="CF11" s="521"/>
      <c r="CG11" s="521"/>
      <c r="CH11" s="521"/>
      <c r="CI11" s="477"/>
      <c r="CJ11" s="521"/>
      <c r="CK11" s="521"/>
      <c r="CL11" s="521"/>
      <c r="CM11" s="521"/>
      <c r="CN11" s="521"/>
      <c r="CO11" s="521"/>
      <c r="CQ11" s="39"/>
      <c r="CR11" s="39"/>
      <c r="CS11" s="39"/>
      <c r="CT11" s="39"/>
      <c r="CU11" s="39"/>
      <c r="CV11" s="39"/>
    </row>
    <row r="12" spans="2:100" x14ac:dyDescent="0.25">
      <c r="B12" s="7"/>
      <c r="C12" s="7" t="s">
        <v>190</v>
      </c>
      <c r="D12" s="7" t="s">
        <v>63</v>
      </c>
      <c r="E12" s="7" t="s">
        <v>50</v>
      </c>
      <c r="F12" s="7" t="s">
        <v>60</v>
      </c>
      <c r="G12" s="7" t="s">
        <v>35</v>
      </c>
      <c r="H12" s="7" t="s">
        <v>246</v>
      </c>
      <c r="I12" s="7" t="s">
        <v>363</v>
      </c>
      <c r="J12" s="521"/>
      <c r="K12" s="535"/>
      <c r="L12" s="535"/>
      <c r="M12" s="535"/>
      <c r="N12" s="535"/>
      <c r="O12" s="535"/>
      <c r="P12" s="535"/>
      <c r="Q12" s="477"/>
      <c r="R12" s="521"/>
      <c r="S12" s="521"/>
      <c r="T12" s="521"/>
      <c r="U12" s="521"/>
      <c r="V12" s="521"/>
      <c r="W12" s="521"/>
      <c r="X12" s="487"/>
      <c r="Y12" s="535"/>
      <c r="Z12" s="535"/>
      <c r="AA12" s="535"/>
      <c r="AB12" s="535"/>
      <c r="AC12" s="477"/>
      <c r="AD12" s="521"/>
      <c r="AE12" s="521"/>
      <c r="AF12" s="521"/>
      <c r="AG12" s="521"/>
      <c r="AH12" s="521"/>
      <c r="AI12" s="521"/>
      <c r="AJ12" s="477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521"/>
      <c r="BI12" s="521"/>
      <c r="BJ12" s="521"/>
      <c r="BK12" s="521"/>
      <c r="BL12" s="521"/>
      <c r="BM12" s="521"/>
      <c r="BN12" s="521"/>
      <c r="BO12" s="521"/>
      <c r="BP12" s="521"/>
      <c r="BQ12" s="521"/>
      <c r="BR12" s="521"/>
      <c r="BS12" s="521"/>
      <c r="BT12" s="521"/>
      <c r="BU12" s="477"/>
      <c r="BV12" s="521"/>
      <c r="BW12" s="521"/>
      <c r="BX12" s="521"/>
      <c r="BY12" s="521"/>
      <c r="BZ12" s="521"/>
      <c r="CA12" s="521"/>
      <c r="CB12" s="477"/>
      <c r="CC12" s="521"/>
      <c r="CD12" s="521"/>
      <c r="CE12" s="521"/>
      <c r="CF12" s="521"/>
      <c r="CG12" s="521"/>
      <c r="CH12" s="521"/>
      <c r="CI12" s="477"/>
      <c r="CJ12" s="521"/>
      <c r="CK12" s="521"/>
      <c r="CL12" s="521"/>
      <c r="CM12" s="521"/>
      <c r="CN12" s="521"/>
      <c r="CO12" s="521"/>
      <c r="CQ12" s="39"/>
      <c r="CR12" s="39"/>
      <c r="CS12" s="39"/>
      <c r="CT12" s="39"/>
      <c r="CU12" s="39"/>
      <c r="CV12" s="39"/>
    </row>
    <row r="13" spans="2:100" x14ac:dyDescent="0.25">
      <c r="B13" s="7"/>
      <c r="C13" s="7" t="s">
        <v>191</v>
      </c>
      <c r="D13" s="7" t="s">
        <v>63</v>
      </c>
      <c r="E13" s="7" t="s">
        <v>50</v>
      </c>
      <c r="F13" s="7" t="s">
        <v>60</v>
      </c>
      <c r="G13" s="7" t="s">
        <v>35</v>
      </c>
      <c r="H13" s="7" t="s">
        <v>246</v>
      </c>
      <c r="I13" s="7" t="s">
        <v>350</v>
      </c>
      <c r="J13" s="521"/>
      <c r="K13" s="535"/>
      <c r="L13" s="535"/>
      <c r="M13" s="535"/>
      <c r="N13" s="535"/>
      <c r="O13" s="535"/>
      <c r="P13" s="535"/>
      <c r="Q13" s="477"/>
      <c r="R13" s="521"/>
      <c r="S13" s="521"/>
      <c r="T13" s="521"/>
      <c r="U13" s="521"/>
      <c r="V13" s="521"/>
      <c r="W13" s="521"/>
      <c r="X13" s="487"/>
      <c r="Y13" s="535"/>
      <c r="Z13" s="535"/>
      <c r="AA13" s="535"/>
      <c r="AB13" s="535"/>
      <c r="AC13" s="477"/>
      <c r="AD13" s="521"/>
      <c r="AE13" s="521"/>
      <c r="AF13" s="521"/>
      <c r="AG13" s="521"/>
      <c r="AH13" s="521"/>
      <c r="AI13" s="521"/>
      <c r="AJ13" s="477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521"/>
      <c r="BI13" s="521"/>
      <c r="BJ13" s="521"/>
      <c r="BK13" s="521"/>
      <c r="BL13" s="521"/>
      <c r="BM13" s="521"/>
      <c r="BN13" s="521"/>
      <c r="BO13" s="521"/>
      <c r="BP13" s="521"/>
      <c r="BQ13" s="521"/>
      <c r="BR13" s="521"/>
      <c r="BS13" s="521"/>
      <c r="BT13" s="521"/>
      <c r="BU13" s="477"/>
      <c r="BV13" s="521"/>
      <c r="BW13" s="521"/>
      <c r="BX13" s="521"/>
      <c r="BY13" s="521"/>
      <c r="BZ13" s="521"/>
      <c r="CA13" s="521"/>
      <c r="CB13" s="477"/>
      <c r="CC13" s="521"/>
      <c r="CD13" s="521"/>
      <c r="CE13" s="521"/>
      <c r="CF13" s="521"/>
      <c r="CG13" s="521"/>
      <c r="CH13" s="521"/>
      <c r="CI13" s="477"/>
      <c r="CJ13" s="521"/>
      <c r="CK13" s="521"/>
      <c r="CL13" s="521"/>
      <c r="CM13" s="521"/>
      <c r="CN13" s="521"/>
      <c r="CO13" s="521"/>
      <c r="CQ13" s="39"/>
      <c r="CR13" s="39"/>
      <c r="CS13" s="39"/>
      <c r="CT13" s="39"/>
      <c r="CU13" s="39"/>
      <c r="CV13" s="39"/>
    </row>
    <row r="14" spans="2:100" x14ac:dyDescent="0.25">
      <c r="B14" s="7"/>
      <c r="C14" s="7" t="s">
        <v>192</v>
      </c>
      <c r="D14" s="7" t="s">
        <v>63</v>
      </c>
      <c r="E14" s="7" t="s">
        <v>50</v>
      </c>
      <c r="F14" s="7" t="s">
        <v>60</v>
      </c>
      <c r="G14" s="7" t="s">
        <v>33</v>
      </c>
      <c r="H14" s="7" t="s">
        <v>5</v>
      </c>
      <c r="I14" s="7" t="s">
        <v>287</v>
      </c>
      <c r="J14" s="521"/>
      <c r="K14" s="535"/>
      <c r="L14" s="535"/>
      <c r="M14" s="535"/>
      <c r="N14" s="535"/>
      <c r="O14" s="535"/>
      <c r="P14" s="535"/>
      <c r="Q14" s="477"/>
      <c r="R14" s="521"/>
      <c r="S14" s="521"/>
      <c r="T14" s="521"/>
      <c r="U14" s="521"/>
      <c r="V14" s="521"/>
      <c r="W14" s="521"/>
      <c r="X14" s="487"/>
      <c r="Y14" s="535"/>
      <c r="Z14" s="535"/>
      <c r="AA14" s="535"/>
      <c r="AB14" s="535"/>
      <c r="AC14" s="477"/>
      <c r="AD14" s="521"/>
      <c r="AE14" s="521"/>
      <c r="AF14" s="521"/>
      <c r="AG14" s="521"/>
      <c r="AH14" s="521"/>
      <c r="AI14" s="521"/>
      <c r="AJ14" s="477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521"/>
      <c r="BI14" s="521"/>
      <c r="BJ14" s="521"/>
      <c r="BK14" s="521"/>
      <c r="BL14" s="521"/>
      <c r="BM14" s="521"/>
      <c r="BN14" s="521"/>
      <c r="BO14" s="521"/>
      <c r="BP14" s="521"/>
      <c r="BQ14" s="521"/>
      <c r="BR14" s="521"/>
      <c r="BS14" s="521"/>
      <c r="BT14" s="521"/>
      <c r="BU14" s="477"/>
      <c r="BV14" s="521"/>
      <c r="BW14" s="521"/>
      <c r="BX14" s="521"/>
      <c r="BY14" s="521"/>
      <c r="BZ14" s="521"/>
      <c r="CA14" s="521"/>
      <c r="CB14" s="477"/>
      <c r="CC14" s="521"/>
      <c r="CD14" s="521"/>
      <c r="CE14" s="521"/>
      <c r="CF14" s="521"/>
      <c r="CG14" s="521"/>
      <c r="CH14" s="521"/>
      <c r="CI14" s="477"/>
      <c r="CJ14" s="521"/>
      <c r="CK14" s="521"/>
      <c r="CL14" s="521"/>
      <c r="CM14" s="521"/>
      <c r="CN14" s="521"/>
      <c r="CO14" s="521"/>
      <c r="CQ14" s="39"/>
      <c r="CR14" s="39"/>
      <c r="CS14" s="39"/>
      <c r="CT14" s="39"/>
      <c r="CU14" s="39"/>
      <c r="CV14" s="39"/>
    </row>
    <row r="15" spans="2:100" x14ac:dyDescent="0.25">
      <c r="B15" s="7"/>
      <c r="C15" s="7" t="s">
        <v>575</v>
      </c>
      <c r="D15" s="7" t="s">
        <v>63</v>
      </c>
      <c r="E15" s="7" t="s">
        <v>50</v>
      </c>
      <c r="F15" s="7" t="s">
        <v>60</v>
      </c>
      <c r="G15" s="7" t="s">
        <v>33</v>
      </c>
      <c r="H15" s="7" t="s">
        <v>154</v>
      </c>
      <c r="I15" s="7" t="s">
        <v>275</v>
      </c>
      <c r="J15" s="521"/>
      <c r="K15" s="535"/>
      <c r="L15" s="535"/>
      <c r="M15" s="535"/>
      <c r="N15" s="535"/>
      <c r="O15" s="535"/>
      <c r="P15" s="535"/>
      <c r="Q15" s="477"/>
      <c r="R15" s="521"/>
      <c r="S15" s="521"/>
      <c r="T15" s="521"/>
      <c r="U15" s="521"/>
      <c r="V15" s="521"/>
      <c r="W15" s="521"/>
      <c r="X15" s="487"/>
      <c r="Y15" s="535"/>
      <c r="Z15" s="535"/>
      <c r="AA15" s="535"/>
      <c r="AB15" s="535"/>
      <c r="AC15" s="477"/>
      <c r="AD15" s="521"/>
      <c r="AE15" s="521"/>
      <c r="AF15" s="521"/>
      <c r="AG15" s="521"/>
      <c r="AH15" s="521"/>
      <c r="AI15" s="521"/>
      <c r="AJ15" s="477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521"/>
      <c r="BI15" s="521"/>
      <c r="BJ15" s="521"/>
      <c r="BK15" s="521"/>
      <c r="BL15" s="521"/>
      <c r="BM15" s="521"/>
      <c r="BN15" s="521"/>
      <c r="BO15" s="521"/>
      <c r="BP15" s="521"/>
      <c r="BQ15" s="521"/>
      <c r="BR15" s="521"/>
      <c r="BS15" s="521"/>
      <c r="BT15" s="521"/>
      <c r="BU15" s="477"/>
      <c r="BV15" s="521"/>
      <c r="BW15" s="521"/>
      <c r="BX15" s="521"/>
      <c r="BY15" s="521"/>
      <c r="BZ15" s="521"/>
      <c r="CA15" s="521"/>
      <c r="CB15" s="477"/>
      <c r="CC15" s="521"/>
      <c r="CD15" s="521"/>
      <c r="CE15" s="521"/>
      <c r="CF15" s="521"/>
      <c r="CG15" s="521"/>
      <c r="CH15" s="521"/>
      <c r="CI15" s="477"/>
      <c r="CJ15" s="521"/>
      <c r="CK15" s="521"/>
      <c r="CL15" s="521"/>
      <c r="CM15" s="521"/>
      <c r="CN15" s="521"/>
      <c r="CO15" s="521"/>
      <c r="CQ15" s="39"/>
      <c r="CR15" s="39"/>
      <c r="CS15" s="39"/>
      <c r="CT15" s="39"/>
      <c r="CU15" s="39"/>
      <c r="CV15" s="39"/>
    </row>
    <row r="16" spans="2:100" x14ac:dyDescent="0.25">
      <c r="B16" s="7"/>
      <c r="C16" s="7" t="s">
        <v>193</v>
      </c>
      <c r="D16" s="7" t="s">
        <v>63</v>
      </c>
      <c r="E16" s="7" t="s">
        <v>50</v>
      </c>
      <c r="F16" s="7" t="s">
        <v>60</v>
      </c>
      <c r="G16" s="7" t="s">
        <v>33</v>
      </c>
      <c r="H16" s="7" t="s">
        <v>154</v>
      </c>
      <c r="I16" s="7" t="s">
        <v>275</v>
      </c>
      <c r="J16" s="521"/>
      <c r="K16" s="535"/>
      <c r="L16" s="535"/>
      <c r="M16" s="535"/>
      <c r="N16" s="535"/>
      <c r="O16" s="535"/>
      <c r="P16" s="535"/>
      <c r="Q16" s="477"/>
      <c r="R16" s="521"/>
      <c r="S16" s="521"/>
      <c r="T16" s="521"/>
      <c r="U16" s="521"/>
      <c r="V16" s="521"/>
      <c r="W16" s="521"/>
      <c r="X16" s="477"/>
      <c r="Y16" s="535"/>
      <c r="Z16" s="535"/>
      <c r="AA16" s="535"/>
      <c r="AB16" s="535"/>
      <c r="AC16" s="477"/>
      <c r="AD16" s="521"/>
      <c r="AE16" s="521"/>
      <c r="AF16" s="521"/>
      <c r="AG16" s="521"/>
      <c r="AH16" s="521"/>
      <c r="AI16" s="521"/>
      <c r="AJ16" s="477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521"/>
      <c r="BI16" s="521"/>
      <c r="BJ16" s="521"/>
      <c r="BK16" s="521"/>
      <c r="BL16" s="521"/>
      <c r="BM16" s="521"/>
      <c r="BN16" s="521"/>
      <c r="BO16" s="521"/>
      <c r="BP16" s="521"/>
      <c r="BQ16" s="521"/>
      <c r="BR16" s="521"/>
      <c r="BS16" s="521"/>
      <c r="BT16" s="521"/>
      <c r="BU16" s="477"/>
      <c r="BV16" s="521"/>
      <c r="BW16" s="521"/>
      <c r="BX16" s="521"/>
      <c r="BY16" s="521"/>
      <c r="BZ16" s="521"/>
      <c r="CA16" s="521"/>
      <c r="CB16" s="477"/>
      <c r="CC16" s="521"/>
      <c r="CD16" s="521"/>
      <c r="CE16" s="521"/>
      <c r="CF16" s="521"/>
      <c r="CG16" s="521"/>
      <c r="CH16" s="521"/>
      <c r="CI16" s="477"/>
      <c r="CJ16" s="521"/>
      <c r="CK16" s="521"/>
      <c r="CL16" s="521"/>
      <c r="CM16" s="521"/>
      <c r="CN16" s="521"/>
      <c r="CO16" s="521"/>
      <c r="CQ16" s="39"/>
      <c r="CR16" s="39"/>
      <c r="CS16" s="39"/>
      <c r="CT16" s="39"/>
      <c r="CU16" s="39"/>
      <c r="CV16" s="39"/>
    </row>
    <row r="17" spans="2:100" x14ac:dyDescent="0.25">
      <c r="B17" s="7"/>
      <c r="C17" s="7" t="s">
        <v>194</v>
      </c>
      <c r="D17" s="7" t="s">
        <v>63</v>
      </c>
      <c r="E17" s="7" t="s">
        <v>50</v>
      </c>
      <c r="F17" s="7" t="s">
        <v>60</v>
      </c>
      <c r="G17" s="7" t="s">
        <v>35</v>
      </c>
      <c r="H17" s="7" t="s">
        <v>246</v>
      </c>
      <c r="I17" s="7" t="s">
        <v>358</v>
      </c>
      <c r="J17" s="521"/>
      <c r="K17" s="535"/>
      <c r="L17" s="535"/>
      <c r="M17" s="535"/>
      <c r="N17" s="535"/>
      <c r="O17" s="535"/>
      <c r="P17" s="535"/>
      <c r="Q17" s="477"/>
      <c r="R17" s="521"/>
      <c r="S17" s="521"/>
      <c r="T17" s="521"/>
      <c r="U17" s="521"/>
      <c r="V17" s="521"/>
      <c r="W17" s="521"/>
      <c r="X17" s="477"/>
      <c r="Y17" s="535"/>
      <c r="Z17" s="535"/>
      <c r="AA17" s="535"/>
      <c r="AB17" s="535"/>
      <c r="AC17" s="477"/>
      <c r="AD17" s="521"/>
      <c r="AE17" s="521"/>
      <c r="AF17" s="521"/>
      <c r="AG17" s="521"/>
      <c r="AH17" s="521"/>
      <c r="AI17" s="521"/>
      <c r="AJ17" s="477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521"/>
      <c r="BI17" s="521"/>
      <c r="BJ17" s="521"/>
      <c r="BK17" s="521"/>
      <c r="BL17" s="521"/>
      <c r="BM17" s="521"/>
      <c r="BN17" s="521"/>
      <c r="BO17" s="521"/>
      <c r="BP17" s="521"/>
      <c r="BQ17" s="521"/>
      <c r="BR17" s="521"/>
      <c r="BS17" s="521"/>
      <c r="BT17" s="521"/>
      <c r="BU17" s="477"/>
      <c r="BV17" s="521"/>
      <c r="BW17" s="521"/>
      <c r="BX17" s="521"/>
      <c r="BY17" s="521"/>
      <c r="BZ17" s="521"/>
      <c r="CA17" s="521"/>
      <c r="CB17" s="477"/>
      <c r="CC17" s="521"/>
      <c r="CD17" s="521"/>
      <c r="CE17" s="521"/>
      <c r="CF17" s="521"/>
      <c r="CG17" s="521"/>
      <c r="CH17" s="521"/>
      <c r="CI17" s="477"/>
      <c r="CJ17" s="521"/>
      <c r="CK17" s="521"/>
      <c r="CL17" s="521"/>
      <c r="CM17" s="521"/>
      <c r="CN17" s="521"/>
      <c r="CO17" s="521"/>
      <c r="CQ17" s="39"/>
      <c r="CR17" s="39"/>
      <c r="CS17" s="39"/>
      <c r="CT17" s="39"/>
      <c r="CU17" s="39"/>
      <c r="CV17" s="39"/>
    </row>
    <row r="18" spans="2:100" x14ac:dyDescent="0.25">
      <c r="B18" s="7"/>
      <c r="C18" s="7" t="s">
        <v>195</v>
      </c>
      <c r="D18" s="7" t="s">
        <v>63</v>
      </c>
      <c r="E18" s="7" t="s">
        <v>49</v>
      </c>
      <c r="F18" s="7" t="s">
        <v>60</v>
      </c>
      <c r="G18" s="7" t="s">
        <v>35</v>
      </c>
      <c r="H18" s="7" t="s">
        <v>235</v>
      </c>
      <c r="I18" s="7" t="s">
        <v>364</v>
      </c>
      <c r="J18" s="521"/>
      <c r="K18" s="521"/>
      <c r="L18" s="521"/>
      <c r="M18" s="521"/>
      <c r="N18" s="521"/>
      <c r="O18" s="521"/>
      <c r="P18" s="535"/>
      <c r="Q18" s="477"/>
      <c r="R18" s="521"/>
      <c r="S18" s="521"/>
      <c r="T18" s="521"/>
      <c r="U18" s="521"/>
      <c r="V18" s="521"/>
      <c r="W18" s="521"/>
      <c r="X18" s="477"/>
      <c r="Y18" s="535"/>
      <c r="Z18" s="535"/>
      <c r="AA18" s="535"/>
      <c r="AB18" s="535"/>
      <c r="AC18" s="477"/>
      <c r="AD18" s="521"/>
      <c r="AE18" s="521"/>
      <c r="AF18" s="521"/>
      <c r="AG18" s="521"/>
      <c r="AH18" s="521"/>
      <c r="AI18" s="521"/>
      <c r="AJ18" s="477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521"/>
      <c r="BI18" s="521"/>
      <c r="BJ18" s="521"/>
      <c r="BK18" s="521"/>
      <c r="BL18" s="521"/>
      <c r="BM18" s="521"/>
      <c r="BN18" s="521"/>
      <c r="BO18" s="521"/>
      <c r="BP18" s="521"/>
      <c r="BQ18" s="521"/>
      <c r="BR18" s="521"/>
      <c r="BS18" s="521"/>
      <c r="BT18" s="521"/>
      <c r="BU18" s="477"/>
      <c r="BV18" s="521"/>
      <c r="BW18" s="521"/>
      <c r="BX18" s="521"/>
      <c r="BY18" s="521"/>
      <c r="BZ18" s="521"/>
      <c r="CA18" s="521"/>
      <c r="CB18" s="477"/>
      <c r="CC18" s="521"/>
      <c r="CD18" s="521"/>
      <c r="CE18" s="521"/>
      <c r="CF18" s="521"/>
      <c r="CG18" s="521"/>
      <c r="CH18" s="521"/>
      <c r="CI18" s="477"/>
      <c r="CJ18" s="521"/>
      <c r="CK18" s="521"/>
      <c r="CL18" s="521"/>
      <c r="CM18" s="521"/>
      <c r="CN18" s="521"/>
      <c r="CO18" s="521"/>
      <c r="CQ18" s="39"/>
      <c r="CR18" s="39"/>
      <c r="CS18" s="39"/>
      <c r="CT18" s="39"/>
      <c r="CU18" s="39"/>
      <c r="CV18" s="39"/>
    </row>
    <row r="19" spans="2:100" x14ac:dyDescent="0.25">
      <c r="B19" s="7"/>
      <c r="C19" s="7" t="s">
        <v>196</v>
      </c>
      <c r="D19" s="7" t="s">
        <v>63</v>
      </c>
      <c r="E19" s="7" t="s">
        <v>50</v>
      </c>
      <c r="F19" s="7" t="s">
        <v>60</v>
      </c>
      <c r="G19" s="7" t="s">
        <v>33</v>
      </c>
      <c r="H19" s="7" t="s">
        <v>242</v>
      </c>
      <c r="I19" s="7" t="s">
        <v>272</v>
      </c>
      <c r="J19" s="521"/>
      <c r="K19" s="521"/>
      <c r="L19" s="521"/>
      <c r="M19" s="521"/>
      <c r="N19" s="521"/>
      <c r="O19" s="521"/>
      <c r="P19" s="535"/>
      <c r="Q19" s="477"/>
      <c r="R19" s="521"/>
      <c r="S19" s="521"/>
      <c r="T19" s="521"/>
      <c r="U19" s="521"/>
      <c r="V19" s="521"/>
      <c r="W19" s="521"/>
      <c r="X19" s="477"/>
      <c r="Y19" s="535"/>
      <c r="Z19" s="535"/>
      <c r="AA19" s="535"/>
      <c r="AB19" s="535"/>
      <c r="AC19" s="477"/>
      <c r="AD19" s="521"/>
      <c r="AE19" s="521"/>
      <c r="AF19" s="521"/>
      <c r="AG19" s="521"/>
      <c r="AH19" s="521"/>
      <c r="AI19" s="521"/>
      <c r="AJ19" s="477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521"/>
      <c r="BI19" s="521"/>
      <c r="BJ19" s="521"/>
      <c r="BK19" s="521"/>
      <c r="BL19" s="521"/>
      <c r="BM19" s="521"/>
      <c r="BN19" s="521"/>
      <c r="BO19" s="521"/>
      <c r="BP19" s="521"/>
      <c r="BQ19" s="521"/>
      <c r="BR19" s="521"/>
      <c r="BS19" s="521"/>
      <c r="BT19" s="521"/>
      <c r="BU19" s="477"/>
      <c r="BV19" s="521"/>
      <c r="BW19" s="521"/>
      <c r="BX19" s="521"/>
      <c r="BY19" s="521"/>
      <c r="BZ19" s="521"/>
      <c r="CA19" s="521"/>
      <c r="CB19" s="477"/>
      <c r="CC19" s="521"/>
      <c r="CD19" s="521"/>
      <c r="CE19" s="521"/>
      <c r="CF19" s="521"/>
      <c r="CG19" s="521"/>
      <c r="CH19" s="521"/>
      <c r="CI19" s="477"/>
      <c r="CJ19" s="521"/>
      <c r="CK19" s="521"/>
      <c r="CL19" s="521"/>
      <c r="CM19" s="521"/>
      <c r="CN19" s="521"/>
      <c r="CO19" s="521"/>
      <c r="CQ19" s="39"/>
      <c r="CR19" s="39"/>
      <c r="CS19" s="39"/>
      <c r="CT19" s="39"/>
      <c r="CU19" s="39"/>
      <c r="CV19" s="39"/>
    </row>
    <row r="20" spans="2:100" x14ac:dyDescent="0.25">
      <c r="B20" s="7"/>
      <c r="C20" s="7" t="s">
        <v>197</v>
      </c>
      <c r="D20" s="7" t="s">
        <v>63</v>
      </c>
      <c r="E20" s="7" t="s">
        <v>50</v>
      </c>
      <c r="F20" s="7" t="s">
        <v>60</v>
      </c>
      <c r="G20" s="7" t="s">
        <v>33</v>
      </c>
      <c r="H20" s="7" t="s">
        <v>242</v>
      </c>
      <c r="I20" s="7" t="s">
        <v>272</v>
      </c>
      <c r="J20" s="521"/>
      <c r="K20" s="521"/>
      <c r="L20" s="521"/>
      <c r="M20" s="521"/>
      <c r="N20" s="521"/>
      <c r="O20" s="521"/>
      <c r="P20" s="535"/>
      <c r="Q20" s="477"/>
      <c r="R20" s="521"/>
      <c r="S20" s="521"/>
      <c r="T20" s="521"/>
      <c r="U20" s="521"/>
      <c r="V20" s="521"/>
      <c r="W20" s="521"/>
      <c r="X20" s="477"/>
      <c r="Y20" s="535"/>
      <c r="Z20" s="535"/>
      <c r="AA20" s="535"/>
      <c r="AB20" s="535"/>
      <c r="AC20" s="477"/>
      <c r="AD20" s="521"/>
      <c r="AE20" s="521"/>
      <c r="AF20" s="521"/>
      <c r="AG20" s="521"/>
      <c r="AH20" s="521"/>
      <c r="AI20" s="521"/>
      <c r="AJ20" s="477"/>
      <c r="AK20" s="521"/>
      <c r="AL20" s="521"/>
      <c r="AM20" s="521"/>
      <c r="AN20" s="521"/>
      <c r="AO20" s="521"/>
      <c r="AP20" s="521"/>
      <c r="AQ20" s="521"/>
      <c r="AR20" s="521"/>
      <c r="AS20" s="521"/>
      <c r="AT20" s="521"/>
      <c r="AU20" s="521"/>
      <c r="AV20" s="521"/>
      <c r="AW20" s="521"/>
      <c r="AX20" s="521"/>
      <c r="AY20" s="521"/>
      <c r="AZ20" s="521"/>
      <c r="BA20" s="521"/>
      <c r="BB20" s="521"/>
      <c r="BC20" s="521"/>
      <c r="BD20" s="521"/>
      <c r="BE20" s="521"/>
      <c r="BF20" s="521"/>
      <c r="BG20" s="521"/>
      <c r="BH20" s="521"/>
      <c r="BI20" s="521"/>
      <c r="BJ20" s="521"/>
      <c r="BK20" s="521"/>
      <c r="BL20" s="521"/>
      <c r="BM20" s="521"/>
      <c r="BN20" s="521"/>
      <c r="BO20" s="521"/>
      <c r="BP20" s="521"/>
      <c r="BQ20" s="521"/>
      <c r="BR20" s="521"/>
      <c r="BS20" s="521"/>
      <c r="BT20" s="521"/>
      <c r="BU20" s="477"/>
      <c r="BV20" s="521"/>
      <c r="BW20" s="521"/>
      <c r="BX20" s="521"/>
      <c r="BY20" s="521"/>
      <c r="BZ20" s="521"/>
      <c r="CA20" s="521"/>
      <c r="CB20" s="477"/>
      <c r="CC20" s="521"/>
      <c r="CD20" s="521"/>
      <c r="CE20" s="521"/>
      <c r="CF20" s="521"/>
      <c r="CG20" s="521"/>
      <c r="CH20" s="521"/>
      <c r="CI20" s="477"/>
      <c r="CJ20" s="521"/>
      <c r="CK20" s="521"/>
      <c r="CL20" s="521"/>
      <c r="CM20" s="521"/>
      <c r="CN20" s="521"/>
      <c r="CO20" s="521"/>
      <c r="CQ20" s="39"/>
      <c r="CR20" s="39"/>
      <c r="CS20" s="39"/>
      <c r="CT20" s="39"/>
      <c r="CU20" s="39"/>
      <c r="CV20" s="39"/>
    </row>
    <row r="21" spans="2:100" x14ac:dyDescent="0.25">
      <c r="B21" s="7"/>
      <c r="C21" s="7" t="s">
        <v>394</v>
      </c>
      <c r="D21" s="7" t="s">
        <v>63</v>
      </c>
      <c r="E21" s="7" t="s">
        <v>50</v>
      </c>
      <c r="F21" s="7" t="s">
        <v>60</v>
      </c>
      <c r="G21" s="7" t="s">
        <v>33</v>
      </c>
      <c r="H21" s="7" t="s">
        <v>239</v>
      </c>
      <c r="I21" s="7" t="s">
        <v>282</v>
      </c>
      <c r="J21" s="521"/>
      <c r="K21" s="521"/>
      <c r="L21" s="521"/>
      <c r="M21" s="521"/>
      <c r="N21" s="521"/>
      <c r="O21" s="521"/>
      <c r="P21" s="535"/>
      <c r="Q21" s="477"/>
      <c r="R21" s="521"/>
      <c r="S21" s="521"/>
      <c r="T21" s="521"/>
      <c r="U21" s="521"/>
      <c r="V21" s="521"/>
      <c r="W21" s="521"/>
      <c r="X21" s="477"/>
      <c r="Y21" s="535"/>
      <c r="Z21" s="535"/>
      <c r="AA21" s="535"/>
      <c r="AB21" s="535"/>
      <c r="AC21" s="477"/>
      <c r="AD21" s="521"/>
      <c r="AE21" s="521"/>
      <c r="AF21" s="521"/>
      <c r="AG21" s="521"/>
      <c r="AH21" s="521"/>
      <c r="AI21" s="521"/>
      <c r="AJ21" s="477"/>
      <c r="AK21" s="520"/>
      <c r="AL21" s="520"/>
      <c r="AM21" s="520"/>
      <c r="AN21" s="520"/>
      <c r="AO21" s="520"/>
      <c r="AP21" s="521"/>
      <c r="AQ21" s="521"/>
      <c r="AR21" s="521"/>
      <c r="AS21" s="521"/>
      <c r="AT21" s="521"/>
      <c r="AU21" s="521"/>
      <c r="AV21" s="521"/>
      <c r="AW21" s="521"/>
      <c r="AX21" s="521"/>
      <c r="AY21" s="521"/>
      <c r="AZ21" s="521"/>
      <c r="BA21" s="521"/>
      <c r="BB21" s="521"/>
      <c r="BC21" s="521"/>
      <c r="BD21" s="521"/>
      <c r="BE21" s="521"/>
      <c r="BF21" s="521"/>
      <c r="BG21" s="521"/>
      <c r="BH21" s="521"/>
      <c r="BI21" s="521"/>
      <c r="BJ21" s="521"/>
      <c r="BK21" s="521"/>
      <c r="BL21" s="521"/>
      <c r="BM21" s="521"/>
      <c r="BN21" s="521"/>
      <c r="BO21" s="521"/>
      <c r="BP21" s="521"/>
      <c r="BQ21" s="521"/>
      <c r="BR21" s="521"/>
      <c r="BS21" s="521"/>
      <c r="BT21" s="521"/>
      <c r="BU21" s="477"/>
      <c r="BV21" s="521"/>
      <c r="BW21" s="521"/>
      <c r="BX21" s="521"/>
      <c r="BY21" s="521"/>
      <c r="BZ21" s="521"/>
      <c r="CA21" s="521"/>
      <c r="CB21" s="477"/>
      <c r="CC21" s="521"/>
      <c r="CD21" s="521"/>
      <c r="CE21" s="521"/>
      <c r="CF21" s="521"/>
      <c r="CG21" s="521"/>
      <c r="CH21" s="521"/>
      <c r="CI21" s="477"/>
      <c r="CJ21" s="521"/>
      <c r="CK21" s="521"/>
      <c r="CL21" s="521"/>
      <c r="CM21" s="521"/>
      <c r="CN21" s="521"/>
      <c r="CO21" s="521"/>
    </row>
    <row r="22" spans="2:100" x14ac:dyDescent="0.25">
      <c r="B22" s="7"/>
      <c r="C22" s="7" t="s">
        <v>395</v>
      </c>
      <c r="D22" s="7" t="s">
        <v>63</v>
      </c>
      <c r="E22" s="7" t="s">
        <v>50</v>
      </c>
      <c r="F22" s="7" t="s">
        <v>60</v>
      </c>
      <c r="G22" s="7" t="s">
        <v>33</v>
      </c>
      <c r="H22" s="7" t="s">
        <v>239</v>
      </c>
      <c r="I22" s="7" t="s">
        <v>388</v>
      </c>
      <c r="J22" s="521"/>
      <c r="K22" s="521"/>
      <c r="L22" s="521"/>
      <c r="M22" s="521"/>
      <c r="N22" s="521"/>
      <c r="O22" s="521"/>
      <c r="P22" s="535"/>
      <c r="Q22" s="477"/>
      <c r="R22" s="521"/>
      <c r="S22" s="521"/>
      <c r="T22" s="521"/>
      <c r="U22" s="521"/>
      <c r="V22" s="521"/>
      <c r="W22" s="521"/>
      <c r="X22" s="477"/>
      <c r="Y22" s="535"/>
      <c r="Z22" s="535"/>
      <c r="AA22" s="535"/>
      <c r="AB22" s="535"/>
      <c r="AC22" s="477"/>
      <c r="AD22" s="521"/>
      <c r="AE22" s="521"/>
      <c r="AF22" s="521"/>
      <c r="AG22" s="521"/>
      <c r="AH22" s="521"/>
      <c r="AI22" s="521"/>
      <c r="AJ22" s="477"/>
      <c r="AK22" s="520"/>
      <c r="AL22" s="520"/>
      <c r="AM22" s="520"/>
      <c r="AN22" s="520"/>
      <c r="AO22" s="520"/>
      <c r="AP22" s="521"/>
      <c r="AQ22" s="521"/>
      <c r="AR22" s="521"/>
      <c r="AS22" s="521"/>
      <c r="AT22" s="521"/>
      <c r="AU22" s="521"/>
      <c r="AV22" s="521"/>
      <c r="AW22" s="521"/>
      <c r="AX22" s="521"/>
      <c r="AY22" s="521"/>
      <c r="AZ22" s="521"/>
      <c r="BA22" s="521"/>
      <c r="BB22" s="521"/>
      <c r="BC22" s="521"/>
      <c r="BD22" s="521"/>
      <c r="BE22" s="521"/>
      <c r="BF22" s="521"/>
      <c r="BG22" s="521"/>
      <c r="BH22" s="521"/>
      <c r="BI22" s="521"/>
      <c r="BJ22" s="521"/>
      <c r="BK22" s="521"/>
      <c r="BL22" s="521"/>
      <c r="BM22" s="521"/>
      <c r="BN22" s="521"/>
      <c r="BO22" s="521"/>
      <c r="BP22" s="521"/>
      <c r="BQ22" s="521"/>
      <c r="BR22" s="521"/>
      <c r="BS22" s="521"/>
      <c r="BT22" s="521"/>
      <c r="BU22" s="477"/>
      <c r="BV22" s="521"/>
      <c r="BW22" s="521"/>
      <c r="BX22" s="521"/>
      <c r="BY22" s="521"/>
      <c r="BZ22" s="521"/>
      <c r="CA22" s="521"/>
      <c r="CB22" s="477"/>
      <c r="CC22" s="521"/>
      <c r="CD22" s="521"/>
      <c r="CE22" s="521"/>
      <c r="CF22" s="521"/>
      <c r="CG22" s="521"/>
      <c r="CH22" s="521"/>
      <c r="CI22" s="477"/>
      <c r="CJ22" s="521"/>
      <c r="CK22" s="521"/>
      <c r="CL22" s="521"/>
      <c r="CM22" s="521"/>
      <c r="CN22" s="521"/>
      <c r="CO22" s="521"/>
    </row>
    <row r="23" spans="2:100" x14ac:dyDescent="0.25">
      <c r="B23" s="7"/>
      <c r="C23" s="7" t="s">
        <v>396</v>
      </c>
      <c r="D23" s="7" t="s">
        <v>63</v>
      </c>
      <c r="E23" s="7" t="s">
        <v>50</v>
      </c>
      <c r="F23" s="7" t="s">
        <v>60</v>
      </c>
      <c r="G23" s="7" t="s">
        <v>33</v>
      </c>
      <c r="H23" s="7" t="s">
        <v>239</v>
      </c>
      <c r="I23" s="7" t="s">
        <v>390</v>
      </c>
      <c r="J23" s="521"/>
      <c r="K23" s="521"/>
      <c r="L23" s="521"/>
      <c r="M23" s="521"/>
      <c r="N23" s="521"/>
      <c r="O23" s="521"/>
      <c r="P23" s="535"/>
      <c r="Q23" s="477"/>
      <c r="R23" s="521"/>
      <c r="S23" s="521"/>
      <c r="T23" s="521"/>
      <c r="U23" s="521"/>
      <c r="V23" s="521"/>
      <c r="W23" s="521"/>
      <c r="X23" s="477"/>
      <c r="Y23" s="535"/>
      <c r="Z23" s="535"/>
      <c r="AA23" s="535"/>
      <c r="AB23" s="535"/>
      <c r="AC23" s="477"/>
      <c r="AD23" s="521"/>
      <c r="AE23" s="521"/>
      <c r="AF23" s="521"/>
      <c r="AG23" s="521"/>
      <c r="AH23" s="521"/>
      <c r="AI23" s="521"/>
      <c r="AJ23" s="477"/>
      <c r="AK23" s="520"/>
      <c r="AL23" s="520"/>
      <c r="AM23" s="520"/>
      <c r="AN23" s="520"/>
      <c r="AO23" s="520"/>
      <c r="AP23" s="521"/>
      <c r="AQ23" s="521"/>
      <c r="AR23" s="521"/>
      <c r="AS23" s="521"/>
      <c r="AT23" s="521"/>
      <c r="AU23" s="521"/>
      <c r="AV23" s="521"/>
      <c r="AW23" s="521"/>
      <c r="AX23" s="521"/>
      <c r="AY23" s="521"/>
      <c r="AZ23" s="521"/>
      <c r="BA23" s="521"/>
      <c r="BB23" s="521"/>
      <c r="BC23" s="521"/>
      <c r="BD23" s="521"/>
      <c r="BE23" s="521"/>
      <c r="BF23" s="521"/>
      <c r="BG23" s="521"/>
      <c r="BH23" s="521"/>
      <c r="BI23" s="521"/>
      <c r="BJ23" s="521"/>
      <c r="BK23" s="521"/>
      <c r="BL23" s="521"/>
      <c r="BM23" s="521"/>
      <c r="BN23" s="521"/>
      <c r="BO23" s="521"/>
      <c r="BP23" s="521"/>
      <c r="BQ23" s="521"/>
      <c r="BR23" s="521"/>
      <c r="BS23" s="521"/>
      <c r="BT23" s="521"/>
      <c r="BU23" s="477"/>
      <c r="BV23" s="521"/>
      <c r="BW23" s="521"/>
      <c r="BX23" s="521"/>
      <c r="BY23" s="521"/>
      <c r="BZ23" s="521"/>
      <c r="CA23" s="521"/>
      <c r="CB23" s="477"/>
      <c r="CC23" s="521"/>
      <c r="CD23" s="521"/>
      <c r="CE23" s="521"/>
      <c r="CF23" s="521"/>
      <c r="CG23" s="521"/>
      <c r="CH23" s="521"/>
      <c r="CI23" s="477"/>
      <c r="CJ23" s="521"/>
      <c r="CK23" s="521"/>
      <c r="CL23" s="521"/>
      <c r="CM23" s="521"/>
      <c r="CN23" s="521"/>
      <c r="CO23" s="521"/>
    </row>
    <row r="24" spans="2:100" x14ac:dyDescent="0.25">
      <c r="B24" s="7"/>
      <c r="C24" s="7" t="s">
        <v>397</v>
      </c>
      <c r="D24" s="7" t="s">
        <v>63</v>
      </c>
      <c r="E24" s="7" t="s">
        <v>50</v>
      </c>
      <c r="F24" s="7" t="s">
        <v>60</v>
      </c>
      <c r="G24" s="7" t="s">
        <v>33</v>
      </c>
      <c r="H24" s="7" t="s">
        <v>239</v>
      </c>
      <c r="I24" s="7" t="s">
        <v>277</v>
      </c>
      <c r="J24" s="521"/>
      <c r="K24" s="521"/>
      <c r="L24" s="521"/>
      <c r="M24" s="521"/>
      <c r="N24" s="521"/>
      <c r="O24" s="521"/>
      <c r="P24" s="535"/>
      <c r="Q24" s="477"/>
      <c r="R24" s="521"/>
      <c r="S24" s="521"/>
      <c r="T24" s="521"/>
      <c r="U24" s="521"/>
      <c r="V24" s="521"/>
      <c r="W24" s="521"/>
      <c r="X24" s="477"/>
      <c r="Y24" s="535"/>
      <c r="Z24" s="535"/>
      <c r="AA24" s="535"/>
      <c r="AB24" s="535"/>
      <c r="AC24" s="477"/>
      <c r="AD24" s="521"/>
      <c r="AE24" s="521"/>
      <c r="AF24" s="521"/>
      <c r="AG24" s="521"/>
      <c r="AH24" s="521"/>
      <c r="AI24" s="521"/>
      <c r="AJ24" s="477"/>
      <c r="AK24" s="520"/>
      <c r="AL24" s="520"/>
      <c r="AM24" s="520"/>
      <c r="AN24" s="520"/>
      <c r="AO24" s="520"/>
      <c r="AP24" s="521"/>
      <c r="AQ24" s="521"/>
      <c r="AR24" s="521"/>
      <c r="AS24" s="521"/>
      <c r="AT24" s="521"/>
      <c r="AU24" s="521"/>
      <c r="AV24" s="521"/>
      <c r="AW24" s="521"/>
      <c r="AX24" s="521"/>
      <c r="AY24" s="521"/>
      <c r="AZ24" s="521"/>
      <c r="BA24" s="521"/>
      <c r="BB24" s="521"/>
      <c r="BC24" s="521"/>
      <c r="BD24" s="521"/>
      <c r="BE24" s="521"/>
      <c r="BF24" s="521"/>
      <c r="BG24" s="521"/>
      <c r="BH24" s="521"/>
      <c r="BI24" s="521"/>
      <c r="BJ24" s="521"/>
      <c r="BK24" s="521"/>
      <c r="BL24" s="521"/>
      <c r="BM24" s="521"/>
      <c r="BN24" s="521"/>
      <c r="BO24" s="521"/>
      <c r="BP24" s="521"/>
      <c r="BQ24" s="521"/>
      <c r="BR24" s="521"/>
      <c r="BS24" s="521"/>
      <c r="BT24" s="521"/>
      <c r="BU24" s="477"/>
      <c r="BV24" s="521"/>
      <c r="BW24" s="521"/>
      <c r="BX24" s="521"/>
      <c r="BY24" s="521"/>
      <c r="BZ24" s="521"/>
      <c r="CA24" s="521"/>
      <c r="CB24" s="477"/>
      <c r="CC24" s="521"/>
      <c r="CD24" s="521"/>
      <c r="CE24" s="521"/>
      <c r="CF24" s="521"/>
      <c r="CG24" s="521"/>
      <c r="CH24" s="521"/>
      <c r="CI24" s="477"/>
      <c r="CJ24" s="521"/>
      <c r="CK24" s="521"/>
      <c r="CL24" s="521"/>
      <c r="CM24" s="521"/>
      <c r="CN24" s="521"/>
      <c r="CO24" s="521"/>
    </row>
    <row r="25" spans="2:100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0"/>
      <c r="R25" s="51">
        <f t="shared" ref="R7:R37" si="0">J25*$P25</f>
        <v>0</v>
      </c>
      <c r="S25" s="51">
        <f t="shared" ref="S7:S37" si="1">K25*$P25</f>
        <v>0</v>
      </c>
      <c r="T25" s="51">
        <f t="shared" ref="T7:T37" si="2">L25*$P25</f>
        <v>0</v>
      </c>
      <c r="U25" s="51">
        <f t="shared" ref="U7:U37" si="3">M25*$P25</f>
        <v>0</v>
      </c>
      <c r="V25" s="51">
        <f t="shared" ref="V7:V37" si="4">N25*$P25</f>
        <v>0</v>
      </c>
      <c r="W25" s="51">
        <f t="shared" ref="W7:W37" si="5">O25*$P25</f>
        <v>0</v>
      </c>
      <c r="Y25" s="91">
        <f t="shared" ref="Y7:AB37" si="6">IF($P25="",0,INDEX(Direct_Cost_Splits_Network,MATCH($H25,RIN_Asset_Cat_Network,0),MATCH(Y$4,Direct_Cost_Type,0))*$P25)</f>
        <v>0</v>
      </c>
      <c r="Z25" s="91">
        <f t="shared" si="6"/>
        <v>0</v>
      </c>
      <c r="AA25" s="91">
        <f t="shared" si="6"/>
        <v>0</v>
      </c>
      <c r="AB25" s="91">
        <f t="shared" si="6"/>
        <v>0</v>
      </c>
      <c r="AD25" s="51">
        <f>IF($P25="",0,J25*$Y25*HLOOKUP(AD$5,Escalators!$D$22:$K$26,3,FALSE))</f>
        <v>0</v>
      </c>
      <c r="AE25" s="51">
        <f>IF($P25="",0,K25*$Y25*HLOOKUP(AE$5,Escalators!$D$22:$K$26,3,FALSE))</f>
        <v>0</v>
      </c>
      <c r="AF25" s="51">
        <f>IF($P25="",0,L25*$Y25*HLOOKUP(AF$5,Escalators!$D$22:$K$26,3,FALSE))</f>
        <v>0</v>
      </c>
      <c r="AG25" s="51">
        <f>IF($P25="",0,M25*$Y25*HLOOKUP(AG$5,Escalators!$D$22:$K$26,3,FALSE))</f>
        <v>0</v>
      </c>
      <c r="AH25" s="51">
        <f>IF($P25="",0,N25*$Y25*HLOOKUP(AH$5,Escalators!$D$22:$K$26,3,FALSE))</f>
        <v>0</v>
      </c>
      <c r="AI25" s="51">
        <f>IF($P25="",0,O25*$Y25*HLOOKUP(AI$5,Escalators!$D$22:$K$26,3,FALSE))</f>
        <v>0</v>
      </c>
      <c r="AK25" s="6">
        <f>IF($P25="",0,$J25*$Z25*INDEX(Act_Type_Repex_Splits,MATCH($I25,Act_Type_Repex,0),MATCH(AK$6,Mat_Type,0))*INDEX(Escalators!$D$39:$K$44,MATCH(AK$6,Escalators!$C$39:$C$44,0),MATCH(AK$5,Escalators!$D$38:$K$38,0)))</f>
        <v>0</v>
      </c>
      <c r="AL25" s="6">
        <f>IF($P25="",0,$J25*$Z25*INDEX(Act_Type_Repex_Splits,MATCH($I25,Act_Type_Repex,0),MATCH(AL$6,Mat_Type,0))*INDEX(Escalators!$D$39:$K$44,MATCH(AL$6,Escalators!$C$39:$C$44,0),MATCH(AL$5,Escalators!$D$38:$K$38,0)))</f>
        <v>0</v>
      </c>
      <c r="AM25" s="6">
        <f>IF($P25="",0,$J25*$Z25*INDEX(Act_Type_Repex_Splits,MATCH($I25,Act_Type_Repex,0),MATCH(AM$6,Mat_Type,0))*INDEX(Escalators!$D$39:$K$44,MATCH(AM$6,Escalators!$C$39:$C$44,0),MATCH(AM$5,Escalators!$D$38:$K$38,0)))</f>
        <v>0</v>
      </c>
      <c r="AN25" s="6">
        <f>IF($P25="",0,$J25*$Z25*INDEX(Act_Type_Repex_Splits,MATCH($I25,Act_Type_Repex,0),MATCH(AN$6,Mat_Type,0))*INDEX(Escalators!$D$39:$K$44,MATCH(AN$6,Escalators!$C$39:$C$44,0),MATCH(AN$5,Escalators!$D$38:$K$38,0)))</f>
        <v>0</v>
      </c>
      <c r="AO25" s="6">
        <f>IF($P25="",0,$J25*$Z25*INDEX(Act_Type_Repex_Splits,MATCH($I25,Act_Type_Repex,0),MATCH(AO$6,Mat_Type,0))*INDEX(Escalators!$D$39:$K$44,MATCH(AO$6,Escalators!$C$39:$C$44,0),MATCH(AO$5,Escalators!$D$38:$K$38,0)))</f>
        <v>0</v>
      </c>
      <c r="AP25" s="51">
        <f t="shared" ref="AP8:AP37" si="7">SUM(AK25:AO25)</f>
        <v>0</v>
      </c>
      <c r="AQ25" s="51">
        <f>IF($P25="",0,$K25*$Z25*INDEX(Act_Type_Repex_Splits,MATCH($I25,Act_Type_Repex,0),MATCH(AQ$6,Mat_Type,0))*INDEX(Escalators!$D$39:$K$44,MATCH(AQ$6,Escalators!$C$39:$C$44,0),MATCH(AQ$5,Escalators!$D$38:$K$38,0)))</f>
        <v>0</v>
      </c>
      <c r="AR25" s="51">
        <f>IF($P25="",0,$K25*$Z25*INDEX(Act_Type_Repex_Splits,MATCH($I25,Act_Type_Repex,0),MATCH(AR$6,Mat_Type,0))*INDEX(Escalators!$D$39:$K$44,MATCH(AR$6,Escalators!$C$39:$C$44,0),MATCH(AR$5,Escalators!$D$38:$K$38,0)))</f>
        <v>0</v>
      </c>
      <c r="AS25" s="51">
        <f>IF($P25="",0,$K25*$Z25*INDEX(Act_Type_Repex_Splits,MATCH($I25,Act_Type_Repex,0),MATCH(AS$6,Mat_Type,0))*INDEX(Escalators!$D$39:$K$44,MATCH(AS$6,Escalators!$C$39:$C$44,0),MATCH(AS$5,Escalators!$D$38:$K$38,0)))</f>
        <v>0</v>
      </c>
      <c r="AT25" s="51">
        <f>IF($P25="",0,$K25*$Z25*INDEX(Act_Type_Repex_Splits,MATCH($I25,Act_Type_Repex,0),MATCH(AT$6,Mat_Type,0))*INDEX(Escalators!$D$39:$K$44,MATCH(AT$6,Escalators!$C$39:$C$44,0),MATCH(AT$5,Escalators!$D$38:$K$38,0)))</f>
        <v>0</v>
      </c>
      <c r="AU25" s="51">
        <f>IF($P25="",0,$K25*$Z25*INDEX(Act_Type_Repex_Splits,MATCH($I25,Act_Type_Repex,0),MATCH(AU$6,Mat_Type,0))*INDEX(Escalators!$D$39:$K$44,MATCH(AU$6,Escalators!$C$39:$C$44,0),MATCH(AU$5,Escalators!$D$38:$K$38,0)))</f>
        <v>0</v>
      </c>
      <c r="AV25" s="51">
        <f t="shared" ref="AV8:AV37" si="8">SUM(AQ25:AU25)</f>
        <v>0</v>
      </c>
      <c r="AW25" s="51">
        <f>IF($P25="",0,$L25*$Z25*INDEX(Act_Type_Repex_Splits,MATCH($I25,Act_Type_Repex,0),MATCH(AW$6,Mat_Type,0))*INDEX(Escalators!$D$39:$K$44,MATCH(AW$6,Escalators!$C$39:$C$44,0),MATCH(AW$5,Escalators!$D$38:$K$38,0)))</f>
        <v>0</v>
      </c>
      <c r="AX25" s="51">
        <f>IF($P25="",0,$L25*$Z25*INDEX(Act_Type_Repex_Splits,MATCH($I25,Act_Type_Repex,0),MATCH(AX$6,Mat_Type,0))*INDEX(Escalators!$D$39:$K$44,MATCH(AX$6,Escalators!$C$39:$C$44,0),MATCH(AX$5,Escalators!$D$38:$K$38,0)))</f>
        <v>0</v>
      </c>
      <c r="AY25" s="51">
        <f>IF($P25="",0,$L25*$Z25*INDEX(Act_Type_Repex_Splits,MATCH($I25,Act_Type_Repex,0),MATCH(AY$6,Mat_Type,0))*INDEX(Escalators!$D$39:$K$44,MATCH(AY$6,Escalators!$C$39:$C$44,0),MATCH(AY$5,Escalators!$D$38:$K$38,0)))</f>
        <v>0</v>
      </c>
      <c r="AZ25" s="51">
        <f>IF($P25="",0,$L25*$Z25*INDEX(Act_Type_Repex_Splits,MATCH($I25,Act_Type_Repex,0),MATCH(AZ$6,Mat_Type,0))*INDEX(Escalators!$D$39:$K$44,MATCH(AZ$6,Escalators!$C$39:$C$44,0),MATCH(AZ$5,Escalators!$D$38:$K$38,0)))</f>
        <v>0</v>
      </c>
      <c r="BA25" s="51">
        <f>IF($P25="",0,$L25*$Z25*INDEX(Act_Type_Repex_Splits,MATCH($I25,Act_Type_Repex,0),MATCH(BA$6,Mat_Type,0))*INDEX(Escalators!$D$39:$K$44,MATCH(BA$6,Escalators!$C$39:$C$44,0),MATCH(BA$5,Escalators!$D$38:$K$38,0)))</f>
        <v>0</v>
      </c>
      <c r="BB25" s="51">
        <f t="shared" ref="BB8:BB37" si="9">SUM(AW25:BA25)</f>
        <v>0</v>
      </c>
      <c r="BC25" s="51">
        <f>IF($P25="",0,$M25*$Z25*INDEX(Act_Type_Repex_Splits,MATCH($I25,Act_Type_Repex,0),MATCH(BC$6,Mat_Type,0))*INDEX(Escalators!$D$39:$K$44,MATCH(BC$6,Escalators!$C$39:$C$44,0),MATCH(BC$5,Escalators!$D$38:$K$38,0)))</f>
        <v>0</v>
      </c>
      <c r="BD25" s="51">
        <f>IF($P25="",0,$M25*$Z25*INDEX(Act_Type_Repex_Splits,MATCH($I25,Act_Type_Repex,0),MATCH(BD$6,Mat_Type,0))*INDEX(Escalators!$D$39:$K$44,MATCH(BD$6,Escalators!$C$39:$C$44,0),MATCH(BD$5,Escalators!$D$38:$K$38,0)))</f>
        <v>0</v>
      </c>
      <c r="BE25" s="51">
        <f>IF($P25="",0,$M25*$Z25*INDEX(Act_Type_Repex_Splits,MATCH($I25,Act_Type_Repex,0),MATCH(BE$6,Mat_Type,0))*INDEX(Escalators!$D$39:$K$44,MATCH(BE$6,Escalators!$C$39:$C$44,0),MATCH(BE$5,Escalators!$D$38:$K$38,0)))</f>
        <v>0</v>
      </c>
      <c r="BF25" s="51">
        <f>IF($P25="",0,$M25*$Z25*INDEX(Act_Type_Repex_Splits,MATCH($I25,Act_Type_Repex,0),MATCH(BF$6,Mat_Type,0))*INDEX(Escalators!$D$39:$K$44,MATCH(BF$6,Escalators!$C$39:$C$44,0),MATCH(BF$5,Escalators!$D$38:$K$38,0)))</f>
        <v>0</v>
      </c>
      <c r="BG25" s="51">
        <f>IF($P25="",0,$M25*$Z25*INDEX(Act_Type_Repex_Splits,MATCH($I25,Act_Type_Repex,0),MATCH(BG$6,Mat_Type,0))*INDEX(Escalators!$D$39:$K$44,MATCH(BG$6,Escalators!$C$39:$C$44,0),MATCH(BG$5,Escalators!$D$38:$K$38,0)))</f>
        <v>0</v>
      </c>
      <c r="BH25" s="51">
        <f t="shared" ref="BH8:BH37" si="10">SUM(BC25:BG25)</f>
        <v>0</v>
      </c>
      <c r="BI25" s="51">
        <f>IF($P25="",0,$N25*$Z25*INDEX(Act_Type_Repex_Splits,MATCH($I25,Act_Type_Repex,0),MATCH(BI$6,Mat_Type,0))*INDEX(Escalators!$D$39:$K$44,MATCH(BI$6,Escalators!$C$39:$C$44,0),MATCH(BI$5,Escalators!$D$38:$K$38,0)))</f>
        <v>0</v>
      </c>
      <c r="BJ25" s="51">
        <f>IF($P25="",0,$N25*$Z25*INDEX(Act_Type_Repex_Splits,MATCH($I25,Act_Type_Repex,0),MATCH(BJ$6,Mat_Type,0))*INDEX(Escalators!$D$39:$K$44,MATCH(BJ$6,Escalators!$C$39:$C$44,0),MATCH(BJ$5,Escalators!$D$38:$K$38,0)))</f>
        <v>0</v>
      </c>
      <c r="BK25" s="51">
        <f>IF($P25="",0,$N25*$Z25*INDEX(Act_Type_Repex_Splits,MATCH($I25,Act_Type_Repex,0),MATCH(BK$6,Mat_Type,0))*INDEX(Escalators!$D$39:$K$44,MATCH(BK$6,Escalators!$C$39:$C$44,0),MATCH(BK$5,Escalators!$D$38:$K$38,0)))</f>
        <v>0</v>
      </c>
      <c r="BL25" s="51">
        <f>IF($P25="",0,$N25*$Z25*INDEX(Act_Type_Repex_Splits,MATCH($I25,Act_Type_Repex,0),MATCH(BL$6,Mat_Type,0))*INDEX(Escalators!$D$39:$K$44,MATCH(BL$6,Escalators!$C$39:$C$44,0),MATCH(BL$5,Escalators!$D$38:$K$38,0)))</f>
        <v>0</v>
      </c>
      <c r="BM25" s="51">
        <f>IF($P25="",0,$N25*$Z25*INDEX(Act_Type_Repex_Splits,MATCH($I25,Act_Type_Repex,0),MATCH(BM$6,Mat_Type,0))*INDEX(Escalators!$D$39:$K$44,MATCH(BM$6,Escalators!$C$39:$C$44,0),MATCH(BM$5,Escalators!$D$38:$K$38,0)))</f>
        <v>0</v>
      </c>
      <c r="BN25" s="51">
        <f t="shared" ref="BN8:BN37" si="11">SUM(BI25:BM25)</f>
        <v>0</v>
      </c>
      <c r="BO25" s="51">
        <f>IF($P25="",0,$O25*$Z25*INDEX(Act_Type_Repex_Splits,MATCH($I25,Act_Type_Repex,0),MATCH(BO$6,Mat_Type,0))*INDEX(Escalators!$D$39:$K$44,MATCH(BO$6,Escalators!$C$39:$C$44,0),MATCH(BO$5,Escalators!$D$38:$K$38,0)))</f>
        <v>0</v>
      </c>
      <c r="BP25" s="51">
        <f>IF($P25="",0,$O25*$Z25*INDEX(Act_Type_Repex_Splits,MATCH($I25,Act_Type_Repex,0),MATCH(BP$6,Mat_Type,0))*INDEX(Escalators!$D$39:$K$44,MATCH(BP$6,Escalators!$C$39:$C$44,0),MATCH(BP$5,Escalators!$D$38:$K$38,0)))</f>
        <v>0</v>
      </c>
      <c r="BQ25" s="51">
        <f>IF($P25="",0,$O25*$Z25*INDEX(Act_Type_Repex_Splits,MATCH($I25,Act_Type_Repex,0),MATCH(BQ$6,Mat_Type,0))*INDEX(Escalators!$D$39:$K$44,MATCH(BQ$6,Escalators!$C$39:$C$44,0),MATCH(BQ$5,Escalators!$D$38:$K$38,0)))</f>
        <v>0</v>
      </c>
      <c r="BR25" s="51">
        <f>IF($P25="",0,$O25*$Z25*INDEX(Act_Type_Repex_Splits,MATCH($I25,Act_Type_Repex,0),MATCH(BR$6,Mat_Type,0))*INDEX(Escalators!$D$39:$K$44,MATCH(BR$6,Escalators!$C$39:$C$44,0),MATCH(BR$5,Escalators!$D$38:$K$38,0)))</f>
        <v>0</v>
      </c>
      <c r="BS25" s="51">
        <f>IF($P25="",0,$O25*$Z25*INDEX(Act_Type_Repex_Splits,MATCH($I25,Act_Type_Repex,0),MATCH(BS$6,Mat_Type,0))*INDEX(Escalators!$D$39:$K$44,MATCH(BS$6,Escalators!$C$39:$C$44,0),MATCH(BS$5,Escalators!$D$38:$K$38,0)))</f>
        <v>0</v>
      </c>
      <c r="BT25" s="51">
        <f t="shared" ref="BT8:BT37" si="12">SUM(BO25:BS25)</f>
        <v>0</v>
      </c>
      <c r="BV25" s="51">
        <f>IF($P25="",0,J25*$AA25*HLOOKUP(BV$5,Escalators!$D$22:$K$26,5,FALSE))</f>
        <v>0</v>
      </c>
      <c r="BW25" s="51">
        <f>IF($P25="",0,K25*$AA25*HLOOKUP(BW$5,Escalators!$D$22:$K$26,5,FALSE))</f>
        <v>0</v>
      </c>
      <c r="BX25" s="51">
        <f>IF($P25="",0,L25*$AA25*HLOOKUP(BX$5,Escalators!$D$22:$K$26,5,FALSE))</f>
        <v>0</v>
      </c>
      <c r="BY25" s="51">
        <f>IF($P25="",0,M25*$AA25*HLOOKUP(BY$5,Escalators!$D$22:$K$26,5,FALSE))</f>
        <v>0</v>
      </c>
      <c r="BZ25" s="51">
        <f>IF($P25="",0,N25*$AA25*HLOOKUP(BZ$5,Escalators!$D$22:$K$26,5,FALSE))</f>
        <v>0</v>
      </c>
      <c r="CA25" s="51">
        <f>IF($P25="",0,O25*$AA25*HLOOKUP(CA$5,Escalators!$D$22:$K$26,5,FALSE))</f>
        <v>0</v>
      </c>
      <c r="CC25" s="51">
        <f t="shared" ref="CC8:CC37" si="13">IF($P25="",0,J25*$AB25)</f>
        <v>0</v>
      </c>
      <c r="CD25" s="51">
        <f t="shared" ref="CD7:CH37" si="14">IF($P25="",0,K25*$AB25)</f>
        <v>0</v>
      </c>
      <c r="CE25" s="51">
        <f t="shared" si="14"/>
        <v>0</v>
      </c>
      <c r="CF25" s="51">
        <f t="shared" si="14"/>
        <v>0</v>
      </c>
      <c r="CG25" s="51">
        <f t="shared" si="14"/>
        <v>0</v>
      </c>
      <c r="CH25" s="51">
        <f t="shared" si="14"/>
        <v>0</v>
      </c>
      <c r="CJ25" s="51">
        <f t="shared" ref="CJ8:CJ37" si="15">AD25+AP25+BV25+CC25</f>
        <v>0</v>
      </c>
      <c r="CK25" s="51">
        <f t="shared" ref="CK8:CK37" si="16">AE25+AV25+BW25+CD25</f>
        <v>0</v>
      </c>
      <c r="CL25" s="51">
        <f t="shared" ref="CL8:CL37" si="17">AF25+BB25+BX25+CE25</f>
        <v>0</v>
      </c>
      <c r="CM25" s="51">
        <f t="shared" ref="CM8:CM37" si="18">AG25+BH25+BY25+CF25</f>
        <v>0</v>
      </c>
      <c r="CN25" s="51">
        <f t="shared" ref="CN8:CN37" si="19">AH25+BN25+BZ25+CG25</f>
        <v>0</v>
      </c>
      <c r="CO25" s="51">
        <f t="shared" ref="CO8:CO37" si="20">AI25+BT25+CA25+CH25</f>
        <v>0</v>
      </c>
    </row>
    <row r="26" spans="2:100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50"/>
      <c r="R26" s="51">
        <f t="shared" si="0"/>
        <v>0</v>
      </c>
      <c r="S26" s="51">
        <f t="shared" si="1"/>
        <v>0</v>
      </c>
      <c r="T26" s="51">
        <f t="shared" si="2"/>
        <v>0</v>
      </c>
      <c r="U26" s="51">
        <f t="shared" si="3"/>
        <v>0</v>
      </c>
      <c r="V26" s="51">
        <f t="shared" si="4"/>
        <v>0</v>
      </c>
      <c r="W26" s="51">
        <f t="shared" si="5"/>
        <v>0</v>
      </c>
      <c r="Y26" s="91">
        <f t="shared" si="6"/>
        <v>0</v>
      </c>
      <c r="Z26" s="91">
        <f t="shared" si="6"/>
        <v>0</v>
      </c>
      <c r="AA26" s="91">
        <f t="shared" si="6"/>
        <v>0</v>
      </c>
      <c r="AB26" s="91">
        <f t="shared" si="6"/>
        <v>0</v>
      </c>
      <c r="AD26" s="51">
        <f>IF($P26="",0,J26*$Y26*HLOOKUP(AD$5,Escalators!$D$22:$K$26,3,FALSE))</f>
        <v>0</v>
      </c>
      <c r="AE26" s="51">
        <f>IF($P26="",0,K26*$Y26*HLOOKUP(AE$5,Escalators!$D$22:$K$26,3,FALSE))</f>
        <v>0</v>
      </c>
      <c r="AF26" s="51">
        <f>IF($P26="",0,L26*$Y26*HLOOKUP(AF$5,Escalators!$D$22:$K$26,3,FALSE))</f>
        <v>0</v>
      </c>
      <c r="AG26" s="51">
        <f>IF($P26="",0,M26*$Y26*HLOOKUP(AG$5,Escalators!$D$22:$K$26,3,FALSE))</f>
        <v>0</v>
      </c>
      <c r="AH26" s="51">
        <f>IF($P26="",0,N26*$Y26*HLOOKUP(AH$5,Escalators!$D$22:$K$26,3,FALSE))</f>
        <v>0</v>
      </c>
      <c r="AI26" s="51">
        <f>IF($P26="",0,O26*$Y26*HLOOKUP(AI$5,Escalators!$D$22:$K$26,3,FALSE))</f>
        <v>0</v>
      </c>
      <c r="AK26" s="6">
        <f>IF($P26="",0,$J26*$Z26*INDEX(Act_Type_Repex_Splits,MATCH($I26,Act_Type_Repex,0),MATCH(AK$6,Mat_Type,0))*INDEX(Escalators!$D$39:$K$44,MATCH(AK$6,Escalators!$C$39:$C$44,0),MATCH(AK$5,Escalators!$D$38:$K$38,0)))</f>
        <v>0</v>
      </c>
      <c r="AL26" s="6">
        <f>IF($P26="",0,$J26*$Z26*INDEX(Act_Type_Repex_Splits,MATCH($I26,Act_Type_Repex,0),MATCH(AL$6,Mat_Type,0))*INDEX(Escalators!$D$39:$K$44,MATCH(AL$6,Escalators!$C$39:$C$44,0),MATCH(AL$5,Escalators!$D$38:$K$38,0)))</f>
        <v>0</v>
      </c>
      <c r="AM26" s="6">
        <f>IF($P26="",0,$J26*$Z26*INDEX(Act_Type_Repex_Splits,MATCH($I26,Act_Type_Repex,0),MATCH(AM$6,Mat_Type,0))*INDEX(Escalators!$D$39:$K$44,MATCH(AM$6,Escalators!$C$39:$C$44,0),MATCH(AM$5,Escalators!$D$38:$K$38,0)))</f>
        <v>0</v>
      </c>
      <c r="AN26" s="6">
        <f>IF($P26="",0,$J26*$Z26*INDEX(Act_Type_Repex_Splits,MATCH($I26,Act_Type_Repex,0),MATCH(AN$6,Mat_Type,0))*INDEX(Escalators!$D$39:$K$44,MATCH(AN$6,Escalators!$C$39:$C$44,0),MATCH(AN$5,Escalators!$D$38:$K$38,0)))</f>
        <v>0</v>
      </c>
      <c r="AO26" s="6">
        <f>IF($P26="",0,$J26*$Z26*INDEX(Act_Type_Repex_Splits,MATCH($I26,Act_Type_Repex,0),MATCH(AO$6,Mat_Type,0))*INDEX(Escalators!$D$39:$K$44,MATCH(AO$6,Escalators!$C$39:$C$44,0),MATCH(AO$5,Escalators!$D$38:$K$38,0)))</f>
        <v>0</v>
      </c>
      <c r="AP26" s="51">
        <f t="shared" si="7"/>
        <v>0</v>
      </c>
      <c r="AQ26" s="51">
        <f>IF($P26="",0,$K26*$Z26*INDEX(Act_Type_Repex_Splits,MATCH($I26,Act_Type_Repex,0),MATCH(AQ$6,Mat_Type,0))*INDEX(Escalators!$D$39:$K$44,MATCH(AQ$6,Escalators!$C$39:$C$44,0),MATCH(AQ$5,Escalators!$D$38:$K$38,0)))</f>
        <v>0</v>
      </c>
      <c r="AR26" s="51">
        <f>IF($P26="",0,$K26*$Z26*INDEX(Act_Type_Repex_Splits,MATCH($I26,Act_Type_Repex,0),MATCH(AR$6,Mat_Type,0))*INDEX(Escalators!$D$39:$K$44,MATCH(AR$6,Escalators!$C$39:$C$44,0),MATCH(AR$5,Escalators!$D$38:$K$38,0)))</f>
        <v>0</v>
      </c>
      <c r="AS26" s="51">
        <f>IF($P26="",0,$K26*$Z26*INDEX(Act_Type_Repex_Splits,MATCH($I26,Act_Type_Repex,0),MATCH(AS$6,Mat_Type,0))*INDEX(Escalators!$D$39:$K$44,MATCH(AS$6,Escalators!$C$39:$C$44,0),MATCH(AS$5,Escalators!$D$38:$K$38,0)))</f>
        <v>0</v>
      </c>
      <c r="AT26" s="51">
        <f>IF($P26="",0,$K26*$Z26*INDEX(Act_Type_Repex_Splits,MATCH($I26,Act_Type_Repex,0),MATCH(AT$6,Mat_Type,0))*INDEX(Escalators!$D$39:$K$44,MATCH(AT$6,Escalators!$C$39:$C$44,0),MATCH(AT$5,Escalators!$D$38:$K$38,0)))</f>
        <v>0</v>
      </c>
      <c r="AU26" s="51">
        <f>IF($P26="",0,$K26*$Z26*INDEX(Act_Type_Repex_Splits,MATCH($I26,Act_Type_Repex,0),MATCH(AU$6,Mat_Type,0))*INDEX(Escalators!$D$39:$K$44,MATCH(AU$6,Escalators!$C$39:$C$44,0),MATCH(AU$5,Escalators!$D$38:$K$38,0)))</f>
        <v>0</v>
      </c>
      <c r="AV26" s="51">
        <f t="shared" si="8"/>
        <v>0</v>
      </c>
      <c r="AW26" s="51">
        <f>IF($P26="",0,$L26*$Z26*INDEX(Act_Type_Repex_Splits,MATCH($I26,Act_Type_Repex,0),MATCH(AW$6,Mat_Type,0))*INDEX(Escalators!$D$39:$K$44,MATCH(AW$6,Escalators!$C$39:$C$44,0),MATCH(AW$5,Escalators!$D$38:$K$38,0)))</f>
        <v>0</v>
      </c>
      <c r="AX26" s="51">
        <f>IF($P26="",0,$L26*$Z26*INDEX(Act_Type_Repex_Splits,MATCH($I26,Act_Type_Repex,0),MATCH(AX$6,Mat_Type,0))*INDEX(Escalators!$D$39:$K$44,MATCH(AX$6,Escalators!$C$39:$C$44,0),MATCH(AX$5,Escalators!$D$38:$K$38,0)))</f>
        <v>0</v>
      </c>
      <c r="AY26" s="51">
        <f>IF($P26="",0,$L26*$Z26*INDEX(Act_Type_Repex_Splits,MATCH($I26,Act_Type_Repex,0),MATCH(AY$6,Mat_Type,0))*INDEX(Escalators!$D$39:$K$44,MATCH(AY$6,Escalators!$C$39:$C$44,0),MATCH(AY$5,Escalators!$D$38:$K$38,0)))</f>
        <v>0</v>
      </c>
      <c r="AZ26" s="51">
        <f>IF($P26="",0,$L26*$Z26*INDEX(Act_Type_Repex_Splits,MATCH($I26,Act_Type_Repex,0),MATCH(AZ$6,Mat_Type,0))*INDEX(Escalators!$D$39:$K$44,MATCH(AZ$6,Escalators!$C$39:$C$44,0),MATCH(AZ$5,Escalators!$D$38:$K$38,0)))</f>
        <v>0</v>
      </c>
      <c r="BA26" s="51">
        <f>IF($P26="",0,$L26*$Z26*INDEX(Act_Type_Repex_Splits,MATCH($I26,Act_Type_Repex,0),MATCH(BA$6,Mat_Type,0))*INDEX(Escalators!$D$39:$K$44,MATCH(BA$6,Escalators!$C$39:$C$44,0),MATCH(BA$5,Escalators!$D$38:$K$38,0)))</f>
        <v>0</v>
      </c>
      <c r="BB26" s="51">
        <f t="shared" si="9"/>
        <v>0</v>
      </c>
      <c r="BC26" s="51">
        <f>IF($P26="",0,$M26*$Z26*INDEX(Act_Type_Repex_Splits,MATCH($I26,Act_Type_Repex,0),MATCH(BC$6,Mat_Type,0))*INDEX(Escalators!$D$39:$K$44,MATCH(BC$6,Escalators!$C$39:$C$44,0),MATCH(BC$5,Escalators!$D$38:$K$38,0)))</f>
        <v>0</v>
      </c>
      <c r="BD26" s="51">
        <f>IF($P26="",0,$M26*$Z26*INDEX(Act_Type_Repex_Splits,MATCH($I26,Act_Type_Repex,0),MATCH(BD$6,Mat_Type,0))*INDEX(Escalators!$D$39:$K$44,MATCH(BD$6,Escalators!$C$39:$C$44,0),MATCH(BD$5,Escalators!$D$38:$K$38,0)))</f>
        <v>0</v>
      </c>
      <c r="BE26" s="51">
        <f>IF($P26="",0,$M26*$Z26*INDEX(Act_Type_Repex_Splits,MATCH($I26,Act_Type_Repex,0),MATCH(BE$6,Mat_Type,0))*INDEX(Escalators!$D$39:$K$44,MATCH(BE$6,Escalators!$C$39:$C$44,0),MATCH(BE$5,Escalators!$D$38:$K$38,0)))</f>
        <v>0</v>
      </c>
      <c r="BF26" s="51">
        <f>IF($P26="",0,$M26*$Z26*INDEX(Act_Type_Repex_Splits,MATCH($I26,Act_Type_Repex,0),MATCH(BF$6,Mat_Type,0))*INDEX(Escalators!$D$39:$K$44,MATCH(BF$6,Escalators!$C$39:$C$44,0),MATCH(BF$5,Escalators!$D$38:$K$38,0)))</f>
        <v>0</v>
      </c>
      <c r="BG26" s="51">
        <f>IF($P26="",0,$M26*$Z26*INDEX(Act_Type_Repex_Splits,MATCH($I26,Act_Type_Repex,0),MATCH(BG$6,Mat_Type,0))*INDEX(Escalators!$D$39:$K$44,MATCH(BG$6,Escalators!$C$39:$C$44,0),MATCH(BG$5,Escalators!$D$38:$K$38,0)))</f>
        <v>0</v>
      </c>
      <c r="BH26" s="51">
        <f t="shared" si="10"/>
        <v>0</v>
      </c>
      <c r="BI26" s="51">
        <f>IF($P26="",0,$N26*$Z26*INDEX(Act_Type_Repex_Splits,MATCH($I26,Act_Type_Repex,0),MATCH(BI$6,Mat_Type,0))*INDEX(Escalators!$D$39:$K$44,MATCH(BI$6,Escalators!$C$39:$C$44,0),MATCH(BI$5,Escalators!$D$38:$K$38,0)))</f>
        <v>0</v>
      </c>
      <c r="BJ26" s="51">
        <f>IF($P26="",0,$N26*$Z26*INDEX(Act_Type_Repex_Splits,MATCH($I26,Act_Type_Repex,0),MATCH(BJ$6,Mat_Type,0))*INDEX(Escalators!$D$39:$K$44,MATCH(BJ$6,Escalators!$C$39:$C$44,0),MATCH(BJ$5,Escalators!$D$38:$K$38,0)))</f>
        <v>0</v>
      </c>
      <c r="BK26" s="51">
        <f>IF($P26="",0,$N26*$Z26*INDEX(Act_Type_Repex_Splits,MATCH($I26,Act_Type_Repex,0),MATCH(BK$6,Mat_Type,0))*INDEX(Escalators!$D$39:$K$44,MATCH(BK$6,Escalators!$C$39:$C$44,0),MATCH(BK$5,Escalators!$D$38:$K$38,0)))</f>
        <v>0</v>
      </c>
      <c r="BL26" s="51">
        <f>IF($P26="",0,$N26*$Z26*INDEX(Act_Type_Repex_Splits,MATCH($I26,Act_Type_Repex,0),MATCH(BL$6,Mat_Type,0))*INDEX(Escalators!$D$39:$K$44,MATCH(BL$6,Escalators!$C$39:$C$44,0),MATCH(BL$5,Escalators!$D$38:$K$38,0)))</f>
        <v>0</v>
      </c>
      <c r="BM26" s="51">
        <f>IF($P26="",0,$N26*$Z26*INDEX(Act_Type_Repex_Splits,MATCH($I26,Act_Type_Repex,0),MATCH(BM$6,Mat_Type,0))*INDEX(Escalators!$D$39:$K$44,MATCH(BM$6,Escalators!$C$39:$C$44,0),MATCH(BM$5,Escalators!$D$38:$K$38,0)))</f>
        <v>0</v>
      </c>
      <c r="BN26" s="51">
        <f t="shared" si="11"/>
        <v>0</v>
      </c>
      <c r="BO26" s="51">
        <f>IF($P26="",0,$O26*$Z26*INDEX(Act_Type_Repex_Splits,MATCH($I26,Act_Type_Repex,0),MATCH(BO$6,Mat_Type,0))*INDEX(Escalators!$D$39:$K$44,MATCH(BO$6,Escalators!$C$39:$C$44,0),MATCH(BO$5,Escalators!$D$38:$K$38,0)))</f>
        <v>0</v>
      </c>
      <c r="BP26" s="51">
        <f>IF($P26="",0,$O26*$Z26*INDEX(Act_Type_Repex_Splits,MATCH($I26,Act_Type_Repex,0),MATCH(BP$6,Mat_Type,0))*INDEX(Escalators!$D$39:$K$44,MATCH(BP$6,Escalators!$C$39:$C$44,0),MATCH(BP$5,Escalators!$D$38:$K$38,0)))</f>
        <v>0</v>
      </c>
      <c r="BQ26" s="51">
        <f>IF($P26="",0,$O26*$Z26*INDEX(Act_Type_Repex_Splits,MATCH($I26,Act_Type_Repex,0),MATCH(BQ$6,Mat_Type,0))*INDEX(Escalators!$D$39:$K$44,MATCH(BQ$6,Escalators!$C$39:$C$44,0),MATCH(BQ$5,Escalators!$D$38:$K$38,0)))</f>
        <v>0</v>
      </c>
      <c r="BR26" s="51">
        <f>IF($P26="",0,$O26*$Z26*INDEX(Act_Type_Repex_Splits,MATCH($I26,Act_Type_Repex,0),MATCH(BR$6,Mat_Type,0))*INDEX(Escalators!$D$39:$K$44,MATCH(BR$6,Escalators!$C$39:$C$44,0),MATCH(BR$5,Escalators!$D$38:$K$38,0)))</f>
        <v>0</v>
      </c>
      <c r="BS26" s="51">
        <f>IF($P26="",0,$O26*$Z26*INDEX(Act_Type_Repex_Splits,MATCH($I26,Act_Type_Repex,0),MATCH(BS$6,Mat_Type,0))*INDEX(Escalators!$D$39:$K$44,MATCH(BS$6,Escalators!$C$39:$C$44,0),MATCH(BS$5,Escalators!$D$38:$K$38,0)))</f>
        <v>0</v>
      </c>
      <c r="BT26" s="51">
        <f t="shared" si="12"/>
        <v>0</v>
      </c>
      <c r="BV26" s="51">
        <f>IF($P26="",0,J26*$AA26*HLOOKUP(BV$5,Escalators!$D$22:$K$26,5,FALSE))</f>
        <v>0</v>
      </c>
      <c r="BW26" s="51">
        <f>IF($P26="",0,K26*$AA26*HLOOKUP(BW$5,Escalators!$D$22:$K$26,5,FALSE))</f>
        <v>0</v>
      </c>
      <c r="BX26" s="51">
        <f>IF($P26="",0,L26*$AA26*HLOOKUP(BX$5,Escalators!$D$22:$K$26,5,FALSE))</f>
        <v>0</v>
      </c>
      <c r="BY26" s="51">
        <f>IF($P26="",0,M26*$AA26*HLOOKUP(BY$5,Escalators!$D$22:$K$26,5,FALSE))</f>
        <v>0</v>
      </c>
      <c r="BZ26" s="51">
        <f>IF($P26="",0,N26*$AA26*HLOOKUP(BZ$5,Escalators!$D$22:$K$26,5,FALSE))</f>
        <v>0</v>
      </c>
      <c r="CA26" s="51">
        <f>IF($P26="",0,O26*$AA26*HLOOKUP(CA$5,Escalators!$D$22:$K$26,5,FALSE))</f>
        <v>0</v>
      </c>
      <c r="CC26" s="51">
        <f t="shared" si="13"/>
        <v>0</v>
      </c>
      <c r="CD26" s="51">
        <f t="shared" si="14"/>
        <v>0</v>
      </c>
      <c r="CE26" s="51">
        <f t="shared" si="14"/>
        <v>0</v>
      </c>
      <c r="CF26" s="51">
        <f t="shared" si="14"/>
        <v>0</v>
      </c>
      <c r="CG26" s="51">
        <f t="shared" si="14"/>
        <v>0</v>
      </c>
      <c r="CH26" s="51">
        <f t="shared" si="14"/>
        <v>0</v>
      </c>
      <c r="CJ26" s="51">
        <f t="shared" si="15"/>
        <v>0</v>
      </c>
      <c r="CK26" s="51">
        <f t="shared" si="16"/>
        <v>0</v>
      </c>
      <c r="CL26" s="51">
        <f t="shared" si="17"/>
        <v>0</v>
      </c>
      <c r="CM26" s="51">
        <f t="shared" si="18"/>
        <v>0</v>
      </c>
      <c r="CN26" s="51">
        <f t="shared" si="19"/>
        <v>0</v>
      </c>
      <c r="CO26" s="51">
        <f t="shared" si="20"/>
        <v>0</v>
      </c>
    </row>
    <row r="27" spans="2:100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0"/>
      <c r="R27" s="51">
        <f t="shared" si="0"/>
        <v>0</v>
      </c>
      <c r="S27" s="51">
        <f t="shared" si="1"/>
        <v>0</v>
      </c>
      <c r="T27" s="51">
        <f t="shared" si="2"/>
        <v>0</v>
      </c>
      <c r="U27" s="51">
        <f t="shared" si="3"/>
        <v>0</v>
      </c>
      <c r="V27" s="51">
        <f t="shared" si="4"/>
        <v>0</v>
      </c>
      <c r="W27" s="51">
        <f t="shared" si="5"/>
        <v>0</v>
      </c>
      <c r="Y27" s="91">
        <f t="shared" si="6"/>
        <v>0</v>
      </c>
      <c r="Z27" s="91">
        <f t="shared" si="6"/>
        <v>0</v>
      </c>
      <c r="AA27" s="91">
        <f t="shared" si="6"/>
        <v>0</v>
      </c>
      <c r="AB27" s="91">
        <f t="shared" si="6"/>
        <v>0</v>
      </c>
      <c r="AD27" s="51">
        <f>IF($P27="",0,J27*$Y27*HLOOKUP(AD$5,Escalators!$D$22:$K$26,3,FALSE))</f>
        <v>0</v>
      </c>
      <c r="AE27" s="51">
        <f>IF($P27="",0,K27*$Y27*HLOOKUP(AE$5,Escalators!$D$22:$K$26,3,FALSE))</f>
        <v>0</v>
      </c>
      <c r="AF27" s="51">
        <f>IF($P27="",0,L27*$Y27*HLOOKUP(AF$5,Escalators!$D$22:$K$26,3,FALSE))</f>
        <v>0</v>
      </c>
      <c r="AG27" s="51">
        <f>IF($P27="",0,M27*$Y27*HLOOKUP(AG$5,Escalators!$D$22:$K$26,3,FALSE))</f>
        <v>0</v>
      </c>
      <c r="AH27" s="51">
        <f>IF($P27="",0,N27*$Y27*HLOOKUP(AH$5,Escalators!$D$22:$K$26,3,FALSE))</f>
        <v>0</v>
      </c>
      <c r="AI27" s="51">
        <f>IF($P27="",0,O27*$Y27*HLOOKUP(AI$5,Escalators!$D$22:$K$26,3,FALSE))</f>
        <v>0</v>
      </c>
      <c r="AK27" s="6">
        <f>IF($P27="",0,$J27*$Z27*INDEX(Act_Type_Repex_Splits,MATCH($I27,Act_Type_Repex,0),MATCH(AK$6,Mat_Type,0))*INDEX(Escalators!$D$39:$K$44,MATCH(AK$6,Escalators!$C$39:$C$44,0),MATCH(AK$5,Escalators!$D$38:$K$38,0)))</f>
        <v>0</v>
      </c>
      <c r="AL27" s="6">
        <f>IF($P27="",0,$J27*$Z27*INDEX(Act_Type_Repex_Splits,MATCH($I27,Act_Type_Repex,0),MATCH(AL$6,Mat_Type,0))*INDEX(Escalators!$D$39:$K$44,MATCH(AL$6,Escalators!$C$39:$C$44,0),MATCH(AL$5,Escalators!$D$38:$K$38,0)))</f>
        <v>0</v>
      </c>
      <c r="AM27" s="6">
        <f>IF($P27="",0,$J27*$Z27*INDEX(Act_Type_Repex_Splits,MATCH($I27,Act_Type_Repex,0),MATCH(AM$6,Mat_Type,0))*INDEX(Escalators!$D$39:$K$44,MATCH(AM$6,Escalators!$C$39:$C$44,0),MATCH(AM$5,Escalators!$D$38:$K$38,0)))</f>
        <v>0</v>
      </c>
      <c r="AN27" s="6">
        <f>IF($P27="",0,$J27*$Z27*INDEX(Act_Type_Repex_Splits,MATCH($I27,Act_Type_Repex,0),MATCH(AN$6,Mat_Type,0))*INDEX(Escalators!$D$39:$K$44,MATCH(AN$6,Escalators!$C$39:$C$44,0),MATCH(AN$5,Escalators!$D$38:$K$38,0)))</f>
        <v>0</v>
      </c>
      <c r="AO27" s="6">
        <f>IF($P27="",0,$J27*$Z27*INDEX(Act_Type_Repex_Splits,MATCH($I27,Act_Type_Repex,0),MATCH(AO$6,Mat_Type,0))*INDEX(Escalators!$D$39:$K$44,MATCH(AO$6,Escalators!$C$39:$C$44,0),MATCH(AO$5,Escalators!$D$38:$K$38,0)))</f>
        <v>0</v>
      </c>
      <c r="AP27" s="51">
        <f t="shared" si="7"/>
        <v>0</v>
      </c>
      <c r="AQ27" s="51">
        <f>IF($P27="",0,$K27*$Z27*INDEX(Act_Type_Repex_Splits,MATCH($I27,Act_Type_Repex,0),MATCH(AQ$6,Mat_Type,0))*INDEX(Escalators!$D$39:$K$44,MATCH(AQ$6,Escalators!$C$39:$C$44,0),MATCH(AQ$5,Escalators!$D$38:$K$38,0)))</f>
        <v>0</v>
      </c>
      <c r="AR27" s="51">
        <f>IF($P27="",0,$K27*$Z27*INDEX(Act_Type_Repex_Splits,MATCH($I27,Act_Type_Repex,0),MATCH(AR$6,Mat_Type,0))*INDEX(Escalators!$D$39:$K$44,MATCH(AR$6,Escalators!$C$39:$C$44,0),MATCH(AR$5,Escalators!$D$38:$K$38,0)))</f>
        <v>0</v>
      </c>
      <c r="AS27" s="51">
        <f>IF($P27="",0,$K27*$Z27*INDEX(Act_Type_Repex_Splits,MATCH($I27,Act_Type_Repex,0),MATCH(AS$6,Mat_Type,0))*INDEX(Escalators!$D$39:$K$44,MATCH(AS$6,Escalators!$C$39:$C$44,0),MATCH(AS$5,Escalators!$D$38:$K$38,0)))</f>
        <v>0</v>
      </c>
      <c r="AT27" s="51">
        <f>IF($P27="",0,$K27*$Z27*INDEX(Act_Type_Repex_Splits,MATCH($I27,Act_Type_Repex,0),MATCH(AT$6,Mat_Type,0))*INDEX(Escalators!$D$39:$K$44,MATCH(AT$6,Escalators!$C$39:$C$44,0),MATCH(AT$5,Escalators!$D$38:$K$38,0)))</f>
        <v>0</v>
      </c>
      <c r="AU27" s="51">
        <f>IF($P27="",0,$K27*$Z27*INDEX(Act_Type_Repex_Splits,MATCH($I27,Act_Type_Repex,0),MATCH(AU$6,Mat_Type,0))*INDEX(Escalators!$D$39:$K$44,MATCH(AU$6,Escalators!$C$39:$C$44,0),MATCH(AU$5,Escalators!$D$38:$K$38,0)))</f>
        <v>0</v>
      </c>
      <c r="AV27" s="51">
        <f t="shared" si="8"/>
        <v>0</v>
      </c>
      <c r="AW27" s="51">
        <f>IF($P27="",0,$L27*$Z27*INDEX(Act_Type_Repex_Splits,MATCH($I27,Act_Type_Repex,0),MATCH(AW$6,Mat_Type,0))*INDEX(Escalators!$D$39:$K$44,MATCH(AW$6,Escalators!$C$39:$C$44,0),MATCH(AW$5,Escalators!$D$38:$K$38,0)))</f>
        <v>0</v>
      </c>
      <c r="AX27" s="51">
        <f>IF($P27="",0,$L27*$Z27*INDEX(Act_Type_Repex_Splits,MATCH($I27,Act_Type_Repex,0),MATCH(AX$6,Mat_Type,0))*INDEX(Escalators!$D$39:$K$44,MATCH(AX$6,Escalators!$C$39:$C$44,0),MATCH(AX$5,Escalators!$D$38:$K$38,0)))</f>
        <v>0</v>
      </c>
      <c r="AY27" s="51">
        <f>IF($P27="",0,$L27*$Z27*INDEX(Act_Type_Repex_Splits,MATCH($I27,Act_Type_Repex,0),MATCH(AY$6,Mat_Type,0))*INDEX(Escalators!$D$39:$K$44,MATCH(AY$6,Escalators!$C$39:$C$44,0),MATCH(AY$5,Escalators!$D$38:$K$38,0)))</f>
        <v>0</v>
      </c>
      <c r="AZ27" s="51">
        <f>IF($P27="",0,$L27*$Z27*INDEX(Act_Type_Repex_Splits,MATCH($I27,Act_Type_Repex,0),MATCH(AZ$6,Mat_Type,0))*INDEX(Escalators!$D$39:$K$44,MATCH(AZ$6,Escalators!$C$39:$C$44,0),MATCH(AZ$5,Escalators!$D$38:$K$38,0)))</f>
        <v>0</v>
      </c>
      <c r="BA27" s="51">
        <f>IF($P27="",0,$L27*$Z27*INDEX(Act_Type_Repex_Splits,MATCH($I27,Act_Type_Repex,0),MATCH(BA$6,Mat_Type,0))*INDEX(Escalators!$D$39:$K$44,MATCH(BA$6,Escalators!$C$39:$C$44,0),MATCH(BA$5,Escalators!$D$38:$K$38,0)))</f>
        <v>0</v>
      </c>
      <c r="BB27" s="51">
        <f t="shared" si="9"/>
        <v>0</v>
      </c>
      <c r="BC27" s="51">
        <f>IF($P27="",0,$M27*$Z27*INDEX(Act_Type_Repex_Splits,MATCH($I27,Act_Type_Repex,0),MATCH(BC$6,Mat_Type,0))*INDEX(Escalators!$D$39:$K$44,MATCH(BC$6,Escalators!$C$39:$C$44,0),MATCH(BC$5,Escalators!$D$38:$K$38,0)))</f>
        <v>0</v>
      </c>
      <c r="BD27" s="51">
        <f>IF($P27="",0,$M27*$Z27*INDEX(Act_Type_Repex_Splits,MATCH($I27,Act_Type_Repex,0),MATCH(BD$6,Mat_Type,0))*INDEX(Escalators!$D$39:$K$44,MATCH(BD$6,Escalators!$C$39:$C$44,0),MATCH(BD$5,Escalators!$D$38:$K$38,0)))</f>
        <v>0</v>
      </c>
      <c r="BE27" s="51">
        <f>IF($P27="",0,$M27*$Z27*INDEX(Act_Type_Repex_Splits,MATCH($I27,Act_Type_Repex,0),MATCH(BE$6,Mat_Type,0))*INDEX(Escalators!$D$39:$K$44,MATCH(BE$6,Escalators!$C$39:$C$44,0),MATCH(BE$5,Escalators!$D$38:$K$38,0)))</f>
        <v>0</v>
      </c>
      <c r="BF27" s="51">
        <f>IF($P27="",0,$M27*$Z27*INDEX(Act_Type_Repex_Splits,MATCH($I27,Act_Type_Repex,0),MATCH(BF$6,Mat_Type,0))*INDEX(Escalators!$D$39:$K$44,MATCH(BF$6,Escalators!$C$39:$C$44,0),MATCH(BF$5,Escalators!$D$38:$K$38,0)))</f>
        <v>0</v>
      </c>
      <c r="BG27" s="51">
        <f>IF($P27="",0,$M27*$Z27*INDEX(Act_Type_Repex_Splits,MATCH($I27,Act_Type_Repex,0),MATCH(BG$6,Mat_Type,0))*INDEX(Escalators!$D$39:$K$44,MATCH(BG$6,Escalators!$C$39:$C$44,0),MATCH(BG$5,Escalators!$D$38:$K$38,0)))</f>
        <v>0</v>
      </c>
      <c r="BH27" s="51">
        <f t="shared" si="10"/>
        <v>0</v>
      </c>
      <c r="BI27" s="51">
        <f>IF($P27="",0,$N27*$Z27*INDEX(Act_Type_Repex_Splits,MATCH($I27,Act_Type_Repex,0),MATCH(BI$6,Mat_Type,0))*INDEX(Escalators!$D$39:$K$44,MATCH(BI$6,Escalators!$C$39:$C$44,0),MATCH(BI$5,Escalators!$D$38:$K$38,0)))</f>
        <v>0</v>
      </c>
      <c r="BJ27" s="51">
        <f>IF($P27="",0,$N27*$Z27*INDEX(Act_Type_Repex_Splits,MATCH($I27,Act_Type_Repex,0),MATCH(BJ$6,Mat_Type,0))*INDEX(Escalators!$D$39:$K$44,MATCH(BJ$6,Escalators!$C$39:$C$44,0),MATCH(BJ$5,Escalators!$D$38:$K$38,0)))</f>
        <v>0</v>
      </c>
      <c r="BK27" s="51">
        <f>IF($P27="",0,$N27*$Z27*INDEX(Act_Type_Repex_Splits,MATCH($I27,Act_Type_Repex,0),MATCH(BK$6,Mat_Type,0))*INDEX(Escalators!$D$39:$K$44,MATCH(BK$6,Escalators!$C$39:$C$44,0),MATCH(BK$5,Escalators!$D$38:$K$38,0)))</f>
        <v>0</v>
      </c>
      <c r="BL27" s="51">
        <f>IF($P27="",0,$N27*$Z27*INDEX(Act_Type_Repex_Splits,MATCH($I27,Act_Type_Repex,0),MATCH(BL$6,Mat_Type,0))*INDEX(Escalators!$D$39:$K$44,MATCH(BL$6,Escalators!$C$39:$C$44,0),MATCH(BL$5,Escalators!$D$38:$K$38,0)))</f>
        <v>0</v>
      </c>
      <c r="BM27" s="51">
        <f>IF($P27="",0,$N27*$Z27*INDEX(Act_Type_Repex_Splits,MATCH($I27,Act_Type_Repex,0),MATCH(BM$6,Mat_Type,0))*INDEX(Escalators!$D$39:$K$44,MATCH(BM$6,Escalators!$C$39:$C$44,0),MATCH(BM$5,Escalators!$D$38:$K$38,0)))</f>
        <v>0</v>
      </c>
      <c r="BN27" s="51">
        <f t="shared" si="11"/>
        <v>0</v>
      </c>
      <c r="BO27" s="51">
        <f>IF($P27="",0,$O27*$Z27*INDEX(Act_Type_Repex_Splits,MATCH($I27,Act_Type_Repex,0),MATCH(BO$6,Mat_Type,0))*INDEX(Escalators!$D$39:$K$44,MATCH(BO$6,Escalators!$C$39:$C$44,0),MATCH(BO$5,Escalators!$D$38:$K$38,0)))</f>
        <v>0</v>
      </c>
      <c r="BP27" s="51">
        <f>IF($P27="",0,$O27*$Z27*INDEX(Act_Type_Repex_Splits,MATCH($I27,Act_Type_Repex,0),MATCH(BP$6,Mat_Type,0))*INDEX(Escalators!$D$39:$K$44,MATCH(BP$6,Escalators!$C$39:$C$44,0),MATCH(BP$5,Escalators!$D$38:$K$38,0)))</f>
        <v>0</v>
      </c>
      <c r="BQ27" s="51">
        <f>IF($P27="",0,$O27*$Z27*INDEX(Act_Type_Repex_Splits,MATCH($I27,Act_Type_Repex,0),MATCH(BQ$6,Mat_Type,0))*INDEX(Escalators!$D$39:$K$44,MATCH(BQ$6,Escalators!$C$39:$C$44,0),MATCH(BQ$5,Escalators!$D$38:$K$38,0)))</f>
        <v>0</v>
      </c>
      <c r="BR27" s="51">
        <f>IF($P27="",0,$O27*$Z27*INDEX(Act_Type_Repex_Splits,MATCH($I27,Act_Type_Repex,0),MATCH(BR$6,Mat_Type,0))*INDEX(Escalators!$D$39:$K$44,MATCH(BR$6,Escalators!$C$39:$C$44,0),MATCH(BR$5,Escalators!$D$38:$K$38,0)))</f>
        <v>0</v>
      </c>
      <c r="BS27" s="51">
        <f>IF($P27="",0,$O27*$Z27*INDEX(Act_Type_Repex_Splits,MATCH($I27,Act_Type_Repex,0),MATCH(BS$6,Mat_Type,0))*INDEX(Escalators!$D$39:$K$44,MATCH(BS$6,Escalators!$C$39:$C$44,0),MATCH(BS$5,Escalators!$D$38:$K$38,0)))</f>
        <v>0</v>
      </c>
      <c r="BT27" s="51">
        <f t="shared" si="12"/>
        <v>0</v>
      </c>
      <c r="BV27" s="51">
        <f>IF($P27="",0,J27*$AA27*HLOOKUP(BV$5,Escalators!$D$22:$K$26,5,FALSE))</f>
        <v>0</v>
      </c>
      <c r="BW27" s="51">
        <f>IF($P27="",0,K27*$AA27*HLOOKUP(BW$5,Escalators!$D$22:$K$26,5,FALSE))</f>
        <v>0</v>
      </c>
      <c r="BX27" s="51">
        <f>IF($P27="",0,L27*$AA27*HLOOKUP(BX$5,Escalators!$D$22:$K$26,5,FALSE))</f>
        <v>0</v>
      </c>
      <c r="BY27" s="51">
        <f>IF($P27="",0,M27*$AA27*HLOOKUP(BY$5,Escalators!$D$22:$K$26,5,FALSE))</f>
        <v>0</v>
      </c>
      <c r="BZ27" s="51">
        <f>IF($P27="",0,N27*$AA27*HLOOKUP(BZ$5,Escalators!$D$22:$K$26,5,FALSE))</f>
        <v>0</v>
      </c>
      <c r="CA27" s="51">
        <f>IF($P27="",0,O27*$AA27*HLOOKUP(CA$5,Escalators!$D$22:$K$26,5,FALSE))</f>
        <v>0</v>
      </c>
      <c r="CC27" s="51">
        <f t="shared" si="13"/>
        <v>0</v>
      </c>
      <c r="CD27" s="51">
        <f t="shared" si="14"/>
        <v>0</v>
      </c>
      <c r="CE27" s="51">
        <f t="shared" si="14"/>
        <v>0</v>
      </c>
      <c r="CF27" s="51">
        <f t="shared" si="14"/>
        <v>0</v>
      </c>
      <c r="CG27" s="51">
        <f t="shared" si="14"/>
        <v>0</v>
      </c>
      <c r="CH27" s="51">
        <f t="shared" si="14"/>
        <v>0</v>
      </c>
      <c r="CJ27" s="51">
        <f t="shared" si="15"/>
        <v>0</v>
      </c>
      <c r="CK27" s="51">
        <f t="shared" si="16"/>
        <v>0</v>
      </c>
      <c r="CL27" s="51">
        <f t="shared" si="17"/>
        <v>0</v>
      </c>
      <c r="CM27" s="51">
        <f t="shared" si="18"/>
        <v>0</v>
      </c>
      <c r="CN27" s="51">
        <f t="shared" si="19"/>
        <v>0</v>
      </c>
      <c r="CO27" s="51">
        <f t="shared" si="20"/>
        <v>0</v>
      </c>
    </row>
    <row r="28" spans="2:100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0"/>
      <c r="R28" s="51">
        <f t="shared" si="0"/>
        <v>0</v>
      </c>
      <c r="S28" s="51">
        <f t="shared" si="1"/>
        <v>0</v>
      </c>
      <c r="T28" s="51">
        <f t="shared" si="2"/>
        <v>0</v>
      </c>
      <c r="U28" s="51">
        <f t="shared" si="3"/>
        <v>0</v>
      </c>
      <c r="V28" s="51">
        <f t="shared" si="4"/>
        <v>0</v>
      </c>
      <c r="W28" s="51">
        <f t="shared" si="5"/>
        <v>0</v>
      </c>
      <c r="Y28" s="91">
        <f t="shared" si="6"/>
        <v>0</v>
      </c>
      <c r="Z28" s="91">
        <f t="shared" si="6"/>
        <v>0</v>
      </c>
      <c r="AA28" s="91">
        <f t="shared" si="6"/>
        <v>0</v>
      </c>
      <c r="AB28" s="91">
        <f t="shared" si="6"/>
        <v>0</v>
      </c>
      <c r="AD28" s="51">
        <f>IF($P28="",0,J28*$Y28*HLOOKUP(AD$5,Escalators!$D$22:$K$26,3,FALSE))</f>
        <v>0</v>
      </c>
      <c r="AE28" s="51">
        <f>IF($P28="",0,K28*$Y28*HLOOKUP(AE$5,Escalators!$D$22:$K$26,3,FALSE))</f>
        <v>0</v>
      </c>
      <c r="AF28" s="51">
        <f>IF($P28="",0,L28*$Y28*HLOOKUP(AF$5,Escalators!$D$22:$K$26,3,FALSE))</f>
        <v>0</v>
      </c>
      <c r="AG28" s="51">
        <f>IF($P28="",0,M28*$Y28*HLOOKUP(AG$5,Escalators!$D$22:$K$26,3,FALSE))</f>
        <v>0</v>
      </c>
      <c r="AH28" s="51">
        <f>IF($P28="",0,N28*$Y28*HLOOKUP(AH$5,Escalators!$D$22:$K$26,3,FALSE))</f>
        <v>0</v>
      </c>
      <c r="AI28" s="51">
        <f>IF($P28="",0,O28*$Y28*HLOOKUP(AI$5,Escalators!$D$22:$K$26,3,FALSE))</f>
        <v>0</v>
      </c>
      <c r="AK28" s="6">
        <f>IF($P28="",0,$J28*$Z28*INDEX(Act_Type_Repex_Splits,MATCH($I28,Act_Type_Repex,0),MATCH(AK$6,Mat_Type,0))*INDEX(Escalators!$D$39:$K$44,MATCH(AK$6,Escalators!$C$39:$C$44,0),MATCH(AK$5,Escalators!$D$38:$K$38,0)))</f>
        <v>0</v>
      </c>
      <c r="AL28" s="6">
        <f>IF($P28="",0,$J28*$Z28*INDEX(Act_Type_Repex_Splits,MATCH($I28,Act_Type_Repex,0),MATCH(AL$6,Mat_Type,0))*INDEX(Escalators!$D$39:$K$44,MATCH(AL$6,Escalators!$C$39:$C$44,0),MATCH(AL$5,Escalators!$D$38:$K$38,0)))</f>
        <v>0</v>
      </c>
      <c r="AM28" s="6">
        <f>IF($P28="",0,$J28*$Z28*INDEX(Act_Type_Repex_Splits,MATCH($I28,Act_Type_Repex,0),MATCH(AM$6,Mat_Type,0))*INDEX(Escalators!$D$39:$K$44,MATCH(AM$6,Escalators!$C$39:$C$44,0),MATCH(AM$5,Escalators!$D$38:$K$38,0)))</f>
        <v>0</v>
      </c>
      <c r="AN28" s="6">
        <f>IF($P28="",0,$J28*$Z28*INDEX(Act_Type_Repex_Splits,MATCH($I28,Act_Type_Repex,0),MATCH(AN$6,Mat_Type,0))*INDEX(Escalators!$D$39:$K$44,MATCH(AN$6,Escalators!$C$39:$C$44,0),MATCH(AN$5,Escalators!$D$38:$K$38,0)))</f>
        <v>0</v>
      </c>
      <c r="AO28" s="6">
        <f>IF($P28="",0,$J28*$Z28*INDEX(Act_Type_Repex_Splits,MATCH($I28,Act_Type_Repex,0),MATCH(AO$6,Mat_Type,0))*INDEX(Escalators!$D$39:$K$44,MATCH(AO$6,Escalators!$C$39:$C$44,0),MATCH(AO$5,Escalators!$D$38:$K$38,0)))</f>
        <v>0</v>
      </c>
      <c r="AP28" s="51">
        <f t="shared" si="7"/>
        <v>0</v>
      </c>
      <c r="AQ28" s="51">
        <f>IF($P28="",0,$K28*$Z28*INDEX(Act_Type_Repex_Splits,MATCH($I28,Act_Type_Repex,0),MATCH(AQ$6,Mat_Type,0))*INDEX(Escalators!$D$39:$K$44,MATCH(AQ$6,Escalators!$C$39:$C$44,0),MATCH(AQ$5,Escalators!$D$38:$K$38,0)))</f>
        <v>0</v>
      </c>
      <c r="AR28" s="51">
        <f>IF($P28="",0,$K28*$Z28*INDEX(Act_Type_Repex_Splits,MATCH($I28,Act_Type_Repex,0),MATCH(AR$6,Mat_Type,0))*INDEX(Escalators!$D$39:$K$44,MATCH(AR$6,Escalators!$C$39:$C$44,0),MATCH(AR$5,Escalators!$D$38:$K$38,0)))</f>
        <v>0</v>
      </c>
      <c r="AS28" s="51">
        <f>IF($P28="",0,$K28*$Z28*INDEX(Act_Type_Repex_Splits,MATCH($I28,Act_Type_Repex,0),MATCH(AS$6,Mat_Type,0))*INDEX(Escalators!$D$39:$K$44,MATCH(AS$6,Escalators!$C$39:$C$44,0),MATCH(AS$5,Escalators!$D$38:$K$38,0)))</f>
        <v>0</v>
      </c>
      <c r="AT28" s="51">
        <f>IF($P28="",0,$K28*$Z28*INDEX(Act_Type_Repex_Splits,MATCH($I28,Act_Type_Repex,0),MATCH(AT$6,Mat_Type,0))*INDEX(Escalators!$D$39:$K$44,MATCH(AT$6,Escalators!$C$39:$C$44,0),MATCH(AT$5,Escalators!$D$38:$K$38,0)))</f>
        <v>0</v>
      </c>
      <c r="AU28" s="51">
        <f>IF($P28="",0,$K28*$Z28*INDEX(Act_Type_Repex_Splits,MATCH($I28,Act_Type_Repex,0),MATCH(AU$6,Mat_Type,0))*INDEX(Escalators!$D$39:$K$44,MATCH(AU$6,Escalators!$C$39:$C$44,0),MATCH(AU$5,Escalators!$D$38:$K$38,0)))</f>
        <v>0</v>
      </c>
      <c r="AV28" s="51">
        <f t="shared" si="8"/>
        <v>0</v>
      </c>
      <c r="AW28" s="51">
        <f>IF($P28="",0,$L28*$Z28*INDEX(Act_Type_Repex_Splits,MATCH($I28,Act_Type_Repex,0),MATCH(AW$6,Mat_Type,0))*INDEX(Escalators!$D$39:$K$44,MATCH(AW$6,Escalators!$C$39:$C$44,0),MATCH(AW$5,Escalators!$D$38:$K$38,0)))</f>
        <v>0</v>
      </c>
      <c r="AX28" s="51">
        <f>IF($P28="",0,$L28*$Z28*INDEX(Act_Type_Repex_Splits,MATCH($I28,Act_Type_Repex,0),MATCH(AX$6,Mat_Type,0))*INDEX(Escalators!$D$39:$K$44,MATCH(AX$6,Escalators!$C$39:$C$44,0),MATCH(AX$5,Escalators!$D$38:$K$38,0)))</f>
        <v>0</v>
      </c>
      <c r="AY28" s="51">
        <f>IF($P28="",0,$L28*$Z28*INDEX(Act_Type_Repex_Splits,MATCH($I28,Act_Type_Repex,0),MATCH(AY$6,Mat_Type,0))*INDEX(Escalators!$D$39:$K$44,MATCH(AY$6,Escalators!$C$39:$C$44,0),MATCH(AY$5,Escalators!$D$38:$K$38,0)))</f>
        <v>0</v>
      </c>
      <c r="AZ28" s="51">
        <f>IF($P28="",0,$L28*$Z28*INDEX(Act_Type_Repex_Splits,MATCH($I28,Act_Type_Repex,0),MATCH(AZ$6,Mat_Type,0))*INDEX(Escalators!$D$39:$K$44,MATCH(AZ$6,Escalators!$C$39:$C$44,0),MATCH(AZ$5,Escalators!$D$38:$K$38,0)))</f>
        <v>0</v>
      </c>
      <c r="BA28" s="51">
        <f>IF($P28="",0,$L28*$Z28*INDEX(Act_Type_Repex_Splits,MATCH($I28,Act_Type_Repex,0),MATCH(BA$6,Mat_Type,0))*INDEX(Escalators!$D$39:$K$44,MATCH(BA$6,Escalators!$C$39:$C$44,0),MATCH(BA$5,Escalators!$D$38:$K$38,0)))</f>
        <v>0</v>
      </c>
      <c r="BB28" s="51">
        <f t="shared" si="9"/>
        <v>0</v>
      </c>
      <c r="BC28" s="51">
        <f>IF($P28="",0,$M28*$Z28*INDEX(Act_Type_Repex_Splits,MATCH($I28,Act_Type_Repex,0),MATCH(BC$6,Mat_Type,0))*INDEX(Escalators!$D$39:$K$44,MATCH(BC$6,Escalators!$C$39:$C$44,0),MATCH(BC$5,Escalators!$D$38:$K$38,0)))</f>
        <v>0</v>
      </c>
      <c r="BD28" s="51">
        <f>IF($P28="",0,$M28*$Z28*INDEX(Act_Type_Repex_Splits,MATCH($I28,Act_Type_Repex,0),MATCH(BD$6,Mat_Type,0))*INDEX(Escalators!$D$39:$K$44,MATCH(BD$6,Escalators!$C$39:$C$44,0),MATCH(BD$5,Escalators!$D$38:$K$38,0)))</f>
        <v>0</v>
      </c>
      <c r="BE28" s="51">
        <f>IF($P28="",0,$M28*$Z28*INDEX(Act_Type_Repex_Splits,MATCH($I28,Act_Type_Repex,0),MATCH(BE$6,Mat_Type,0))*INDEX(Escalators!$D$39:$K$44,MATCH(BE$6,Escalators!$C$39:$C$44,0),MATCH(BE$5,Escalators!$D$38:$K$38,0)))</f>
        <v>0</v>
      </c>
      <c r="BF28" s="51">
        <f>IF($P28="",0,$M28*$Z28*INDEX(Act_Type_Repex_Splits,MATCH($I28,Act_Type_Repex,0),MATCH(BF$6,Mat_Type,0))*INDEX(Escalators!$D$39:$K$44,MATCH(BF$6,Escalators!$C$39:$C$44,0),MATCH(BF$5,Escalators!$D$38:$K$38,0)))</f>
        <v>0</v>
      </c>
      <c r="BG28" s="51">
        <f>IF($P28="",0,$M28*$Z28*INDEX(Act_Type_Repex_Splits,MATCH($I28,Act_Type_Repex,0),MATCH(BG$6,Mat_Type,0))*INDEX(Escalators!$D$39:$K$44,MATCH(BG$6,Escalators!$C$39:$C$44,0),MATCH(BG$5,Escalators!$D$38:$K$38,0)))</f>
        <v>0</v>
      </c>
      <c r="BH28" s="51">
        <f t="shared" si="10"/>
        <v>0</v>
      </c>
      <c r="BI28" s="51">
        <f>IF($P28="",0,$N28*$Z28*INDEX(Act_Type_Repex_Splits,MATCH($I28,Act_Type_Repex,0),MATCH(BI$6,Mat_Type,0))*INDEX(Escalators!$D$39:$K$44,MATCH(BI$6,Escalators!$C$39:$C$44,0),MATCH(BI$5,Escalators!$D$38:$K$38,0)))</f>
        <v>0</v>
      </c>
      <c r="BJ28" s="51">
        <f>IF($P28="",0,$N28*$Z28*INDEX(Act_Type_Repex_Splits,MATCH($I28,Act_Type_Repex,0),MATCH(BJ$6,Mat_Type,0))*INDEX(Escalators!$D$39:$K$44,MATCH(BJ$6,Escalators!$C$39:$C$44,0),MATCH(BJ$5,Escalators!$D$38:$K$38,0)))</f>
        <v>0</v>
      </c>
      <c r="BK28" s="51">
        <f>IF($P28="",0,$N28*$Z28*INDEX(Act_Type_Repex_Splits,MATCH($I28,Act_Type_Repex,0),MATCH(BK$6,Mat_Type,0))*INDEX(Escalators!$D$39:$K$44,MATCH(BK$6,Escalators!$C$39:$C$44,0),MATCH(BK$5,Escalators!$D$38:$K$38,0)))</f>
        <v>0</v>
      </c>
      <c r="BL28" s="51">
        <f>IF($P28="",0,$N28*$Z28*INDEX(Act_Type_Repex_Splits,MATCH($I28,Act_Type_Repex,0),MATCH(BL$6,Mat_Type,0))*INDEX(Escalators!$D$39:$K$44,MATCH(BL$6,Escalators!$C$39:$C$44,0),MATCH(BL$5,Escalators!$D$38:$K$38,0)))</f>
        <v>0</v>
      </c>
      <c r="BM28" s="51">
        <f>IF($P28="",0,$N28*$Z28*INDEX(Act_Type_Repex_Splits,MATCH($I28,Act_Type_Repex,0),MATCH(BM$6,Mat_Type,0))*INDEX(Escalators!$D$39:$K$44,MATCH(BM$6,Escalators!$C$39:$C$44,0),MATCH(BM$5,Escalators!$D$38:$K$38,0)))</f>
        <v>0</v>
      </c>
      <c r="BN28" s="51">
        <f t="shared" si="11"/>
        <v>0</v>
      </c>
      <c r="BO28" s="51">
        <f>IF($P28="",0,$O28*$Z28*INDEX(Act_Type_Repex_Splits,MATCH($I28,Act_Type_Repex,0),MATCH(BO$6,Mat_Type,0))*INDEX(Escalators!$D$39:$K$44,MATCH(BO$6,Escalators!$C$39:$C$44,0),MATCH(BO$5,Escalators!$D$38:$K$38,0)))</f>
        <v>0</v>
      </c>
      <c r="BP28" s="51">
        <f>IF($P28="",0,$O28*$Z28*INDEX(Act_Type_Repex_Splits,MATCH($I28,Act_Type_Repex,0),MATCH(BP$6,Mat_Type,0))*INDEX(Escalators!$D$39:$K$44,MATCH(BP$6,Escalators!$C$39:$C$44,0),MATCH(BP$5,Escalators!$D$38:$K$38,0)))</f>
        <v>0</v>
      </c>
      <c r="BQ28" s="51">
        <f>IF($P28="",0,$O28*$Z28*INDEX(Act_Type_Repex_Splits,MATCH($I28,Act_Type_Repex,0),MATCH(BQ$6,Mat_Type,0))*INDEX(Escalators!$D$39:$K$44,MATCH(BQ$6,Escalators!$C$39:$C$44,0),MATCH(BQ$5,Escalators!$D$38:$K$38,0)))</f>
        <v>0</v>
      </c>
      <c r="BR28" s="51">
        <f>IF($P28="",0,$O28*$Z28*INDEX(Act_Type_Repex_Splits,MATCH($I28,Act_Type_Repex,0),MATCH(BR$6,Mat_Type,0))*INDEX(Escalators!$D$39:$K$44,MATCH(BR$6,Escalators!$C$39:$C$44,0),MATCH(BR$5,Escalators!$D$38:$K$38,0)))</f>
        <v>0</v>
      </c>
      <c r="BS28" s="51">
        <f>IF($P28="",0,$O28*$Z28*INDEX(Act_Type_Repex_Splits,MATCH($I28,Act_Type_Repex,0),MATCH(BS$6,Mat_Type,0))*INDEX(Escalators!$D$39:$K$44,MATCH(BS$6,Escalators!$C$39:$C$44,0),MATCH(BS$5,Escalators!$D$38:$K$38,0)))</f>
        <v>0</v>
      </c>
      <c r="BT28" s="51">
        <f t="shared" si="12"/>
        <v>0</v>
      </c>
      <c r="BV28" s="51">
        <f>IF($P28="",0,J28*$AA28*HLOOKUP(BV$5,Escalators!$D$22:$K$26,5,FALSE))</f>
        <v>0</v>
      </c>
      <c r="BW28" s="51">
        <f>IF($P28="",0,K28*$AA28*HLOOKUP(BW$5,Escalators!$D$22:$K$26,5,FALSE))</f>
        <v>0</v>
      </c>
      <c r="BX28" s="51">
        <f>IF($P28="",0,L28*$AA28*HLOOKUP(BX$5,Escalators!$D$22:$K$26,5,FALSE))</f>
        <v>0</v>
      </c>
      <c r="BY28" s="51">
        <f>IF($P28="",0,M28*$AA28*HLOOKUP(BY$5,Escalators!$D$22:$K$26,5,FALSE))</f>
        <v>0</v>
      </c>
      <c r="BZ28" s="51">
        <f>IF($P28="",0,N28*$AA28*HLOOKUP(BZ$5,Escalators!$D$22:$K$26,5,FALSE))</f>
        <v>0</v>
      </c>
      <c r="CA28" s="51">
        <f>IF($P28="",0,O28*$AA28*HLOOKUP(CA$5,Escalators!$D$22:$K$26,5,FALSE))</f>
        <v>0</v>
      </c>
      <c r="CC28" s="51">
        <f t="shared" si="13"/>
        <v>0</v>
      </c>
      <c r="CD28" s="51">
        <f t="shared" si="14"/>
        <v>0</v>
      </c>
      <c r="CE28" s="51">
        <f t="shared" si="14"/>
        <v>0</v>
      </c>
      <c r="CF28" s="51">
        <f t="shared" si="14"/>
        <v>0</v>
      </c>
      <c r="CG28" s="51">
        <f t="shared" si="14"/>
        <v>0</v>
      </c>
      <c r="CH28" s="51">
        <f t="shared" si="14"/>
        <v>0</v>
      </c>
      <c r="CJ28" s="51">
        <f t="shared" si="15"/>
        <v>0</v>
      </c>
      <c r="CK28" s="51">
        <f t="shared" si="16"/>
        <v>0</v>
      </c>
      <c r="CL28" s="51">
        <f t="shared" si="17"/>
        <v>0</v>
      </c>
      <c r="CM28" s="51">
        <f t="shared" si="18"/>
        <v>0</v>
      </c>
      <c r="CN28" s="51">
        <f t="shared" si="19"/>
        <v>0</v>
      </c>
      <c r="CO28" s="51">
        <f t="shared" si="20"/>
        <v>0</v>
      </c>
    </row>
    <row r="29" spans="2:100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0"/>
      <c r="R29" s="51">
        <f t="shared" si="0"/>
        <v>0</v>
      </c>
      <c r="S29" s="51">
        <f t="shared" si="1"/>
        <v>0</v>
      </c>
      <c r="T29" s="51">
        <f t="shared" si="2"/>
        <v>0</v>
      </c>
      <c r="U29" s="51">
        <f t="shared" si="3"/>
        <v>0</v>
      </c>
      <c r="V29" s="51">
        <f t="shared" si="4"/>
        <v>0</v>
      </c>
      <c r="W29" s="51">
        <f t="shared" si="5"/>
        <v>0</v>
      </c>
      <c r="Y29" s="91">
        <f t="shared" si="6"/>
        <v>0</v>
      </c>
      <c r="Z29" s="91">
        <f t="shared" si="6"/>
        <v>0</v>
      </c>
      <c r="AA29" s="91">
        <f t="shared" si="6"/>
        <v>0</v>
      </c>
      <c r="AB29" s="91">
        <f t="shared" si="6"/>
        <v>0</v>
      </c>
      <c r="AD29" s="51">
        <f>IF($P29="",0,J29*$Y29*HLOOKUP(AD$5,Escalators!$D$22:$K$26,3,FALSE))</f>
        <v>0</v>
      </c>
      <c r="AE29" s="51">
        <f>IF($P29="",0,K29*$Y29*HLOOKUP(AE$5,Escalators!$D$22:$K$26,3,FALSE))</f>
        <v>0</v>
      </c>
      <c r="AF29" s="51">
        <f>IF($P29="",0,L29*$Y29*HLOOKUP(AF$5,Escalators!$D$22:$K$26,3,FALSE))</f>
        <v>0</v>
      </c>
      <c r="AG29" s="51">
        <f>IF($P29="",0,M29*$Y29*HLOOKUP(AG$5,Escalators!$D$22:$K$26,3,FALSE))</f>
        <v>0</v>
      </c>
      <c r="AH29" s="51">
        <f>IF($P29="",0,N29*$Y29*HLOOKUP(AH$5,Escalators!$D$22:$K$26,3,FALSE))</f>
        <v>0</v>
      </c>
      <c r="AI29" s="51">
        <f>IF($P29="",0,O29*$Y29*HLOOKUP(AI$5,Escalators!$D$22:$K$26,3,FALSE))</f>
        <v>0</v>
      </c>
      <c r="AK29" s="6">
        <f>IF($P29="",0,$J29*$Z29*INDEX(Act_Type_Repex_Splits,MATCH($I29,Act_Type_Repex,0),MATCH(AK$6,Mat_Type,0))*INDEX(Escalators!$D$39:$K$44,MATCH(AK$6,Escalators!$C$39:$C$44,0),MATCH(AK$5,Escalators!$D$38:$K$38,0)))</f>
        <v>0</v>
      </c>
      <c r="AL29" s="6">
        <f>IF($P29="",0,$J29*$Z29*INDEX(Act_Type_Repex_Splits,MATCH($I29,Act_Type_Repex,0),MATCH(AL$6,Mat_Type,0))*INDEX(Escalators!$D$39:$K$44,MATCH(AL$6,Escalators!$C$39:$C$44,0),MATCH(AL$5,Escalators!$D$38:$K$38,0)))</f>
        <v>0</v>
      </c>
      <c r="AM29" s="6">
        <f>IF($P29="",0,$J29*$Z29*INDEX(Act_Type_Repex_Splits,MATCH($I29,Act_Type_Repex,0),MATCH(AM$6,Mat_Type,0))*INDEX(Escalators!$D$39:$K$44,MATCH(AM$6,Escalators!$C$39:$C$44,0),MATCH(AM$5,Escalators!$D$38:$K$38,0)))</f>
        <v>0</v>
      </c>
      <c r="AN29" s="6">
        <f>IF($P29="",0,$J29*$Z29*INDEX(Act_Type_Repex_Splits,MATCH($I29,Act_Type_Repex,0),MATCH(AN$6,Mat_Type,0))*INDEX(Escalators!$D$39:$K$44,MATCH(AN$6,Escalators!$C$39:$C$44,0),MATCH(AN$5,Escalators!$D$38:$K$38,0)))</f>
        <v>0</v>
      </c>
      <c r="AO29" s="6">
        <f>IF($P29="",0,$J29*$Z29*INDEX(Act_Type_Repex_Splits,MATCH($I29,Act_Type_Repex,0),MATCH(AO$6,Mat_Type,0))*INDEX(Escalators!$D$39:$K$44,MATCH(AO$6,Escalators!$C$39:$C$44,0),MATCH(AO$5,Escalators!$D$38:$K$38,0)))</f>
        <v>0</v>
      </c>
      <c r="AP29" s="51">
        <f t="shared" si="7"/>
        <v>0</v>
      </c>
      <c r="AQ29" s="51">
        <f>IF($P29="",0,$K29*$Z29*INDEX(Act_Type_Repex_Splits,MATCH($I29,Act_Type_Repex,0),MATCH(AQ$6,Mat_Type,0))*INDEX(Escalators!$D$39:$K$44,MATCH(AQ$6,Escalators!$C$39:$C$44,0),MATCH(AQ$5,Escalators!$D$38:$K$38,0)))</f>
        <v>0</v>
      </c>
      <c r="AR29" s="51">
        <f>IF($P29="",0,$K29*$Z29*INDEX(Act_Type_Repex_Splits,MATCH($I29,Act_Type_Repex,0),MATCH(AR$6,Mat_Type,0))*INDEX(Escalators!$D$39:$K$44,MATCH(AR$6,Escalators!$C$39:$C$44,0),MATCH(AR$5,Escalators!$D$38:$K$38,0)))</f>
        <v>0</v>
      </c>
      <c r="AS29" s="51">
        <f>IF($P29="",0,$K29*$Z29*INDEX(Act_Type_Repex_Splits,MATCH($I29,Act_Type_Repex,0),MATCH(AS$6,Mat_Type,0))*INDEX(Escalators!$D$39:$K$44,MATCH(AS$6,Escalators!$C$39:$C$44,0),MATCH(AS$5,Escalators!$D$38:$K$38,0)))</f>
        <v>0</v>
      </c>
      <c r="AT29" s="51">
        <f>IF($P29="",0,$K29*$Z29*INDEX(Act_Type_Repex_Splits,MATCH($I29,Act_Type_Repex,0),MATCH(AT$6,Mat_Type,0))*INDEX(Escalators!$D$39:$K$44,MATCH(AT$6,Escalators!$C$39:$C$44,0),MATCH(AT$5,Escalators!$D$38:$K$38,0)))</f>
        <v>0</v>
      </c>
      <c r="AU29" s="51">
        <f>IF($P29="",0,$K29*$Z29*INDEX(Act_Type_Repex_Splits,MATCH($I29,Act_Type_Repex,0),MATCH(AU$6,Mat_Type,0))*INDEX(Escalators!$D$39:$K$44,MATCH(AU$6,Escalators!$C$39:$C$44,0),MATCH(AU$5,Escalators!$D$38:$K$38,0)))</f>
        <v>0</v>
      </c>
      <c r="AV29" s="51">
        <f t="shared" si="8"/>
        <v>0</v>
      </c>
      <c r="AW29" s="51">
        <f>IF($P29="",0,$L29*$Z29*INDEX(Act_Type_Repex_Splits,MATCH($I29,Act_Type_Repex,0),MATCH(AW$6,Mat_Type,0))*INDEX(Escalators!$D$39:$K$44,MATCH(AW$6,Escalators!$C$39:$C$44,0),MATCH(AW$5,Escalators!$D$38:$K$38,0)))</f>
        <v>0</v>
      </c>
      <c r="AX29" s="51">
        <f>IF($P29="",0,$L29*$Z29*INDEX(Act_Type_Repex_Splits,MATCH($I29,Act_Type_Repex,0),MATCH(AX$6,Mat_Type,0))*INDEX(Escalators!$D$39:$K$44,MATCH(AX$6,Escalators!$C$39:$C$44,0),MATCH(AX$5,Escalators!$D$38:$K$38,0)))</f>
        <v>0</v>
      </c>
      <c r="AY29" s="51">
        <f>IF($P29="",0,$L29*$Z29*INDEX(Act_Type_Repex_Splits,MATCH($I29,Act_Type_Repex,0),MATCH(AY$6,Mat_Type,0))*INDEX(Escalators!$D$39:$K$44,MATCH(AY$6,Escalators!$C$39:$C$44,0),MATCH(AY$5,Escalators!$D$38:$K$38,0)))</f>
        <v>0</v>
      </c>
      <c r="AZ29" s="51">
        <f>IF($P29="",0,$L29*$Z29*INDEX(Act_Type_Repex_Splits,MATCH($I29,Act_Type_Repex,0),MATCH(AZ$6,Mat_Type,0))*INDEX(Escalators!$D$39:$K$44,MATCH(AZ$6,Escalators!$C$39:$C$44,0),MATCH(AZ$5,Escalators!$D$38:$K$38,0)))</f>
        <v>0</v>
      </c>
      <c r="BA29" s="51">
        <f>IF($P29="",0,$L29*$Z29*INDEX(Act_Type_Repex_Splits,MATCH($I29,Act_Type_Repex,0),MATCH(BA$6,Mat_Type,0))*INDEX(Escalators!$D$39:$K$44,MATCH(BA$6,Escalators!$C$39:$C$44,0),MATCH(BA$5,Escalators!$D$38:$K$38,0)))</f>
        <v>0</v>
      </c>
      <c r="BB29" s="51">
        <f t="shared" si="9"/>
        <v>0</v>
      </c>
      <c r="BC29" s="51">
        <f>IF($P29="",0,$M29*$Z29*INDEX(Act_Type_Repex_Splits,MATCH($I29,Act_Type_Repex,0),MATCH(BC$6,Mat_Type,0))*INDEX(Escalators!$D$39:$K$44,MATCH(BC$6,Escalators!$C$39:$C$44,0),MATCH(BC$5,Escalators!$D$38:$K$38,0)))</f>
        <v>0</v>
      </c>
      <c r="BD29" s="51">
        <f>IF($P29="",0,$M29*$Z29*INDEX(Act_Type_Repex_Splits,MATCH($I29,Act_Type_Repex,0),MATCH(BD$6,Mat_Type,0))*INDEX(Escalators!$D$39:$K$44,MATCH(BD$6,Escalators!$C$39:$C$44,0),MATCH(BD$5,Escalators!$D$38:$K$38,0)))</f>
        <v>0</v>
      </c>
      <c r="BE29" s="51">
        <f>IF($P29="",0,$M29*$Z29*INDEX(Act_Type_Repex_Splits,MATCH($I29,Act_Type_Repex,0),MATCH(BE$6,Mat_Type,0))*INDEX(Escalators!$D$39:$K$44,MATCH(BE$6,Escalators!$C$39:$C$44,0),MATCH(BE$5,Escalators!$D$38:$K$38,0)))</f>
        <v>0</v>
      </c>
      <c r="BF29" s="51">
        <f>IF($P29="",0,$M29*$Z29*INDEX(Act_Type_Repex_Splits,MATCH($I29,Act_Type_Repex,0),MATCH(BF$6,Mat_Type,0))*INDEX(Escalators!$D$39:$K$44,MATCH(BF$6,Escalators!$C$39:$C$44,0),MATCH(BF$5,Escalators!$D$38:$K$38,0)))</f>
        <v>0</v>
      </c>
      <c r="BG29" s="51">
        <f>IF($P29="",0,$M29*$Z29*INDEX(Act_Type_Repex_Splits,MATCH($I29,Act_Type_Repex,0),MATCH(BG$6,Mat_Type,0))*INDEX(Escalators!$D$39:$K$44,MATCH(BG$6,Escalators!$C$39:$C$44,0),MATCH(BG$5,Escalators!$D$38:$K$38,0)))</f>
        <v>0</v>
      </c>
      <c r="BH29" s="51">
        <f t="shared" si="10"/>
        <v>0</v>
      </c>
      <c r="BI29" s="51">
        <f>IF($P29="",0,$N29*$Z29*INDEX(Act_Type_Repex_Splits,MATCH($I29,Act_Type_Repex,0),MATCH(BI$6,Mat_Type,0))*INDEX(Escalators!$D$39:$K$44,MATCH(BI$6,Escalators!$C$39:$C$44,0),MATCH(BI$5,Escalators!$D$38:$K$38,0)))</f>
        <v>0</v>
      </c>
      <c r="BJ29" s="51">
        <f>IF($P29="",0,$N29*$Z29*INDEX(Act_Type_Repex_Splits,MATCH($I29,Act_Type_Repex,0),MATCH(BJ$6,Mat_Type,0))*INDEX(Escalators!$D$39:$K$44,MATCH(BJ$6,Escalators!$C$39:$C$44,0),MATCH(BJ$5,Escalators!$D$38:$K$38,0)))</f>
        <v>0</v>
      </c>
      <c r="BK29" s="51">
        <f>IF($P29="",0,$N29*$Z29*INDEX(Act_Type_Repex_Splits,MATCH($I29,Act_Type_Repex,0),MATCH(BK$6,Mat_Type,0))*INDEX(Escalators!$D$39:$K$44,MATCH(BK$6,Escalators!$C$39:$C$44,0),MATCH(BK$5,Escalators!$D$38:$K$38,0)))</f>
        <v>0</v>
      </c>
      <c r="BL29" s="51">
        <f>IF($P29="",0,$N29*$Z29*INDEX(Act_Type_Repex_Splits,MATCH($I29,Act_Type_Repex,0),MATCH(BL$6,Mat_Type,0))*INDEX(Escalators!$D$39:$K$44,MATCH(BL$6,Escalators!$C$39:$C$44,0),MATCH(BL$5,Escalators!$D$38:$K$38,0)))</f>
        <v>0</v>
      </c>
      <c r="BM29" s="51">
        <f>IF($P29="",0,$N29*$Z29*INDEX(Act_Type_Repex_Splits,MATCH($I29,Act_Type_Repex,0),MATCH(BM$6,Mat_Type,0))*INDEX(Escalators!$D$39:$K$44,MATCH(BM$6,Escalators!$C$39:$C$44,0),MATCH(BM$5,Escalators!$D$38:$K$38,0)))</f>
        <v>0</v>
      </c>
      <c r="BN29" s="51">
        <f t="shared" si="11"/>
        <v>0</v>
      </c>
      <c r="BO29" s="51">
        <f>IF($P29="",0,$O29*$Z29*INDEX(Act_Type_Repex_Splits,MATCH($I29,Act_Type_Repex,0),MATCH(BO$6,Mat_Type,0))*INDEX(Escalators!$D$39:$K$44,MATCH(BO$6,Escalators!$C$39:$C$44,0),MATCH(BO$5,Escalators!$D$38:$K$38,0)))</f>
        <v>0</v>
      </c>
      <c r="BP29" s="51">
        <f>IF($P29="",0,$O29*$Z29*INDEX(Act_Type_Repex_Splits,MATCH($I29,Act_Type_Repex,0),MATCH(BP$6,Mat_Type,0))*INDEX(Escalators!$D$39:$K$44,MATCH(BP$6,Escalators!$C$39:$C$44,0),MATCH(BP$5,Escalators!$D$38:$K$38,0)))</f>
        <v>0</v>
      </c>
      <c r="BQ29" s="51">
        <f>IF($P29="",0,$O29*$Z29*INDEX(Act_Type_Repex_Splits,MATCH($I29,Act_Type_Repex,0),MATCH(BQ$6,Mat_Type,0))*INDEX(Escalators!$D$39:$K$44,MATCH(BQ$6,Escalators!$C$39:$C$44,0),MATCH(BQ$5,Escalators!$D$38:$K$38,0)))</f>
        <v>0</v>
      </c>
      <c r="BR29" s="51">
        <f>IF($P29="",0,$O29*$Z29*INDEX(Act_Type_Repex_Splits,MATCH($I29,Act_Type_Repex,0),MATCH(BR$6,Mat_Type,0))*INDEX(Escalators!$D$39:$K$44,MATCH(BR$6,Escalators!$C$39:$C$44,0),MATCH(BR$5,Escalators!$D$38:$K$38,0)))</f>
        <v>0</v>
      </c>
      <c r="BS29" s="51">
        <f>IF($P29="",0,$O29*$Z29*INDEX(Act_Type_Repex_Splits,MATCH($I29,Act_Type_Repex,0),MATCH(BS$6,Mat_Type,0))*INDEX(Escalators!$D$39:$K$44,MATCH(BS$6,Escalators!$C$39:$C$44,0),MATCH(BS$5,Escalators!$D$38:$K$38,0)))</f>
        <v>0</v>
      </c>
      <c r="BT29" s="51">
        <f t="shared" si="12"/>
        <v>0</v>
      </c>
      <c r="BV29" s="51">
        <f>IF($P29="",0,J29*$AA29*HLOOKUP(BV$5,Escalators!$D$22:$K$26,5,FALSE))</f>
        <v>0</v>
      </c>
      <c r="BW29" s="51">
        <f>IF($P29="",0,K29*$AA29*HLOOKUP(BW$5,Escalators!$D$22:$K$26,5,FALSE))</f>
        <v>0</v>
      </c>
      <c r="BX29" s="51">
        <f>IF($P29="",0,L29*$AA29*HLOOKUP(BX$5,Escalators!$D$22:$K$26,5,FALSE))</f>
        <v>0</v>
      </c>
      <c r="BY29" s="51">
        <f>IF($P29="",0,M29*$AA29*HLOOKUP(BY$5,Escalators!$D$22:$K$26,5,FALSE))</f>
        <v>0</v>
      </c>
      <c r="BZ29" s="51">
        <f>IF($P29="",0,N29*$AA29*HLOOKUP(BZ$5,Escalators!$D$22:$K$26,5,FALSE))</f>
        <v>0</v>
      </c>
      <c r="CA29" s="51">
        <f>IF($P29="",0,O29*$AA29*HLOOKUP(CA$5,Escalators!$D$22:$K$26,5,FALSE))</f>
        <v>0</v>
      </c>
      <c r="CC29" s="51">
        <f t="shared" si="13"/>
        <v>0</v>
      </c>
      <c r="CD29" s="51">
        <f t="shared" si="14"/>
        <v>0</v>
      </c>
      <c r="CE29" s="51">
        <f t="shared" si="14"/>
        <v>0</v>
      </c>
      <c r="CF29" s="51">
        <f t="shared" si="14"/>
        <v>0</v>
      </c>
      <c r="CG29" s="51">
        <f t="shared" si="14"/>
        <v>0</v>
      </c>
      <c r="CH29" s="51">
        <f t="shared" si="14"/>
        <v>0</v>
      </c>
      <c r="CJ29" s="51">
        <f t="shared" si="15"/>
        <v>0</v>
      </c>
      <c r="CK29" s="51">
        <f t="shared" si="16"/>
        <v>0</v>
      </c>
      <c r="CL29" s="51">
        <f t="shared" si="17"/>
        <v>0</v>
      </c>
      <c r="CM29" s="51">
        <f t="shared" si="18"/>
        <v>0</v>
      </c>
      <c r="CN29" s="51">
        <f t="shared" si="19"/>
        <v>0</v>
      </c>
      <c r="CO29" s="51">
        <f t="shared" si="20"/>
        <v>0</v>
      </c>
    </row>
    <row r="30" spans="2:100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0"/>
      <c r="R30" s="51">
        <f t="shared" si="0"/>
        <v>0</v>
      </c>
      <c r="S30" s="51">
        <f t="shared" si="1"/>
        <v>0</v>
      </c>
      <c r="T30" s="51">
        <f t="shared" si="2"/>
        <v>0</v>
      </c>
      <c r="U30" s="51">
        <f t="shared" si="3"/>
        <v>0</v>
      </c>
      <c r="V30" s="51">
        <f t="shared" si="4"/>
        <v>0</v>
      </c>
      <c r="W30" s="51">
        <f t="shared" si="5"/>
        <v>0</v>
      </c>
      <c r="Y30" s="91">
        <f t="shared" si="6"/>
        <v>0</v>
      </c>
      <c r="Z30" s="91">
        <f t="shared" si="6"/>
        <v>0</v>
      </c>
      <c r="AA30" s="91">
        <f t="shared" si="6"/>
        <v>0</v>
      </c>
      <c r="AB30" s="91">
        <f t="shared" si="6"/>
        <v>0</v>
      </c>
      <c r="AD30" s="51">
        <f>IF($P30="",0,J30*$Y30*HLOOKUP(AD$5,Escalators!$D$22:$K$26,3,FALSE))</f>
        <v>0</v>
      </c>
      <c r="AE30" s="51">
        <f>IF($P30="",0,K30*$Y30*HLOOKUP(AE$5,Escalators!$D$22:$K$26,3,FALSE))</f>
        <v>0</v>
      </c>
      <c r="AF30" s="51">
        <f>IF($P30="",0,L30*$Y30*HLOOKUP(AF$5,Escalators!$D$22:$K$26,3,FALSE))</f>
        <v>0</v>
      </c>
      <c r="AG30" s="51">
        <f>IF($P30="",0,M30*$Y30*HLOOKUP(AG$5,Escalators!$D$22:$K$26,3,FALSE))</f>
        <v>0</v>
      </c>
      <c r="AH30" s="51">
        <f>IF($P30="",0,N30*$Y30*HLOOKUP(AH$5,Escalators!$D$22:$K$26,3,FALSE))</f>
        <v>0</v>
      </c>
      <c r="AI30" s="51">
        <f>IF($P30="",0,O30*$Y30*HLOOKUP(AI$5,Escalators!$D$22:$K$26,3,FALSE))</f>
        <v>0</v>
      </c>
      <c r="AK30" s="6">
        <f>IF($P30="",0,$J30*$Z30*INDEX(Act_Type_Repex_Splits,MATCH($I30,Act_Type_Repex,0),MATCH(AK$6,Mat_Type,0))*INDEX(Escalators!$D$39:$K$44,MATCH(AK$6,Escalators!$C$39:$C$44,0),MATCH(AK$5,Escalators!$D$38:$K$38,0)))</f>
        <v>0</v>
      </c>
      <c r="AL30" s="6">
        <f>IF($P30="",0,$J30*$Z30*INDEX(Act_Type_Repex_Splits,MATCH($I30,Act_Type_Repex,0),MATCH(AL$6,Mat_Type,0))*INDEX(Escalators!$D$39:$K$44,MATCH(AL$6,Escalators!$C$39:$C$44,0),MATCH(AL$5,Escalators!$D$38:$K$38,0)))</f>
        <v>0</v>
      </c>
      <c r="AM30" s="6">
        <f>IF($P30="",0,$J30*$Z30*INDEX(Act_Type_Repex_Splits,MATCH($I30,Act_Type_Repex,0),MATCH(AM$6,Mat_Type,0))*INDEX(Escalators!$D$39:$K$44,MATCH(AM$6,Escalators!$C$39:$C$44,0),MATCH(AM$5,Escalators!$D$38:$K$38,0)))</f>
        <v>0</v>
      </c>
      <c r="AN30" s="6">
        <f>IF($P30="",0,$J30*$Z30*INDEX(Act_Type_Repex_Splits,MATCH($I30,Act_Type_Repex,0),MATCH(AN$6,Mat_Type,0))*INDEX(Escalators!$D$39:$K$44,MATCH(AN$6,Escalators!$C$39:$C$44,0),MATCH(AN$5,Escalators!$D$38:$K$38,0)))</f>
        <v>0</v>
      </c>
      <c r="AO30" s="6">
        <f>IF($P30="",0,$J30*$Z30*INDEX(Act_Type_Repex_Splits,MATCH($I30,Act_Type_Repex,0),MATCH(AO$6,Mat_Type,0))*INDEX(Escalators!$D$39:$K$44,MATCH(AO$6,Escalators!$C$39:$C$44,0),MATCH(AO$5,Escalators!$D$38:$K$38,0)))</f>
        <v>0</v>
      </c>
      <c r="AP30" s="51">
        <f t="shared" si="7"/>
        <v>0</v>
      </c>
      <c r="AQ30" s="51">
        <f>IF($P30="",0,$K30*$Z30*INDEX(Act_Type_Repex_Splits,MATCH($I30,Act_Type_Repex,0),MATCH(AQ$6,Mat_Type,0))*INDEX(Escalators!$D$39:$K$44,MATCH(AQ$6,Escalators!$C$39:$C$44,0),MATCH(AQ$5,Escalators!$D$38:$K$38,0)))</f>
        <v>0</v>
      </c>
      <c r="AR30" s="51">
        <f>IF($P30="",0,$K30*$Z30*INDEX(Act_Type_Repex_Splits,MATCH($I30,Act_Type_Repex,0),MATCH(AR$6,Mat_Type,0))*INDEX(Escalators!$D$39:$K$44,MATCH(AR$6,Escalators!$C$39:$C$44,0),MATCH(AR$5,Escalators!$D$38:$K$38,0)))</f>
        <v>0</v>
      </c>
      <c r="AS30" s="51">
        <f>IF($P30="",0,$K30*$Z30*INDEX(Act_Type_Repex_Splits,MATCH($I30,Act_Type_Repex,0),MATCH(AS$6,Mat_Type,0))*INDEX(Escalators!$D$39:$K$44,MATCH(AS$6,Escalators!$C$39:$C$44,0),MATCH(AS$5,Escalators!$D$38:$K$38,0)))</f>
        <v>0</v>
      </c>
      <c r="AT30" s="51">
        <f>IF($P30="",0,$K30*$Z30*INDEX(Act_Type_Repex_Splits,MATCH($I30,Act_Type_Repex,0),MATCH(AT$6,Mat_Type,0))*INDEX(Escalators!$D$39:$K$44,MATCH(AT$6,Escalators!$C$39:$C$44,0),MATCH(AT$5,Escalators!$D$38:$K$38,0)))</f>
        <v>0</v>
      </c>
      <c r="AU30" s="51">
        <f>IF($P30="",0,$K30*$Z30*INDEX(Act_Type_Repex_Splits,MATCH($I30,Act_Type_Repex,0),MATCH(AU$6,Mat_Type,0))*INDEX(Escalators!$D$39:$K$44,MATCH(AU$6,Escalators!$C$39:$C$44,0),MATCH(AU$5,Escalators!$D$38:$K$38,0)))</f>
        <v>0</v>
      </c>
      <c r="AV30" s="51">
        <f t="shared" si="8"/>
        <v>0</v>
      </c>
      <c r="AW30" s="51">
        <f>IF($P30="",0,$L30*$Z30*INDEX(Act_Type_Repex_Splits,MATCH($I30,Act_Type_Repex,0),MATCH(AW$6,Mat_Type,0))*INDEX(Escalators!$D$39:$K$44,MATCH(AW$6,Escalators!$C$39:$C$44,0),MATCH(AW$5,Escalators!$D$38:$K$38,0)))</f>
        <v>0</v>
      </c>
      <c r="AX30" s="51">
        <f>IF($P30="",0,$L30*$Z30*INDEX(Act_Type_Repex_Splits,MATCH($I30,Act_Type_Repex,0),MATCH(AX$6,Mat_Type,0))*INDEX(Escalators!$D$39:$K$44,MATCH(AX$6,Escalators!$C$39:$C$44,0),MATCH(AX$5,Escalators!$D$38:$K$38,0)))</f>
        <v>0</v>
      </c>
      <c r="AY30" s="51">
        <f>IF($P30="",0,$L30*$Z30*INDEX(Act_Type_Repex_Splits,MATCH($I30,Act_Type_Repex,0),MATCH(AY$6,Mat_Type,0))*INDEX(Escalators!$D$39:$K$44,MATCH(AY$6,Escalators!$C$39:$C$44,0),MATCH(AY$5,Escalators!$D$38:$K$38,0)))</f>
        <v>0</v>
      </c>
      <c r="AZ30" s="51">
        <f>IF($P30="",0,$L30*$Z30*INDEX(Act_Type_Repex_Splits,MATCH($I30,Act_Type_Repex,0),MATCH(AZ$6,Mat_Type,0))*INDEX(Escalators!$D$39:$K$44,MATCH(AZ$6,Escalators!$C$39:$C$44,0),MATCH(AZ$5,Escalators!$D$38:$K$38,0)))</f>
        <v>0</v>
      </c>
      <c r="BA30" s="51">
        <f>IF($P30="",0,$L30*$Z30*INDEX(Act_Type_Repex_Splits,MATCH($I30,Act_Type_Repex,0),MATCH(BA$6,Mat_Type,0))*INDEX(Escalators!$D$39:$K$44,MATCH(BA$6,Escalators!$C$39:$C$44,0),MATCH(BA$5,Escalators!$D$38:$K$38,0)))</f>
        <v>0</v>
      </c>
      <c r="BB30" s="51">
        <f t="shared" si="9"/>
        <v>0</v>
      </c>
      <c r="BC30" s="51">
        <f>IF($P30="",0,$M30*$Z30*INDEX(Act_Type_Repex_Splits,MATCH($I30,Act_Type_Repex,0),MATCH(BC$6,Mat_Type,0))*INDEX(Escalators!$D$39:$K$44,MATCH(BC$6,Escalators!$C$39:$C$44,0),MATCH(BC$5,Escalators!$D$38:$K$38,0)))</f>
        <v>0</v>
      </c>
      <c r="BD30" s="51">
        <f>IF($P30="",0,$M30*$Z30*INDEX(Act_Type_Repex_Splits,MATCH($I30,Act_Type_Repex,0),MATCH(BD$6,Mat_Type,0))*INDEX(Escalators!$D$39:$K$44,MATCH(BD$6,Escalators!$C$39:$C$44,0),MATCH(BD$5,Escalators!$D$38:$K$38,0)))</f>
        <v>0</v>
      </c>
      <c r="BE30" s="51">
        <f>IF($P30="",0,$M30*$Z30*INDEX(Act_Type_Repex_Splits,MATCH($I30,Act_Type_Repex,0),MATCH(BE$6,Mat_Type,0))*INDEX(Escalators!$D$39:$K$44,MATCH(BE$6,Escalators!$C$39:$C$44,0),MATCH(BE$5,Escalators!$D$38:$K$38,0)))</f>
        <v>0</v>
      </c>
      <c r="BF30" s="51">
        <f>IF($P30="",0,$M30*$Z30*INDEX(Act_Type_Repex_Splits,MATCH($I30,Act_Type_Repex,0),MATCH(BF$6,Mat_Type,0))*INDEX(Escalators!$D$39:$K$44,MATCH(BF$6,Escalators!$C$39:$C$44,0),MATCH(BF$5,Escalators!$D$38:$K$38,0)))</f>
        <v>0</v>
      </c>
      <c r="BG30" s="51">
        <f>IF($P30="",0,$M30*$Z30*INDEX(Act_Type_Repex_Splits,MATCH($I30,Act_Type_Repex,0),MATCH(BG$6,Mat_Type,0))*INDEX(Escalators!$D$39:$K$44,MATCH(BG$6,Escalators!$C$39:$C$44,0),MATCH(BG$5,Escalators!$D$38:$K$38,0)))</f>
        <v>0</v>
      </c>
      <c r="BH30" s="51">
        <f t="shared" si="10"/>
        <v>0</v>
      </c>
      <c r="BI30" s="51">
        <f>IF($P30="",0,$N30*$Z30*INDEX(Act_Type_Repex_Splits,MATCH($I30,Act_Type_Repex,0),MATCH(BI$6,Mat_Type,0))*INDEX(Escalators!$D$39:$K$44,MATCH(BI$6,Escalators!$C$39:$C$44,0),MATCH(BI$5,Escalators!$D$38:$K$38,0)))</f>
        <v>0</v>
      </c>
      <c r="BJ30" s="51">
        <f>IF($P30="",0,$N30*$Z30*INDEX(Act_Type_Repex_Splits,MATCH($I30,Act_Type_Repex,0),MATCH(BJ$6,Mat_Type,0))*INDEX(Escalators!$D$39:$K$44,MATCH(BJ$6,Escalators!$C$39:$C$44,0),MATCH(BJ$5,Escalators!$D$38:$K$38,0)))</f>
        <v>0</v>
      </c>
      <c r="BK30" s="51">
        <f>IF($P30="",0,$N30*$Z30*INDEX(Act_Type_Repex_Splits,MATCH($I30,Act_Type_Repex,0),MATCH(BK$6,Mat_Type,0))*INDEX(Escalators!$D$39:$K$44,MATCH(BK$6,Escalators!$C$39:$C$44,0),MATCH(BK$5,Escalators!$D$38:$K$38,0)))</f>
        <v>0</v>
      </c>
      <c r="BL30" s="51">
        <f>IF($P30="",0,$N30*$Z30*INDEX(Act_Type_Repex_Splits,MATCH($I30,Act_Type_Repex,0),MATCH(BL$6,Mat_Type,0))*INDEX(Escalators!$D$39:$K$44,MATCH(BL$6,Escalators!$C$39:$C$44,0),MATCH(BL$5,Escalators!$D$38:$K$38,0)))</f>
        <v>0</v>
      </c>
      <c r="BM30" s="51">
        <f>IF($P30="",0,$N30*$Z30*INDEX(Act_Type_Repex_Splits,MATCH($I30,Act_Type_Repex,0),MATCH(BM$6,Mat_Type,0))*INDEX(Escalators!$D$39:$K$44,MATCH(BM$6,Escalators!$C$39:$C$44,0),MATCH(BM$5,Escalators!$D$38:$K$38,0)))</f>
        <v>0</v>
      </c>
      <c r="BN30" s="51">
        <f t="shared" si="11"/>
        <v>0</v>
      </c>
      <c r="BO30" s="51">
        <f>IF($P30="",0,$O30*$Z30*INDEX(Act_Type_Repex_Splits,MATCH($I30,Act_Type_Repex,0),MATCH(BO$6,Mat_Type,0))*INDEX(Escalators!$D$39:$K$44,MATCH(BO$6,Escalators!$C$39:$C$44,0),MATCH(BO$5,Escalators!$D$38:$K$38,0)))</f>
        <v>0</v>
      </c>
      <c r="BP30" s="51">
        <f>IF($P30="",0,$O30*$Z30*INDEX(Act_Type_Repex_Splits,MATCH($I30,Act_Type_Repex,0),MATCH(BP$6,Mat_Type,0))*INDEX(Escalators!$D$39:$K$44,MATCH(BP$6,Escalators!$C$39:$C$44,0),MATCH(BP$5,Escalators!$D$38:$K$38,0)))</f>
        <v>0</v>
      </c>
      <c r="BQ30" s="51">
        <f>IF($P30="",0,$O30*$Z30*INDEX(Act_Type_Repex_Splits,MATCH($I30,Act_Type_Repex,0),MATCH(BQ$6,Mat_Type,0))*INDEX(Escalators!$D$39:$K$44,MATCH(BQ$6,Escalators!$C$39:$C$44,0),MATCH(BQ$5,Escalators!$D$38:$K$38,0)))</f>
        <v>0</v>
      </c>
      <c r="BR30" s="51">
        <f>IF($P30="",0,$O30*$Z30*INDEX(Act_Type_Repex_Splits,MATCH($I30,Act_Type_Repex,0),MATCH(BR$6,Mat_Type,0))*INDEX(Escalators!$D$39:$K$44,MATCH(BR$6,Escalators!$C$39:$C$44,0),MATCH(BR$5,Escalators!$D$38:$K$38,0)))</f>
        <v>0</v>
      </c>
      <c r="BS30" s="51">
        <f>IF($P30="",0,$O30*$Z30*INDEX(Act_Type_Repex_Splits,MATCH($I30,Act_Type_Repex,0),MATCH(BS$6,Mat_Type,0))*INDEX(Escalators!$D$39:$K$44,MATCH(BS$6,Escalators!$C$39:$C$44,0),MATCH(BS$5,Escalators!$D$38:$K$38,0)))</f>
        <v>0</v>
      </c>
      <c r="BT30" s="51">
        <f t="shared" si="12"/>
        <v>0</v>
      </c>
      <c r="BV30" s="51">
        <f>IF($P30="",0,J30*$AA30*HLOOKUP(BV$5,Escalators!$D$22:$K$26,5,FALSE))</f>
        <v>0</v>
      </c>
      <c r="BW30" s="51">
        <f>IF($P30="",0,K30*$AA30*HLOOKUP(BW$5,Escalators!$D$22:$K$26,5,FALSE))</f>
        <v>0</v>
      </c>
      <c r="BX30" s="51">
        <f>IF($P30="",0,L30*$AA30*HLOOKUP(BX$5,Escalators!$D$22:$K$26,5,FALSE))</f>
        <v>0</v>
      </c>
      <c r="BY30" s="51">
        <f>IF($P30="",0,M30*$AA30*HLOOKUP(BY$5,Escalators!$D$22:$K$26,5,FALSE))</f>
        <v>0</v>
      </c>
      <c r="BZ30" s="51">
        <f>IF($P30="",0,N30*$AA30*HLOOKUP(BZ$5,Escalators!$D$22:$K$26,5,FALSE))</f>
        <v>0</v>
      </c>
      <c r="CA30" s="51">
        <f>IF($P30="",0,O30*$AA30*HLOOKUP(CA$5,Escalators!$D$22:$K$26,5,FALSE))</f>
        <v>0</v>
      </c>
      <c r="CC30" s="51">
        <f t="shared" si="13"/>
        <v>0</v>
      </c>
      <c r="CD30" s="51">
        <f t="shared" si="14"/>
        <v>0</v>
      </c>
      <c r="CE30" s="51">
        <f t="shared" si="14"/>
        <v>0</v>
      </c>
      <c r="CF30" s="51">
        <f t="shared" si="14"/>
        <v>0</v>
      </c>
      <c r="CG30" s="51">
        <f t="shared" si="14"/>
        <v>0</v>
      </c>
      <c r="CH30" s="51">
        <f t="shared" si="14"/>
        <v>0</v>
      </c>
      <c r="CJ30" s="51">
        <f t="shared" si="15"/>
        <v>0</v>
      </c>
      <c r="CK30" s="51">
        <f t="shared" si="16"/>
        <v>0</v>
      </c>
      <c r="CL30" s="51">
        <f t="shared" si="17"/>
        <v>0</v>
      </c>
      <c r="CM30" s="51">
        <f t="shared" si="18"/>
        <v>0</v>
      </c>
      <c r="CN30" s="51">
        <f t="shared" si="19"/>
        <v>0</v>
      </c>
      <c r="CO30" s="51">
        <f t="shared" si="20"/>
        <v>0</v>
      </c>
    </row>
    <row r="31" spans="2:100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0"/>
      <c r="R31" s="51">
        <f t="shared" si="0"/>
        <v>0</v>
      </c>
      <c r="S31" s="51">
        <f t="shared" si="1"/>
        <v>0</v>
      </c>
      <c r="T31" s="51">
        <f t="shared" si="2"/>
        <v>0</v>
      </c>
      <c r="U31" s="51">
        <f t="shared" si="3"/>
        <v>0</v>
      </c>
      <c r="V31" s="51">
        <f t="shared" si="4"/>
        <v>0</v>
      </c>
      <c r="W31" s="51">
        <f t="shared" si="5"/>
        <v>0</v>
      </c>
      <c r="Y31" s="91">
        <f t="shared" si="6"/>
        <v>0</v>
      </c>
      <c r="Z31" s="91">
        <f t="shared" si="6"/>
        <v>0</v>
      </c>
      <c r="AA31" s="91">
        <f t="shared" si="6"/>
        <v>0</v>
      </c>
      <c r="AB31" s="91">
        <f t="shared" si="6"/>
        <v>0</v>
      </c>
      <c r="AD31" s="51">
        <f>IF($P31="",0,J31*$Y31*HLOOKUP(AD$5,Escalators!$D$22:$K$26,3,FALSE))</f>
        <v>0</v>
      </c>
      <c r="AE31" s="51">
        <f>IF($P31="",0,K31*$Y31*HLOOKUP(AE$5,Escalators!$D$22:$K$26,3,FALSE))</f>
        <v>0</v>
      </c>
      <c r="AF31" s="51">
        <f>IF($P31="",0,L31*$Y31*HLOOKUP(AF$5,Escalators!$D$22:$K$26,3,FALSE))</f>
        <v>0</v>
      </c>
      <c r="AG31" s="51">
        <f>IF($P31="",0,M31*$Y31*HLOOKUP(AG$5,Escalators!$D$22:$K$26,3,FALSE))</f>
        <v>0</v>
      </c>
      <c r="AH31" s="51">
        <f>IF($P31="",0,N31*$Y31*HLOOKUP(AH$5,Escalators!$D$22:$K$26,3,FALSE))</f>
        <v>0</v>
      </c>
      <c r="AI31" s="51">
        <f>IF($P31="",0,O31*$Y31*HLOOKUP(AI$5,Escalators!$D$22:$K$26,3,FALSE))</f>
        <v>0</v>
      </c>
      <c r="AK31" s="6">
        <f>IF($P31="",0,$J31*$Z31*INDEX(Act_Type_Repex_Splits,MATCH($I31,Act_Type_Repex,0),MATCH(AK$6,Mat_Type,0))*INDEX(Escalators!$D$39:$K$44,MATCH(AK$6,Escalators!$C$39:$C$44,0),MATCH(AK$5,Escalators!$D$38:$K$38,0)))</f>
        <v>0</v>
      </c>
      <c r="AL31" s="6">
        <f>IF($P31="",0,$J31*$Z31*INDEX(Act_Type_Repex_Splits,MATCH($I31,Act_Type_Repex,0),MATCH(AL$6,Mat_Type,0))*INDEX(Escalators!$D$39:$K$44,MATCH(AL$6,Escalators!$C$39:$C$44,0),MATCH(AL$5,Escalators!$D$38:$K$38,0)))</f>
        <v>0</v>
      </c>
      <c r="AM31" s="6">
        <f>IF($P31="",0,$J31*$Z31*INDEX(Act_Type_Repex_Splits,MATCH($I31,Act_Type_Repex,0),MATCH(AM$6,Mat_Type,0))*INDEX(Escalators!$D$39:$K$44,MATCH(AM$6,Escalators!$C$39:$C$44,0),MATCH(AM$5,Escalators!$D$38:$K$38,0)))</f>
        <v>0</v>
      </c>
      <c r="AN31" s="6">
        <f>IF($P31="",0,$J31*$Z31*INDEX(Act_Type_Repex_Splits,MATCH($I31,Act_Type_Repex,0),MATCH(AN$6,Mat_Type,0))*INDEX(Escalators!$D$39:$K$44,MATCH(AN$6,Escalators!$C$39:$C$44,0),MATCH(AN$5,Escalators!$D$38:$K$38,0)))</f>
        <v>0</v>
      </c>
      <c r="AO31" s="6">
        <f>IF($P31="",0,$J31*$Z31*INDEX(Act_Type_Repex_Splits,MATCH($I31,Act_Type_Repex,0),MATCH(AO$6,Mat_Type,0))*INDEX(Escalators!$D$39:$K$44,MATCH(AO$6,Escalators!$C$39:$C$44,0),MATCH(AO$5,Escalators!$D$38:$K$38,0)))</f>
        <v>0</v>
      </c>
      <c r="AP31" s="51">
        <f t="shared" si="7"/>
        <v>0</v>
      </c>
      <c r="AQ31" s="51">
        <f>IF($P31="",0,$K31*$Z31*INDEX(Act_Type_Repex_Splits,MATCH($I31,Act_Type_Repex,0),MATCH(AQ$6,Mat_Type,0))*INDEX(Escalators!$D$39:$K$44,MATCH(AQ$6,Escalators!$C$39:$C$44,0),MATCH(AQ$5,Escalators!$D$38:$K$38,0)))</f>
        <v>0</v>
      </c>
      <c r="AR31" s="51">
        <f>IF($P31="",0,$K31*$Z31*INDEX(Act_Type_Repex_Splits,MATCH($I31,Act_Type_Repex,0),MATCH(AR$6,Mat_Type,0))*INDEX(Escalators!$D$39:$K$44,MATCH(AR$6,Escalators!$C$39:$C$44,0),MATCH(AR$5,Escalators!$D$38:$K$38,0)))</f>
        <v>0</v>
      </c>
      <c r="AS31" s="51">
        <f>IF($P31="",0,$K31*$Z31*INDEX(Act_Type_Repex_Splits,MATCH($I31,Act_Type_Repex,0),MATCH(AS$6,Mat_Type,0))*INDEX(Escalators!$D$39:$K$44,MATCH(AS$6,Escalators!$C$39:$C$44,0),MATCH(AS$5,Escalators!$D$38:$K$38,0)))</f>
        <v>0</v>
      </c>
      <c r="AT31" s="51">
        <f>IF($P31="",0,$K31*$Z31*INDEX(Act_Type_Repex_Splits,MATCH($I31,Act_Type_Repex,0),MATCH(AT$6,Mat_Type,0))*INDEX(Escalators!$D$39:$K$44,MATCH(AT$6,Escalators!$C$39:$C$44,0),MATCH(AT$5,Escalators!$D$38:$K$38,0)))</f>
        <v>0</v>
      </c>
      <c r="AU31" s="51">
        <f>IF($P31="",0,$K31*$Z31*INDEX(Act_Type_Repex_Splits,MATCH($I31,Act_Type_Repex,0),MATCH(AU$6,Mat_Type,0))*INDEX(Escalators!$D$39:$K$44,MATCH(AU$6,Escalators!$C$39:$C$44,0),MATCH(AU$5,Escalators!$D$38:$K$38,0)))</f>
        <v>0</v>
      </c>
      <c r="AV31" s="51">
        <f t="shared" si="8"/>
        <v>0</v>
      </c>
      <c r="AW31" s="51">
        <f>IF($P31="",0,$L31*$Z31*INDEX(Act_Type_Repex_Splits,MATCH($I31,Act_Type_Repex,0),MATCH(AW$6,Mat_Type,0))*INDEX(Escalators!$D$39:$K$44,MATCH(AW$6,Escalators!$C$39:$C$44,0),MATCH(AW$5,Escalators!$D$38:$K$38,0)))</f>
        <v>0</v>
      </c>
      <c r="AX31" s="51">
        <f>IF($P31="",0,$L31*$Z31*INDEX(Act_Type_Repex_Splits,MATCH($I31,Act_Type_Repex,0),MATCH(AX$6,Mat_Type,0))*INDEX(Escalators!$D$39:$K$44,MATCH(AX$6,Escalators!$C$39:$C$44,0),MATCH(AX$5,Escalators!$D$38:$K$38,0)))</f>
        <v>0</v>
      </c>
      <c r="AY31" s="51">
        <f>IF($P31="",0,$L31*$Z31*INDEX(Act_Type_Repex_Splits,MATCH($I31,Act_Type_Repex,0),MATCH(AY$6,Mat_Type,0))*INDEX(Escalators!$D$39:$K$44,MATCH(AY$6,Escalators!$C$39:$C$44,0),MATCH(AY$5,Escalators!$D$38:$K$38,0)))</f>
        <v>0</v>
      </c>
      <c r="AZ31" s="51">
        <f>IF($P31="",0,$L31*$Z31*INDEX(Act_Type_Repex_Splits,MATCH($I31,Act_Type_Repex,0),MATCH(AZ$6,Mat_Type,0))*INDEX(Escalators!$D$39:$K$44,MATCH(AZ$6,Escalators!$C$39:$C$44,0),MATCH(AZ$5,Escalators!$D$38:$K$38,0)))</f>
        <v>0</v>
      </c>
      <c r="BA31" s="51">
        <f>IF($P31="",0,$L31*$Z31*INDEX(Act_Type_Repex_Splits,MATCH($I31,Act_Type_Repex,0),MATCH(BA$6,Mat_Type,0))*INDEX(Escalators!$D$39:$K$44,MATCH(BA$6,Escalators!$C$39:$C$44,0),MATCH(BA$5,Escalators!$D$38:$K$38,0)))</f>
        <v>0</v>
      </c>
      <c r="BB31" s="51">
        <f t="shared" si="9"/>
        <v>0</v>
      </c>
      <c r="BC31" s="51">
        <f>IF($P31="",0,$M31*$Z31*INDEX(Act_Type_Repex_Splits,MATCH($I31,Act_Type_Repex,0),MATCH(BC$6,Mat_Type,0))*INDEX(Escalators!$D$39:$K$44,MATCH(BC$6,Escalators!$C$39:$C$44,0),MATCH(BC$5,Escalators!$D$38:$K$38,0)))</f>
        <v>0</v>
      </c>
      <c r="BD31" s="51">
        <f>IF($P31="",0,$M31*$Z31*INDEX(Act_Type_Repex_Splits,MATCH($I31,Act_Type_Repex,0),MATCH(BD$6,Mat_Type,0))*INDEX(Escalators!$D$39:$K$44,MATCH(BD$6,Escalators!$C$39:$C$44,0),MATCH(BD$5,Escalators!$D$38:$K$38,0)))</f>
        <v>0</v>
      </c>
      <c r="BE31" s="51">
        <f>IF($P31="",0,$M31*$Z31*INDEX(Act_Type_Repex_Splits,MATCH($I31,Act_Type_Repex,0),MATCH(BE$6,Mat_Type,0))*INDEX(Escalators!$D$39:$K$44,MATCH(BE$6,Escalators!$C$39:$C$44,0),MATCH(BE$5,Escalators!$D$38:$K$38,0)))</f>
        <v>0</v>
      </c>
      <c r="BF31" s="51">
        <f>IF($P31="",0,$M31*$Z31*INDEX(Act_Type_Repex_Splits,MATCH($I31,Act_Type_Repex,0),MATCH(BF$6,Mat_Type,0))*INDEX(Escalators!$D$39:$K$44,MATCH(BF$6,Escalators!$C$39:$C$44,0),MATCH(BF$5,Escalators!$D$38:$K$38,0)))</f>
        <v>0</v>
      </c>
      <c r="BG31" s="51">
        <f>IF($P31="",0,$M31*$Z31*INDEX(Act_Type_Repex_Splits,MATCH($I31,Act_Type_Repex,0),MATCH(BG$6,Mat_Type,0))*INDEX(Escalators!$D$39:$K$44,MATCH(BG$6,Escalators!$C$39:$C$44,0),MATCH(BG$5,Escalators!$D$38:$K$38,0)))</f>
        <v>0</v>
      </c>
      <c r="BH31" s="51">
        <f t="shared" si="10"/>
        <v>0</v>
      </c>
      <c r="BI31" s="51">
        <f>IF($P31="",0,$N31*$Z31*INDEX(Act_Type_Repex_Splits,MATCH($I31,Act_Type_Repex,0),MATCH(BI$6,Mat_Type,0))*INDEX(Escalators!$D$39:$K$44,MATCH(BI$6,Escalators!$C$39:$C$44,0),MATCH(BI$5,Escalators!$D$38:$K$38,0)))</f>
        <v>0</v>
      </c>
      <c r="BJ31" s="51">
        <f>IF($P31="",0,$N31*$Z31*INDEX(Act_Type_Repex_Splits,MATCH($I31,Act_Type_Repex,0),MATCH(BJ$6,Mat_Type,0))*INDEX(Escalators!$D$39:$K$44,MATCH(BJ$6,Escalators!$C$39:$C$44,0),MATCH(BJ$5,Escalators!$D$38:$K$38,0)))</f>
        <v>0</v>
      </c>
      <c r="BK31" s="51">
        <f>IF($P31="",0,$N31*$Z31*INDEX(Act_Type_Repex_Splits,MATCH($I31,Act_Type_Repex,0),MATCH(BK$6,Mat_Type,0))*INDEX(Escalators!$D$39:$K$44,MATCH(BK$6,Escalators!$C$39:$C$44,0),MATCH(BK$5,Escalators!$D$38:$K$38,0)))</f>
        <v>0</v>
      </c>
      <c r="BL31" s="51">
        <f>IF($P31="",0,$N31*$Z31*INDEX(Act_Type_Repex_Splits,MATCH($I31,Act_Type_Repex,0),MATCH(BL$6,Mat_Type,0))*INDEX(Escalators!$D$39:$K$44,MATCH(BL$6,Escalators!$C$39:$C$44,0),MATCH(BL$5,Escalators!$D$38:$K$38,0)))</f>
        <v>0</v>
      </c>
      <c r="BM31" s="51">
        <f>IF($P31="",0,$N31*$Z31*INDEX(Act_Type_Repex_Splits,MATCH($I31,Act_Type_Repex,0),MATCH(BM$6,Mat_Type,0))*INDEX(Escalators!$D$39:$K$44,MATCH(BM$6,Escalators!$C$39:$C$44,0),MATCH(BM$5,Escalators!$D$38:$K$38,0)))</f>
        <v>0</v>
      </c>
      <c r="BN31" s="51">
        <f t="shared" si="11"/>
        <v>0</v>
      </c>
      <c r="BO31" s="51">
        <f>IF($P31="",0,$O31*$Z31*INDEX(Act_Type_Repex_Splits,MATCH($I31,Act_Type_Repex,0),MATCH(BO$6,Mat_Type,0))*INDEX(Escalators!$D$39:$K$44,MATCH(BO$6,Escalators!$C$39:$C$44,0),MATCH(BO$5,Escalators!$D$38:$K$38,0)))</f>
        <v>0</v>
      </c>
      <c r="BP31" s="51">
        <f>IF($P31="",0,$O31*$Z31*INDEX(Act_Type_Repex_Splits,MATCH($I31,Act_Type_Repex,0),MATCH(BP$6,Mat_Type,0))*INDEX(Escalators!$D$39:$K$44,MATCH(BP$6,Escalators!$C$39:$C$44,0),MATCH(BP$5,Escalators!$D$38:$K$38,0)))</f>
        <v>0</v>
      </c>
      <c r="BQ31" s="51">
        <f>IF($P31="",0,$O31*$Z31*INDEX(Act_Type_Repex_Splits,MATCH($I31,Act_Type_Repex,0),MATCH(BQ$6,Mat_Type,0))*INDEX(Escalators!$D$39:$K$44,MATCH(BQ$6,Escalators!$C$39:$C$44,0),MATCH(BQ$5,Escalators!$D$38:$K$38,0)))</f>
        <v>0</v>
      </c>
      <c r="BR31" s="51">
        <f>IF($P31="",0,$O31*$Z31*INDEX(Act_Type_Repex_Splits,MATCH($I31,Act_Type_Repex,0),MATCH(BR$6,Mat_Type,0))*INDEX(Escalators!$D$39:$K$44,MATCH(BR$6,Escalators!$C$39:$C$44,0),MATCH(BR$5,Escalators!$D$38:$K$38,0)))</f>
        <v>0</v>
      </c>
      <c r="BS31" s="51">
        <f>IF($P31="",0,$O31*$Z31*INDEX(Act_Type_Repex_Splits,MATCH($I31,Act_Type_Repex,0),MATCH(BS$6,Mat_Type,0))*INDEX(Escalators!$D$39:$K$44,MATCH(BS$6,Escalators!$C$39:$C$44,0),MATCH(BS$5,Escalators!$D$38:$K$38,0)))</f>
        <v>0</v>
      </c>
      <c r="BT31" s="51">
        <f t="shared" si="12"/>
        <v>0</v>
      </c>
      <c r="BV31" s="51">
        <f>IF($P31="",0,J31*$AA31*HLOOKUP(BV$5,Escalators!$D$22:$K$26,5,FALSE))</f>
        <v>0</v>
      </c>
      <c r="BW31" s="51">
        <f>IF($P31="",0,K31*$AA31*HLOOKUP(BW$5,Escalators!$D$22:$K$26,5,FALSE))</f>
        <v>0</v>
      </c>
      <c r="BX31" s="51">
        <f>IF($P31="",0,L31*$AA31*HLOOKUP(BX$5,Escalators!$D$22:$K$26,5,FALSE))</f>
        <v>0</v>
      </c>
      <c r="BY31" s="51">
        <f>IF($P31="",0,M31*$AA31*HLOOKUP(BY$5,Escalators!$D$22:$K$26,5,FALSE))</f>
        <v>0</v>
      </c>
      <c r="BZ31" s="51">
        <f>IF($P31="",0,N31*$AA31*HLOOKUP(BZ$5,Escalators!$D$22:$K$26,5,FALSE))</f>
        <v>0</v>
      </c>
      <c r="CA31" s="51">
        <f>IF($P31="",0,O31*$AA31*HLOOKUP(CA$5,Escalators!$D$22:$K$26,5,FALSE))</f>
        <v>0</v>
      </c>
      <c r="CC31" s="51">
        <f t="shared" si="13"/>
        <v>0</v>
      </c>
      <c r="CD31" s="51">
        <f t="shared" si="14"/>
        <v>0</v>
      </c>
      <c r="CE31" s="51">
        <f t="shared" si="14"/>
        <v>0</v>
      </c>
      <c r="CF31" s="51">
        <f t="shared" si="14"/>
        <v>0</v>
      </c>
      <c r="CG31" s="51">
        <f t="shared" si="14"/>
        <v>0</v>
      </c>
      <c r="CH31" s="51">
        <f t="shared" si="14"/>
        <v>0</v>
      </c>
      <c r="CJ31" s="51">
        <f t="shared" si="15"/>
        <v>0</v>
      </c>
      <c r="CK31" s="51">
        <f t="shared" si="16"/>
        <v>0</v>
      </c>
      <c r="CL31" s="51">
        <f t="shared" si="17"/>
        <v>0</v>
      </c>
      <c r="CM31" s="51">
        <f t="shared" si="18"/>
        <v>0</v>
      </c>
      <c r="CN31" s="51">
        <f t="shared" si="19"/>
        <v>0</v>
      </c>
      <c r="CO31" s="51">
        <f t="shared" si="20"/>
        <v>0</v>
      </c>
    </row>
    <row r="32" spans="2:100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0"/>
      <c r="R32" s="51">
        <f t="shared" si="0"/>
        <v>0</v>
      </c>
      <c r="S32" s="51">
        <f t="shared" si="1"/>
        <v>0</v>
      </c>
      <c r="T32" s="51">
        <f t="shared" si="2"/>
        <v>0</v>
      </c>
      <c r="U32" s="51">
        <f t="shared" si="3"/>
        <v>0</v>
      </c>
      <c r="V32" s="51">
        <f t="shared" si="4"/>
        <v>0</v>
      </c>
      <c r="W32" s="51">
        <f t="shared" si="5"/>
        <v>0</v>
      </c>
      <c r="Y32" s="91">
        <f t="shared" si="6"/>
        <v>0</v>
      </c>
      <c r="Z32" s="91">
        <f t="shared" si="6"/>
        <v>0</v>
      </c>
      <c r="AA32" s="91">
        <f t="shared" si="6"/>
        <v>0</v>
      </c>
      <c r="AB32" s="91">
        <f t="shared" si="6"/>
        <v>0</v>
      </c>
      <c r="AD32" s="51">
        <f>IF($P32="",0,J32*$Y32*HLOOKUP(AD$5,Escalators!$D$22:$K$26,3,FALSE))</f>
        <v>0</v>
      </c>
      <c r="AE32" s="51">
        <f>IF($P32="",0,K32*$Y32*HLOOKUP(AE$5,Escalators!$D$22:$K$26,3,FALSE))</f>
        <v>0</v>
      </c>
      <c r="AF32" s="51">
        <f>IF($P32="",0,L32*$Y32*HLOOKUP(AF$5,Escalators!$D$22:$K$26,3,FALSE))</f>
        <v>0</v>
      </c>
      <c r="AG32" s="51">
        <f>IF($P32="",0,M32*$Y32*HLOOKUP(AG$5,Escalators!$D$22:$K$26,3,FALSE))</f>
        <v>0</v>
      </c>
      <c r="AH32" s="51">
        <f>IF($P32="",0,N32*$Y32*HLOOKUP(AH$5,Escalators!$D$22:$K$26,3,FALSE))</f>
        <v>0</v>
      </c>
      <c r="AI32" s="51">
        <f>IF($P32="",0,O32*$Y32*HLOOKUP(AI$5,Escalators!$D$22:$K$26,3,FALSE))</f>
        <v>0</v>
      </c>
      <c r="AK32" s="6">
        <f>IF($P32="",0,$J32*$Z32*INDEX(Act_Type_Repex_Splits,MATCH($I32,Act_Type_Repex,0),MATCH(AK$6,Mat_Type,0))*INDEX(Escalators!$D$39:$K$44,MATCH(AK$6,Escalators!$C$39:$C$44,0),MATCH(AK$5,Escalators!$D$38:$K$38,0)))</f>
        <v>0</v>
      </c>
      <c r="AL32" s="6">
        <f>IF($P32="",0,$J32*$Z32*INDEX(Act_Type_Repex_Splits,MATCH($I32,Act_Type_Repex,0),MATCH(AL$6,Mat_Type,0))*INDEX(Escalators!$D$39:$K$44,MATCH(AL$6,Escalators!$C$39:$C$44,0),MATCH(AL$5,Escalators!$D$38:$K$38,0)))</f>
        <v>0</v>
      </c>
      <c r="AM32" s="6">
        <f>IF($P32="",0,$J32*$Z32*INDEX(Act_Type_Repex_Splits,MATCH($I32,Act_Type_Repex,0),MATCH(AM$6,Mat_Type,0))*INDEX(Escalators!$D$39:$K$44,MATCH(AM$6,Escalators!$C$39:$C$44,0),MATCH(AM$5,Escalators!$D$38:$K$38,0)))</f>
        <v>0</v>
      </c>
      <c r="AN32" s="6">
        <f>IF($P32="",0,$J32*$Z32*INDEX(Act_Type_Repex_Splits,MATCH($I32,Act_Type_Repex,0),MATCH(AN$6,Mat_Type,0))*INDEX(Escalators!$D$39:$K$44,MATCH(AN$6,Escalators!$C$39:$C$44,0),MATCH(AN$5,Escalators!$D$38:$K$38,0)))</f>
        <v>0</v>
      </c>
      <c r="AO32" s="6">
        <f>IF($P32="",0,$J32*$Z32*INDEX(Act_Type_Repex_Splits,MATCH($I32,Act_Type_Repex,0),MATCH(AO$6,Mat_Type,0))*INDEX(Escalators!$D$39:$K$44,MATCH(AO$6,Escalators!$C$39:$C$44,0),MATCH(AO$5,Escalators!$D$38:$K$38,0)))</f>
        <v>0</v>
      </c>
      <c r="AP32" s="51">
        <f t="shared" si="7"/>
        <v>0</v>
      </c>
      <c r="AQ32" s="51">
        <f>IF($P32="",0,$K32*$Z32*INDEX(Act_Type_Repex_Splits,MATCH($I32,Act_Type_Repex,0),MATCH(AQ$6,Mat_Type,0))*INDEX(Escalators!$D$39:$K$44,MATCH(AQ$6,Escalators!$C$39:$C$44,0),MATCH(AQ$5,Escalators!$D$38:$K$38,0)))</f>
        <v>0</v>
      </c>
      <c r="AR32" s="51">
        <f>IF($P32="",0,$K32*$Z32*INDEX(Act_Type_Repex_Splits,MATCH($I32,Act_Type_Repex,0),MATCH(AR$6,Mat_Type,0))*INDEX(Escalators!$D$39:$K$44,MATCH(AR$6,Escalators!$C$39:$C$44,0),MATCH(AR$5,Escalators!$D$38:$K$38,0)))</f>
        <v>0</v>
      </c>
      <c r="AS32" s="51">
        <f>IF($P32="",0,$K32*$Z32*INDEX(Act_Type_Repex_Splits,MATCH($I32,Act_Type_Repex,0),MATCH(AS$6,Mat_Type,0))*INDEX(Escalators!$D$39:$K$44,MATCH(AS$6,Escalators!$C$39:$C$44,0),MATCH(AS$5,Escalators!$D$38:$K$38,0)))</f>
        <v>0</v>
      </c>
      <c r="AT32" s="51">
        <f>IF($P32="",0,$K32*$Z32*INDEX(Act_Type_Repex_Splits,MATCH($I32,Act_Type_Repex,0),MATCH(AT$6,Mat_Type,0))*INDEX(Escalators!$D$39:$K$44,MATCH(AT$6,Escalators!$C$39:$C$44,0),MATCH(AT$5,Escalators!$D$38:$K$38,0)))</f>
        <v>0</v>
      </c>
      <c r="AU32" s="51">
        <f>IF($P32="",0,$K32*$Z32*INDEX(Act_Type_Repex_Splits,MATCH($I32,Act_Type_Repex,0),MATCH(AU$6,Mat_Type,0))*INDEX(Escalators!$D$39:$K$44,MATCH(AU$6,Escalators!$C$39:$C$44,0),MATCH(AU$5,Escalators!$D$38:$K$38,0)))</f>
        <v>0</v>
      </c>
      <c r="AV32" s="51">
        <f t="shared" si="8"/>
        <v>0</v>
      </c>
      <c r="AW32" s="51">
        <f>IF($P32="",0,$L32*$Z32*INDEX(Act_Type_Repex_Splits,MATCH($I32,Act_Type_Repex,0),MATCH(AW$6,Mat_Type,0))*INDEX(Escalators!$D$39:$K$44,MATCH(AW$6,Escalators!$C$39:$C$44,0),MATCH(AW$5,Escalators!$D$38:$K$38,0)))</f>
        <v>0</v>
      </c>
      <c r="AX32" s="51">
        <f>IF($P32="",0,$L32*$Z32*INDEX(Act_Type_Repex_Splits,MATCH($I32,Act_Type_Repex,0),MATCH(AX$6,Mat_Type,0))*INDEX(Escalators!$D$39:$K$44,MATCH(AX$6,Escalators!$C$39:$C$44,0),MATCH(AX$5,Escalators!$D$38:$K$38,0)))</f>
        <v>0</v>
      </c>
      <c r="AY32" s="51">
        <f>IF($P32="",0,$L32*$Z32*INDEX(Act_Type_Repex_Splits,MATCH($I32,Act_Type_Repex,0),MATCH(AY$6,Mat_Type,0))*INDEX(Escalators!$D$39:$K$44,MATCH(AY$6,Escalators!$C$39:$C$44,0),MATCH(AY$5,Escalators!$D$38:$K$38,0)))</f>
        <v>0</v>
      </c>
      <c r="AZ32" s="51">
        <f>IF($P32="",0,$L32*$Z32*INDEX(Act_Type_Repex_Splits,MATCH($I32,Act_Type_Repex,0),MATCH(AZ$6,Mat_Type,0))*INDEX(Escalators!$D$39:$K$44,MATCH(AZ$6,Escalators!$C$39:$C$44,0),MATCH(AZ$5,Escalators!$D$38:$K$38,0)))</f>
        <v>0</v>
      </c>
      <c r="BA32" s="51">
        <f>IF($P32="",0,$L32*$Z32*INDEX(Act_Type_Repex_Splits,MATCH($I32,Act_Type_Repex,0),MATCH(BA$6,Mat_Type,0))*INDEX(Escalators!$D$39:$K$44,MATCH(BA$6,Escalators!$C$39:$C$44,0),MATCH(BA$5,Escalators!$D$38:$K$38,0)))</f>
        <v>0</v>
      </c>
      <c r="BB32" s="51">
        <f t="shared" si="9"/>
        <v>0</v>
      </c>
      <c r="BC32" s="51">
        <f>IF($P32="",0,$M32*$Z32*INDEX(Act_Type_Repex_Splits,MATCH($I32,Act_Type_Repex,0),MATCH(BC$6,Mat_Type,0))*INDEX(Escalators!$D$39:$K$44,MATCH(BC$6,Escalators!$C$39:$C$44,0),MATCH(BC$5,Escalators!$D$38:$K$38,0)))</f>
        <v>0</v>
      </c>
      <c r="BD32" s="51">
        <f>IF($P32="",0,$M32*$Z32*INDEX(Act_Type_Repex_Splits,MATCH($I32,Act_Type_Repex,0),MATCH(BD$6,Mat_Type,0))*INDEX(Escalators!$D$39:$K$44,MATCH(BD$6,Escalators!$C$39:$C$44,0),MATCH(BD$5,Escalators!$D$38:$K$38,0)))</f>
        <v>0</v>
      </c>
      <c r="BE32" s="51">
        <f>IF($P32="",0,$M32*$Z32*INDEX(Act_Type_Repex_Splits,MATCH($I32,Act_Type_Repex,0),MATCH(BE$6,Mat_Type,0))*INDEX(Escalators!$D$39:$K$44,MATCH(BE$6,Escalators!$C$39:$C$44,0),MATCH(BE$5,Escalators!$D$38:$K$38,0)))</f>
        <v>0</v>
      </c>
      <c r="BF32" s="51">
        <f>IF($P32="",0,$M32*$Z32*INDEX(Act_Type_Repex_Splits,MATCH($I32,Act_Type_Repex,0),MATCH(BF$6,Mat_Type,0))*INDEX(Escalators!$D$39:$K$44,MATCH(BF$6,Escalators!$C$39:$C$44,0),MATCH(BF$5,Escalators!$D$38:$K$38,0)))</f>
        <v>0</v>
      </c>
      <c r="BG32" s="51">
        <f>IF($P32="",0,$M32*$Z32*INDEX(Act_Type_Repex_Splits,MATCH($I32,Act_Type_Repex,0),MATCH(BG$6,Mat_Type,0))*INDEX(Escalators!$D$39:$K$44,MATCH(BG$6,Escalators!$C$39:$C$44,0),MATCH(BG$5,Escalators!$D$38:$K$38,0)))</f>
        <v>0</v>
      </c>
      <c r="BH32" s="51">
        <f t="shared" si="10"/>
        <v>0</v>
      </c>
      <c r="BI32" s="51">
        <f>IF($P32="",0,$N32*$Z32*INDEX(Act_Type_Repex_Splits,MATCH($I32,Act_Type_Repex,0),MATCH(BI$6,Mat_Type,0))*INDEX(Escalators!$D$39:$K$44,MATCH(BI$6,Escalators!$C$39:$C$44,0),MATCH(BI$5,Escalators!$D$38:$K$38,0)))</f>
        <v>0</v>
      </c>
      <c r="BJ32" s="51">
        <f>IF($P32="",0,$N32*$Z32*INDEX(Act_Type_Repex_Splits,MATCH($I32,Act_Type_Repex,0),MATCH(BJ$6,Mat_Type,0))*INDEX(Escalators!$D$39:$K$44,MATCH(BJ$6,Escalators!$C$39:$C$44,0),MATCH(BJ$5,Escalators!$D$38:$K$38,0)))</f>
        <v>0</v>
      </c>
      <c r="BK32" s="51">
        <f>IF($P32="",0,$N32*$Z32*INDEX(Act_Type_Repex_Splits,MATCH($I32,Act_Type_Repex,0),MATCH(BK$6,Mat_Type,0))*INDEX(Escalators!$D$39:$K$44,MATCH(BK$6,Escalators!$C$39:$C$44,0),MATCH(BK$5,Escalators!$D$38:$K$38,0)))</f>
        <v>0</v>
      </c>
      <c r="BL32" s="51">
        <f>IF($P32="",0,$N32*$Z32*INDEX(Act_Type_Repex_Splits,MATCH($I32,Act_Type_Repex,0),MATCH(BL$6,Mat_Type,0))*INDEX(Escalators!$D$39:$K$44,MATCH(BL$6,Escalators!$C$39:$C$44,0),MATCH(BL$5,Escalators!$D$38:$K$38,0)))</f>
        <v>0</v>
      </c>
      <c r="BM32" s="51">
        <f>IF($P32="",0,$N32*$Z32*INDEX(Act_Type_Repex_Splits,MATCH($I32,Act_Type_Repex,0),MATCH(BM$6,Mat_Type,0))*INDEX(Escalators!$D$39:$K$44,MATCH(BM$6,Escalators!$C$39:$C$44,0),MATCH(BM$5,Escalators!$D$38:$K$38,0)))</f>
        <v>0</v>
      </c>
      <c r="BN32" s="51">
        <f t="shared" si="11"/>
        <v>0</v>
      </c>
      <c r="BO32" s="51">
        <f>IF($P32="",0,$O32*$Z32*INDEX(Act_Type_Repex_Splits,MATCH($I32,Act_Type_Repex,0),MATCH(BO$6,Mat_Type,0))*INDEX(Escalators!$D$39:$K$44,MATCH(BO$6,Escalators!$C$39:$C$44,0),MATCH(BO$5,Escalators!$D$38:$K$38,0)))</f>
        <v>0</v>
      </c>
      <c r="BP32" s="51">
        <f>IF($P32="",0,$O32*$Z32*INDEX(Act_Type_Repex_Splits,MATCH($I32,Act_Type_Repex,0),MATCH(BP$6,Mat_Type,0))*INDEX(Escalators!$D$39:$K$44,MATCH(BP$6,Escalators!$C$39:$C$44,0),MATCH(BP$5,Escalators!$D$38:$K$38,0)))</f>
        <v>0</v>
      </c>
      <c r="BQ32" s="51">
        <f>IF($P32="",0,$O32*$Z32*INDEX(Act_Type_Repex_Splits,MATCH($I32,Act_Type_Repex,0),MATCH(BQ$6,Mat_Type,0))*INDEX(Escalators!$D$39:$K$44,MATCH(BQ$6,Escalators!$C$39:$C$44,0),MATCH(BQ$5,Escalators!$D$38:$K$38,0)))</f>
        <v>0</v>
      </c>
      <c r="BR32" s="51">
        <f>IF($P32="",0,$O32*$Z32*INDEX(Act_Type_Repex_Splits,MATCH($I32,Act_Type_Repex,0),MATCH(BR$6,Mat_Type,0))*INDEX(Escalators!$D$39:$K$44,MATCH(BR$6,Escalators!$C$39:$C$44,0),MATCH(BR$5,Escalators!$D$38:$K$38,0)))</f>
        <v>0</v>
      </c>
      <c r="BS32" s="51">
        <f>IF($P32="",0,$O32*$Z32*INDEX(Act_Type_Repex_Splits,MATCH($I32,Act_Type_Repex,0),MATCH(BS$6,Mat_Type,0))*INDEX(Escalators!$D$39:$K$44,MATCH(BS$6,Escalators!$C$39:$C$44,0),MATCH(BS$5,Escalators!$D$38:$K$38,0)))</f>
        <v>0</v>
      </c>
      <c r="BT32" s="51">
        <f t="shared" si="12"/>
        <v>0</v>
      </c>
      <c r="BV32" s="51">
        <f>IF($P32="",0,J32*$AA32*HLOOKUP(BV$5,Escalators!$D$22:$K$26,5,FALSE))</f>
        <v>0</v>
      </c>
      <c r="BW32" s="51">
        <f>IF($P32="",0,K32*$AA32*HLOOKUP(BW$5,Escalators!$D$22:$K$26,5,FALSE))</f>
        <v>0</v>
      </c>
      <c r="BX32" s="51">
        <f>IF($P32="",0,L32*$AA32*HLOOKUP(BX$5,Escalators!$D$22:$K$26,5,FALSE))</f>
        <v>0</v>
      </c>
      <c r="BY32" s="51">
        <f>IF($P32="",0,M32*$AA32*HLOOKUP(BY$5,Escalators!$D$22:$K$26,5,FALSE))</f>
        <v>0</v>
      </c>
      <c r="BZ32" s="51">
        <f>IF($P32="",0,N32*$AA32*HLOOKUP(BZ$5,Escalators!$D$22:$K$26,5,FALSE))</f>
        <v>0</v>
      </c>
      <c r="CA32" s="51">
        <f>IF($P32="",0,O32*$AA32*HLOOKUP(CA$5,Escalators!$D$22:$K$26,5,FALSE))</f>
        <v>0</v>
      </c>
      <c r="CC32" s="51">
        <f t="shared" si="13"/>
        <v>0</v>
      </c>
      <c r="CD32" s="51">
        <f t="shared" si="14"/>
        <v>0</v>
      </c>
      <c r="CE32" s="51">
        <f t="shared" si="14"/>
        <v>0</v>
      </c>
      <c r="CF32" s="51">
        <f t="shared" si="14"/>
        <v>0</v>
      </c>
      <c r="CG32" s="51">
        <f t="shared" si="14"/>
        <v>0</v>
      </c>
      <c r="CH32" s="51">
        <f t="shared" si="14"/>
        <v>0</v>
      </c>
      <c r="CJ32" s="51">
        <f t="shared" si="15"/>
        <v>0</v>
      </c>
      <c r="CK32" s="51">
        <f t="shared" si="16"/>
        <v>0</v>
      </c>
      <c r="CL32" s="51">
        <f t="shared" si="17"/>
        <v>0</v>
      </c>
      <c r="CM32" s="51">
        <f t="shared" si="18"/>
        <v>0</v>
      </c>
      <c r="CN32" s="51">
        <f t="shared" si="19"/>
        <v>0</v>
      </c>
      <c r="CO32" s="51">
        <f t="shared" si="20"/>
        <v>0</v>
      </c>
    </row>
    <row r="33" spans="2:93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0"/>
      <c r="R33" s="51">
        <f t="shared" si="0"/>
        <v>0</v>
      </c>
      <c r="S33" s="51">
        <f t="shared" si="1"/>
        <v>0</v>
      </c>
      <c r="T33" s="51">
        <f t="shared" si="2"/>
        <v>0</v>
      </c>
      <c r="U33" s="51">
        <f t="shared" si="3"/>
        <v>0</v>
      </c>
      <c r="V33" s="51">
        <f t="shared" si="4"/>
        <v>0</v>
      </c>
      <c r="W33" s="51">
        <f t="shared" si="5"/>
        <v>0</v>
      </c>
      <c r="Y33" s="91">
        <f t="shared" si="6"/>
        <v>0</v>
      </c>
      <c r="Z33" s="91">
        <f t="shared" si="6"/>
        <v>0</v>
      </c>
      <c r="AA33" s="91">
        <f t="shared" si="6"/>
        <v>0</v>
      </c>
      <c r="AB33" s="91">
        <f t="shared" si="6"/>
        <v>0</v>
      </c>
      <c r="AD33" s="51">
        <f>IF($P33="",0,J33*$Y33*HLOOKUP(AD$5,Escalators!$D$22:$K$26,3,FALSE))</f>
        <v>0</v>
      </c>
      <c r="AE33" s="51">
        <f>IF($P33="",0,K33*$Y33*HLOOKUP(AE$5,Escalators!$D$22:$K$26,3,FALSE))</f>
        <v>0</v>
      </c>
      <c r="AF33" s="51">
        <f>IF($P33="",0,L33*$Y33*HLOOKUP(AF$5,Escalators!$D$22:$K$26,3,FALSE))</f>
        <v>0</v>
      </c>
      <c r="AG33" s="51">
        <f>IF($P33="",0,M33*$Y33*HLOOKUP(AG$5,Escalators!$D$22:$K$26,3,FALSE))</f>
        <v>0</v>
      </c>
      <c r="AH33" s="51">
        <f>IF($P33="",0,N33*$Y33*HLOOKUP(AH$5,Escalators!$D$22:$K$26,3,FALSE))</f>
        <v>0</v>
      </c>
      <c r="AI33" s="51">
        <f>IF($P33="",0,O33*$Y33*HLOOKUP(AI$5,Escalators!$D$22:$K$26,3,FALSE))</f>
        <v>0</v>
      </c>
      <c r="AK33" s="6">
        <f>IF($P33="",0,$J33*$Z33*INDEX(Act_Type_Repex_Splits,MATCH($I33,Act_Type_Repex,0),MATCH(AK$6,Mat_Type,0))*INDEX(Escalators!$D$39:$K$44,MATCH(AK$6,Escalators!$C$39:$C$44,0),MATCH(AK$5,Escalators!$D$38:$K$38,0)))</f>
        <v>0</v>
      </c>
      <c r="AL33" s="6">
        <f>IF($P33="",0,$J33*$Z33*INDEX(Act_Type_Repex_Splits,MATCH($I33,Act_Type_Repex,0),MATCH(AL$6,Mat_Type,0))*INDEX(Escalators!$D$39:$K$44,MATCH(AL$6,Escalators!$C$39:$C$44,0),MATCH(AL$5,Escalators!$D$38:$K$38,0)))</f>
        <v>0</v>
      </c>
      <c r="AM33" s="6">
        <f>IF($P33="",0,$J33*$Z33*INDEX(Act_Type_Repex_Splits,MATCH($I33,Act_Type_Repex,0),MATCH(AM$6,Mat_Type,0))*INDEX(Escalators!$D$39:$K$44,MATCH(AM$6,Escalators!$C$39:$C$44,0),MATCH(AM$5,Escalators!$D$38:$K$38,0)))</f>
        <v>0</v>
      </c>
      <c r="AN33" s="6">
        <f>IF($P33="",0,$J33*$Z33*INDEX(Act_Type_Repex_Splits,MATCH($I33,Act_Type_Repex,0),MATCH(AN$6,Mat_Type,0))*INDEX(Escalators!$D$39:$K$44,MATCH(AN$6,Escalators!$C$39:$C$44,0),MATCH(AN$5,Escalators!$D$38:$K$38,0)))</f>
        <v>0</v>
      </c>
      <c r="AO33" s="6">
        <f>IF($P33="",0,$J33*$Z33*INDEX(Act_Type_Repex_Splits,MATCH($I33,Act_Type_Repex,0),MATCH(AO$6,Mat_Type,0))*INDEX(Escalators!$D$39:$K$44,MATCH(AO$6,Escalators!$C$39:$C$44,0),MATCH(AO$5,Escalators!$D$38:$K$38,0)))</f>
        <v>0</v>
      </c>
      <c r="AP33" s="51">
        <f t="shared" si="7"/>
        <v>0</v>
      </c>
      <c r="AQ33" s="51">
        <f>IF($P33="",0,$K33*$Z33*INDEX(Act_Type_Repex_Splits,MATCH($I33,Act_Type_Repex,0),MATCH(AQ$6,Mat_Type,0))*INDEX(Escalators!$D$39:$K$44,MATCH(AQ$6,Escalators!$C$39:$C$44,0),MATCH(AQ$5,Escalators!$D$38:$K$38,0)))</f>
        <v>0</v>
      </c>
      <c r="AR33" s="51">
        <f>IF($P33="",0,$K33*$Z33*INDEX(Act_Type_Repex_Splits,MATCH($I33,Act_Type_Repex,0),MATCH(AR$6,Mat_Type,0))*INDEX(Escalators!$D$39:$K$44,MATCH(AR$6,Escalators!$C$39:$C$44,0),MATCH(AR$5,Escalators!$D$38:$K$38,0)))</f>
        <v>0</v>
      </c>
      <c r="AS33" s="51">
        <f>IF($P33="",0,$K33*$Z33*INDEX(Act_Type_Repex_Splits,MATCH($I33,Act_Type_Repex,0),MATCH(AS$6,Mat_Type,0))*INDEX(Escalators!$D$39:$K$44,MATCH(AS$6,Escalators!$C$39:$C$44,0),MATCH(AS$5,Escalators!$D$38:$K$38,0)))</f>
        <v>0</v>
      </c>
      <c r="AT33" s="51">
        <f>IF($P33="",0,$K33*$Z33*INDEX(Act_Type_Repex_Splits,MATCH($I33,Act_Type_Repex,0),MATCH(AT$6,Mat_Type,0))*INDEX(Escalators!$D$39:$K$44,MATCH(AT$6,Escalators!$C$39:$C$44,0),MATCH(AT$5,Escalators!$D$38:$K$38,0)))</f>
        <v>0</v>
      </c>
      <c r="AU33" s="51">
        <f>IF($P33="",0,$K33*$Z33*INDEX(Act_Type_Repex_Splits,MATCH($I33,Act_Type_Repex,0),MATCH(AU$6,Mat_Type,0))*INDEX(Escalators!$D$39:$K$44,MATCH(AU$6,Escalators!$C$39:$C$44,0),MATCH(AU$5,Escalators!$D$38:$K$38,0)))</f>
        <v>0</v>
      </c>
      <c r="AV33" s="51">
        <f t="shared" si="8"/>
        <v>0</v>
      </c>
      <c r="AW33" s="51">
        <f>IF($P33="",0,$L33*$Z33*INDEX(Act_Type_Repex_Splits,MATCH($I33,Act_Type_Repex,0),MATCH(AW$6,Mat_Type,0))*INDEX(Escalators!$D$39:$K$44,MATCH(AW$6,Escalators!$C$39:$C$44,0),MATCH(AW$5,Escalators!$D$38:$K$38,0)))</f>
        <v>0</v>
      </c>
      <c r="AX33" s="51">
        <f>IF($P33="",0,$L33*$Z33*INDEX(Act_Type_Repex_Splits,MATCH($I33,Act_Type_Repex,0),MATCH(AX$6,Mat_Type,0))*INDEX(Escalators!$D$39:$K$44,MATCH(AX$6,Escalators!$C$39:$C$44,0),MATCH(AX$5,Escalators!$D$38:$K$38,0)))</f>
        <v>0</v>
      </c>
      <c r="AY33" s="51">
        <f>IF($P33="",0,$L33*$Z33*INDEX(Act_Type_Repex_Splits,MATCH($I33,Act_Type_Repex,0),MATCH(AY$6,Mat_Type,0))*INDEX(Escalators!$D$39:$K$44,MATCH(AY$6,Escalators!$C$39:$C$44,0),MATCH(AY$5,Escalators!$D$38:$K$38,0)))</f>
        <v>0</v>
      </c>
      <c r="AZ33" s="51">
        <f>IF($P33="",0,$L33*$Z33*INDEX(Act_Type_Repex_Splits,MATCH($I33,Act_Type_Repex,0),MATCH(AZ$6,Mat_Type,0))*INDEX(Escalators!$D$39:$K$44,MATCH(AZ$6,Escalators!$C$39:$C$44,0),MATCH(AZ$5,Escalators!$D$38:$K$38,0)))</f>
        <v>0</v>
      </c>
      <c r="BA33" s="51">
        <f>IF($P33="",0,$L33*$Z33*INDEX(Act_Type_Repex_Splits,MATCH($I33,Act_Type_Repex,0),MATCH(BA$6,Mat_Type,0))*INDEX(Escalators!$D$39:$K$44,MATCH(BA$6,Escalators!$C$39:$C$44,0),MATCH(BA$5,Escalators!$D$38:$K$38,0)))</f>
        <v>0</v>
      </c>
      <c r="BB33" s="51">
        <f t="shared" si="9"/>
        <v>0</v>
      </c>
      <c r="BC33" s="51">
        <f>IF($P33="",0,$M33*$Z33*INDEX(Act_Type_Repex_Splits,MATCH($I33,Act_Type_Repex,0),MATCH(BC$6,Mat_Type,0))*INDEX(Escalators!$D$39:$K$44,MATCH(BC$6,Escalators!$C$39:$C$44,0),MATCH(BC$5,Escalators!$D$38:$K$38,0)))</f>
        <v>0</v>
      </c>
      <c r="BD33" s="51">
        <f>IF($P33="",0,$M33*$Z33*INDEX(Act_Type_Repex_Splits,MATCH($I33,Act_Type_Repex,0),MATCH(BD$6,Mat_Type,0))*INDEX(Escalators!$D$39:$K$44,MATCH(BD$6,Escalators!$C$39:$C$44,0),MATCH(BD$5,Escalators!$D$38:$K$38,0)))</f>
        <v>0</v>
      </c>
      <c r="BE33" s="51">
        <f>IF($P33="",0,$M33*$Z33*INDEX(Act_Type_Repex_Splits,MATCH($I33,Act_Type_Repex,0),MATCH(BE$6,Mat_Type,0))*INDEX(Escalators!$D$39:$K$44,MATCH(BE$6,Escalators!$C$39:$C$44,0),MATCH(BE$5,Escalators!$D$38:$K$38,0)))</f>
        <v>0</v>
      </c>
      <c r="BF33" s="51">
        <f>IF($P33="",0,$M33*$Z33*INDEX(Act_Type_Repex_Splits,MATCH($I33,Act_Type_Repex,0),MATCH(BF$6,Mat_Type,0))*INDEX(Escalators!$D$39:$K$44,MATCH(BF$6,Escalators!$C$39:$C$44,0),MATCH(BF$5,Escalators!$D$38:$K$38,0)))</f>
        <v>0</v>
      </c>
      <c r="BG33" s="51">
        <f>IF($P33="",0,$M33*$Z33*INDEX(Act_Type_Repex_Splits,MATCH($I33,Act_Type_Repex,0),MATCH(BG$6,Mat_Type,0))*INDEX(Escalators!$D$39:$K$44,MATCH(BG$6,Escalators!$C$39:$C$44,0),MATCH(BG$5,Escalators!$D$38:$K$38,0)))</f>
        <v>0</v>
      </c>
      <c r="BH33" s="51">
        <f t="shared" si="10"/>
        <v>0</v>
      </c>
      <c r="BI33" s="51">
        <f>IF($P33="",0,$N33*$Z33*INDEX(Act_Type_Repex_Splits,MATCH($I33,Act_Type_Repex,0),MATCH(BI$6,Mat_Type,0))*INDEX(Escalators!$D$39:$K$44,MATCH(BI$6,Escalators!$C$39:$C$44,0),MATCH(BI$5,Escalators!$D$38:$K$38,0)))</f>
        <v>0</v>
      </c>
      <c r="BJ33" s="51">
        <f>IF($P33="",0,$N33*$Z33*INDEX(Act_Type_Repex_Splits,MATCH($I33,Act_Type_Repex,0),MATCH(BJ$6,Mat_Type,0))*INDEX(Escalators!$D$39:$K$44,MATCH(BJ$6,Escalators!$C$39:$C$44,0),MATCH(BJ$5,Escalators!$D$38:$K$38,0)))</f>
        <v>0</v>
      </c>
      <c r="BK33" s="51">
        <f>IF($P33="",0,$N33*$Z33*INDEX(Act_Type_Repex_Splits,MATCH($I33,Act_Type_Repex,0),MATCH(BK$6,Mat_Type,0))*INDEX(Escalators!$D$39:$K$44,MATCH(BK$6,Escalators!$C$39:$C$44,0),MATCH(BK$5,Escalators!$D$38:$K$38,0)))</f>
        <v>0</v>
      </c>
      <c r="BL33" s="51">
        <f>IF($P33="",0,$N33*$Z33*INDEX(Act_Type_Repex_Splits,MATCH($I33,Act_Type_Repex,0),MATCH(BL$6,Mat_Type,0))*INDEX(Escalators!$D$39:$K$44,MATCH(BL$6,Escalators!$C$39:$C$44,0),MATCH(BL$5,Escalators!$D$38:$K$38,0)))</f>
        <v>0</v>
      </c>
      <c r="BM33" s="51">
        <f>IF($P33="",0,$N33*$Z33*INDEX(Act_Type_Repex_Splits,MATCH($I33,Act_Type_Repex,0),MATCH(BM$6,Mat_Type,0))*INDEX(Escalators!$D$39:$K$44,MATCH(BM$6,Escalators!$C$39:$C$44,0),MATCH(BM$5,Escalators!$D$38:$K$38,0)))</f>
        <v>0</v>
      </c>
      <c r="BN33" s="51">
        <f t="shared" si="11"/>
        <v>0</v>
      </c>
      <c r="BO33" s="51">
        <f>IF($P33="",0,$O33*$Z33*INDEX(Act_Type_Repex_Splits,MATCH($I33,Act_Type_Repex,0),MATCH(BO$6,Mat_Type,0))*INDEX(Escalators!$D$39:$K$44,MATCH(BO$6,Escalators!$C$39:$C$44,0),MATCH(BO$5,Escalators!$D$38:$K$38,0)))</f>
        <v>0</v>
      </c>
      <c r="BP33" s="51">
        <f>IF($P33="",0,$O33*$Z33*INDEX(Act_Type_Repex_Splits,MATCH($I33,Act_Type_Repex,0),MATCH(BP$6,Mat_Type,0))*INDEX(Escalators!$D$39:$K$44,MATCH(BP$6,Escalators!$C$39:$C$44,0),MATCH(BP$5,Escalators!$D$38:$K$38,0)))</f>
        <v>0</v>
      </c>
      <c r="BQ33" s="51">
        <f>IF($P33="",0,$O33*$Z33*INDEX(Act_Type_Repex_Splits,MATCH($I33,Act_Type_Repex,0),MATCH(BQ$6,Mat_Type,0))*INDEX(Escalators!$D$39:$K$44,MATCH(BQ$6,Escalators!$C$39:$C$44,0),MATCH(BQ$5,Escalators!$D$38:$K$38,0)))</f>
        <v>0</v>
      </c>
      <c r="BR33" s="51">
        <f>IF($P33="",0,$O33*$Z33*INDEX(Act_Type_Repex_Splits,MATCH($I33,Act_Type_Repex,0),MATCH(BR$6,Mat_Type,0))*INDEX(Escalators!$D$39:$K$44,MATCH(BR$6,Escalators!$C$39:$C$44,0),MATCH(BR$5,Escalators!$D$38:$K$38,0)))</f>
        <v>0</v>
      </c>
      <c r="BS33" s="51">
        <f>IF($P33="",0,$O33*$Z33*INDEX(Act_Type_Repex_Splits,MATCH($I33,Act_Type_Repex,0),MATCH(BS$6,Mat_Type,0))*INDEX(Escalators!$D$39:$K$44,MATCH(BS$6,Escalators!$C$39:$C$44,0),MATCH(BS$5,Escalators!$D$38:$K$38,0)))</f>
        <v>0</v>
      </c>
      <c r="BT33" s="51">
        <f t="shared" si="12"/>
        <v>0</v>
      </c>
      <c r="BV33" s="51">
        <f>IF($P33="",0,J33*$AA33*HLOOKUP(BV$5,Escalators!$D$22:$K$26,5,FALSE))</f>
        <v>0</v>
      </c>
      <c r="BW33" s="51">
        <f>IF($P33="",0,K33*$AA33*HLOOKUP(BW$5,Escalators!$D$22:$K$26,5,FALSE))</f>
        <v>0</v>
      </c>
      <c r="BX33" s="51">
        <f>IF($P33="",0,L33*$AA33*HLOOKUP(BX$5,Escalators!$D$22:$K$26,5,FALSE))</f>
        <v>0</v>
      </c>
      <c r="BY33" s="51">
        <f>IF($P33="",0,M33*$AA33*HLOOKUP(BY$5,Escalators!$D$22:$K$26,5,FALSE))</f>
        <v>0</v>
      </c>
      <c r="BZ33" s="51">
        <f>IF($P33="",0,N33*$AA33*HLOOKUP(BZ$5,Escalators!$D$22:$K$26,5,FALSE))</f>
        <v>0</v>
      </c>
      <c r="CA33" s="51">
        <f>IF($P33="",0,O33*$AA33*HLOOKUP(CA$5,Escalators!$D$22:$K$26,5,FALSE))</f>
        <v>0</v>
      </c>
      <c r="CC33" s="51">
        <f t="shared" si="13"/>
        <v>0</v>
      </c>
      <c r="CD33" s="51">
        <f t="shared" si="14"/>
        <v>0</v>
      </c>
      <c r="CE33" s="51">
        <f t="shared" si="14"/>
        <v>0</v>
      </c>
      <c r="CF33" s="51">
        <f t="shared" si="14"/>
        <v>0</v>
      </c>
      <c r="CG33" s="51">
        <f t="shared" si="14"/>
        <v>0</v>
      </c>
      <c r="CH33" s="51">
        <f t="shared" si="14"/>
        <v>0</v>
      </c>
      <c r="CJ33" s="51">
        <f t="shared" si="15"/>
        <v>0</v>
      </c>
      <c r="CK33" s="51">
        <f t="shared" si="16"/>
        <v>0</v>
      </c>
      <c r="CL33" s="51">
        <f t="shared" si="17"/>
        <v>0</v>
      </c>
      <c r="CM33" s="51">
        <f t="shared" si="18"/>
        <v>0</v>
      </c>
      <c r="CN33" s="51">
        <f t="shared" si="19"/>
        <v>0</v>
      </c>
      <c r="CO33" s="51">
        <f t="shared" si="20"/>
        <v>0</v>
      </c>
    </row>
    <row r="34" spans="2:93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50"/>
      <c r="R34" s="51">
        <f t="shared" si="0"/>
        <v>0</v>
      </c>
      <c r="S34" s="51">
        <f t="shared" si="1"/>
        <v>0</v>
      </c>
      <c r="T34" s="51">
        <f t="shared" si="2"/>
        <v>0</v>
      </c>
      <c r="U34" s="51">
        <f t="shared" si="3"/>
        <v>0</v>
      </c>
      <c r="V34" s="51">
        <f t="shared" si="4"/>
        <v>0</v>
      </c>
      <c r="W34" s="51">
        <f t="shared" si="5"/>
        <v>0</v>
      </c>
      <c r="Y34" s="91">
        <f t="shared" si="6"/>
        <v>0</v>
      </c>
      <c r="Z34" s="91">
        <f t="shared" si="6"/>
        <v>0</v>
      </c>
      <c r="AA34" s="91">
        <f t="shared" si="6"/>
        <v>0</v>
      </c>
      <c r="AB34" s="91">
        <f t="shared" si="6"/>
        <v>0</v>
      </c>
      <c r="AD34" s="51">
        <f>IF($P34="",0,J34*$Y34*HLOOKUP(AD$5,Escalators!$D$22:$K$26,3,FALSE))</f>
        <v>0</v>
      </c>
      <c r="AE34" s="51">
        <f>IF($P34="",0,K34*$Y34*HLOOKUP(AE$5,Escalators!$D$22:$K$26,3,FALSE))</f>
        <v>0</v>
      </c>
      <c r="AF34" s="51">
        <f>IF($P34="",0,L34*$Y34*HLOOKUP(AF$5,Escalators!$D$22:$K$26,3,FALSE))</f>
        <v>0</v>
      </c>
      <c r="AG34" s="51">
        <f>IF($P34="",0,M34*$Y34*HLOOKUP(AG$5,Escalators!$D$22:$K$26,3,FALSE))</f>
        <v>0</v>
      </c>
      <c r="AH34" s="51">
        <f>IF($P34="",0,N34*$Y34*HLOOKUP(AH$5,Escalators!$D$22:$K$26,3,FALSE))</f>
        <v>0</v>
      </c>
      <c r="AI34" s="51">
        <f>IF($P34="",0,O34*$Y34*HLOOKUP(AI$5,Escalators!$D$22:$K$26,3,FALSE))</f>
        <v>0</v>
      </c>
      <c r="AK34" s="6">
        <f>IF($P34="",0,$J34*$Z34*INDEX(Act_Type_Repex_Splits,MATCH($I34,Act_Type_Repex,0),MATCH(AK$6,Mat_Type,0))*INDEX(Escalators!$D$39:$K$44,MATCH(AK$6,Escalators!$C$39:$C$44,0),MATCH(AK$5,Escalators!$D$38:$K$38,0)))</f>
        <v>0</v>
      </c>
      <c r="AL34" s="6">
        <f>IF($P34="",0,$J34*$Z34*INDEX(Act_Type_Repex_Splits,MATCH($I34,Act_Type_Repex,0),MATCH(AL$6,Mat_Type,0))*INDEX(Escalators!$D$39:$K$44,MATCH(AL$6,Escalators!$C$39:$C$44,0),MATCH(AL$5,Escalators!$D$38:$K$38,0)))</f>
        <v>0</v>
      </c>
      <c r="AM34" s="6">
        <f>IF($P34="",0,$J34*$Z34*INDEX(Act_Type_Repex_Splits,MATCH($I34,Act_Type_Repex,0),MATCH(AM$6,Mat_Type,0))*INDEX(Escalators!$D$39:$K$44,MATCH(AM$6,Escalators!$C$39:$C$44,0),MATCH(AM$5,Escalators!$D$38:$K$38,0)))</f>
        <v>0</v>
      </c>
      <c r="AN34" s="6">
        <f>IF($P34="",0,$J34*$Z34*INDEX(Act_Type_Repex_Splits,MATCH($I34,Act_Type_Repex,0),MATCH(AN$6,Mat_Type,0))*INDEX(Escalators!$D$39:$K$44,MATCH(AN$6,Escalators!$C$39:$C$44,0),MATCH(AN$5,Escalators!$D$38:$K$38,0)))</f>
        <v>0</v>
      </c>
      <c r="AO34" s="6">
        <f>IF($P34="",0,$J34*$Z34*INDEX(Act_Type_Repex_Splits,MATCH($I34,Act_Type_Repex,0),MATCH(AO$6,Mat_Type,0))*INDEX(Escalators!$D$39:$K$44,MATCH(AO$6,Escalators!$C$39:$C$44,0),MATCH(AO$5,Escalators!$D$38:$K$38,0)))</f>
        <v>0</v>
      </c>
      <c r="AP34" s="51">
        <f t="shared" si="7"/>
        <v>0</v>
      </c>
      <c r="AQ34" s="51">
        <f>IF($P34="",0,$K34*$Z34*INDEX(Act_Type_Repex_Splits,MATCH($I34,Act_Type_Repex,0),MATCH(AQ$6,Mat_Type,0))*INDEX(Escalators!$D$39:$K$44,MATCH(AQ$6,Escalators!$C$39:$C$44,0),MATCH(AQ$5,Escalators!$D$38:$K$38,0)))</f>
        <v>0</v>
      </c>
      <c r="AR34" s="51">
        <f>IF($P34="",0,$K34*$Z34*INDEX(Act_Type_Repex_Splits,MATCH($I34,Act_Type_Repex,0),MATCH(AR$6,Mat_Type,0))*INDEX(Escalators!$D$39:$K$44,MATCH(AR$6,Escalators!$C$39:$C$44,0),MATCH(AR$5,Escalators!$D$38:$K$38,0)))</f>
        <v>0</v>
      </c>
      <c r="AS34" s="51">
        <f>IF($P34="",0,$K34*$Z34*INDEX(Act_Type_Repex_Splits,MATCH($I34,Act_Type_Repex,0),MATCH(AS$6,Mat_Type,0))*INDEX(Escalators!$D$39:$K$44,MATCH(AS$6,Escalators!$C$39:$C$44,0),MATCH(AS$5,Escalators!$D$38:$K$38,0)))</f>
        <v>0</v>
      </c>
      <c r="AT34" s="51">
        <f>IF($P34="",0,$K34*$Z34*INDEX(Act_Type_Repex_Splits,MATCH($I34,Act_Type_Repex,0),MATCH(AT$6,Mat_Type,0))*INDEX(Escalators!$D$39:$K$44,MATCH(AT$6,Escalators!$C$39:$C$44,0),MATCH(AT$5,Escalators!$D$38:$K$38,0)))</f>
        <v>0</v>
      </c>
      <c r="AU34" s="51">
        <f>IF($P34="",0,$K34*$Z34*INDEX(Act_Type_Repex_Splits,MATCH($I34,Act_Type_Repex,0),MATCH(AU$6,Mat_Type,0))*INDEX(Escalators!$D$39:$K$44,MATCH(AU$6,Escalators!$C$39:$C$44,0),MATCH(AU$5,Escalators!$D$38:$K$38,0)))</f>
        <v>0</v>
      </c>
      <c r="AV34" s="51">
        <f t="shared" si="8"/>
        <v>0</v>
      </c>
      <c r="AW34" s="51">
        <f>IF($P34="",0,$L34*$Z34*INDEX(Act_Type_Repex_Splits,MATCH($I34,Act_Type_Repex,0),MATCH(AW$6,Mat_Type,0))*INDEX(Escalators!$D$39:$K$44,MATCH(AW$6,Escalators!$C$39:$C$44,0),MATCH(AW$5,Escalators!$D$38:$K$38,0)))</f>
        <v>0</v>
      </c>
      <c r="AX34" s="51">
        <f>IF($P34="",0,$L34*$Z34*INDEX(Act_Type_Repex_Splits,MATCH($I34,Act_Type_Repex,0),MATCH(AX$6,Mat_Type,0))*INDEX(Escalators!$D$39:$K$44,MATCH(AX$6,Escalators!$C$39:$C$44,0),MATCH(AX$5,Escalators!$D$38:$K$38,0)))</f>
        <v>0</v>
      </c>
      <c r="AY34" s="51">
        <f>IF($P34="",0,$L34*$Z34*INDEX(Act_Type_Repex_Splits,MATCH($I34,Act_Type_Repex,0),MATCH(AY$6,Mat_Type,0))*INDEX(Escalators!$D$39:$K$44,MATCH(AY$6,Escalators!$C$39:$C$44,0),MATCH(AY$5,Escalators!$D$38:$K$38,0)))</f>
        <v>0</v>
      </c>
      <c r="AZ34" s="51">
        <f>IF($P34="",0,$L34*$Z34*INDEX(Act_Type_Repex_Splits,MATCH($I34,Act_Type_Repex,0),MATCH(AZ$6,Mat_Type,0))*INDEX(Escalators!$D$39:$K$44,MATCH(AZ$6,Escalators!$C$39:$C$44,0),MATCH(AZ$5,Escalators!$D$38:$K$38,0)))</f>
        <v>0</v>
      </c>
      <c r="BA34" s="51">
        <f>IF($P34="",0,$L34*$Z34*INDEX(Act_Type_Repex_Splits,MATCH($I34,Act_Type_Repex,0),MATCH(BA$6,Mat_Type,0))*INDEX(Escalators!$D$39:$K$44,MATCH(BA$6,Escalators!$C$39:$C$44,0),MATCH(BA$5,Escalators!$D$38:$K$38,0)))</f>
        <v>0</v>
      </c>
      <c r="BB34" s="51">
        <f t="shared" si="9"/>
        <v>0</v>
      </c>
      <c r="BC34" s="51">
        <f>IF($P34="",0,$M34*$Z34*INDEX(Act_Type_Repex_Splits,MATCH($I34,Act_Type_Repex,0),MATCH(BC$6,Mat_Type,0))*INDEX(Escalators!$D$39:$K$44,MATCH(BC$6,Escalators!$C$39:$C$44,0),MATCH(BC$5,Escalators!$D$38:$K$38,0)))</f>
        <v>0</v>
      </c>
      <c r="BD34" s="51">
        <f>IF($P34="",0,$M34*$Z34*INDEX(Act_Type_Repex_Splits,MATCH($I34,Act_Type_Repex,0),MATCH(BD$6,Mat_Type,0))*INDEX(Escalators!$D$39:$K$44,MATCH(BD$6,Escalators!$C$39:$C$44,0),MATCH(BD$5,Escalators!$D$38:$K$38,0)))</f>
        <v>0</v>
      </c>
      <c r="BE34" s="51">
        <f>IF($P34="",0,$M34*$Z34*INDEX(Act_Type_Repex_Splits,MATCH($I34,Act_Type_Repex,0),MATCH(BE$6,Mat_Type,0))*INDEX(Escalators!$D$39:$K$44,MATCH(BE$6,Escalators!$C$39:$C$44,0),MATCH(BE$5,Escalators!$D$38:$K$38,0)))</f>
        <v>0</v>
      </c>
      <c r="BF34" s="51">
        <f>IF($P34="",0,$M34*$Z34*INDEX(Act_Type_Repex_Splits,MATCH($I34,Act_Type_Repex,0),MATCH(BF$6,Mat_Type,0))*INDEX(Escalators!$D$39:$K$44,MATCH(BF$6,Escalators!$C$39:$C$44,0),MATCH(BF$5,Escalators!$D$38:$K$38,0)))</f>
        <v>0</v>
      </c>
      <c r="BG34" s="51">
        <f>IF($P34="",0,$M34*$Z34*INDEX(Act_Type_Repex_Splits,MATCH($I34,Act_Type_Repex,0),MATCH(BG$6,Mat_Type,0))*INDEX(Escalators!$D$39:$K$44,MATCH(BG$6,Escalators!$C$39:$C$44,0),MATCH(BG$5,Escalators!$D$38:$K$38,0)))</f>
        <v>0</v>
      </c>
      <c r="BH34" s="51">
        <f t="shared" si="10"/>
        <v>0</v>
      </c>
      <c r="BI34" s="51">
        <f>IF($P34="",0,$N34*$Z34*INDEX(Act_Type_Repex_Splits,MATCH($I34,Act_Type_Repex,0),MATCH(BI$6,Mat_Type,0))*INDEX(Escalators!$D$39:$K$44,MATCH(BI$6,Escalators!$C$39:$C$44,0),MATCH(BI$5,Escalators!$D$38:$K$38,0)))</f>
        <v>0</v>
      </c>
      <c r="BJ34" s="51">
        <f>IF($P34="",0,$N34*$Z34*INDEX(Act_Type_Repex_Splits,MATCH($I34,Act_Type_Repex,0),MATCH(BJ$6,Mat_Type,0))*INDEX(Escalators!$D$39:$K$44,MATCH(BJ$6,Escalators!$C$39:$C$44,0),MATCH(BJ$5,Escalators!$D$38:$K$38,0)))</f>
        <v>0</v>
      </c>
      <c r="BK34" s="51">
        <f>IF($P34="",0,$N34*$Z34*INDEX(Act_Type_Repex_Splits,MATCH($I34,Act_Type_Repex,0),MATCH(BK$6,Mat_Type,0))*INDEX(Escalators!$D$39:$K$44,MATCH(BK$6,Escalators!$C$39:$C$44,0),MATCH(BK$5,Escalators!$D$38:$K$38,0)))</f>
        <v>0</v>
      </c>
      <c r="BL34" s="51">
        <f>IF($P34="",0,$N34*$Z34*INDEX(Act_Type_Repex_Splits,MATCH($I34,Act_Type_Repex,0),MATCH(BL$6,Mat_Type,0))*INDEX(Escalators!$D$39:$K$44,MATCH(BL$6,Escalators!$C$39:$C$44,0),MATCH(BL$5,Escalators!$D$38:$K$38,0)))</f>
        <v>0</v>
      </c>
      <c r="BM34" s="51">
        <f>IF($P34="",0,$N34*$Z34*INDEX(Act_Type_Repex_Splits,MATCH($I34,Act_Type_Repex,0),MATCH(BM$6,Mat_Type,0))*INDEX(Escalators!$D$39:$K$44,MATCH(BM$6,Escalators!$C$39:$C$44,0),MATCH(BM$5,Escalators!$D$38:$K$38,0)))</f>
        <v>0</v>
      </c>
      <c r="BN34" s="51">
        <f t="shared" si="11"/>
        <v>0</v>
      </c>
      <c r="BO34" s="51">
        <f>IF($P34="",0,$O34*$Z34*INDEX(Act_Type_Repex_Splits,MATCH($I34,Act_Type_Repex,0),MATCH(BO$6,Mat_Type,0))*INDEX(Escalators!$D$39:$K$44,MATCH(BO$6,Escalators!$C$39:$C$44,0),MATCH(BO$5,Escalators!$D$38:$K$38,0)))</f>
        <v>0</v>
      </c>
      <c r="BP34" s="51">
        <f>IF($P34="",0,$O34*$Z34*INDEX(Act_Type_Repex_Splits,MATCH($I34,Act_Type_Repex,0),MATCH(BP$6,Mat_Type,0))*INDEX(Escalators!$D$39:$K$44,MATCH(BP$6,Escalators!$C$39:$C$44,0),MATCH(BP$5,Escalators!$D$38:$K$38,0)))</f>
        <v>0</v>
      </c>
      <c r="BQ34" s="51">
        <f>IF($P34="",0,$O34*$Z34*INDEX(Act_Type_Repex_Splits,MATCH($I34,Act_Type_Repex,0),MATCH(BQ$6,Mat_Type,0))*INDEX(Escalators!$D$39:$K$44,MATCH(BQ$6,Escalators!$C$39:$C$44,0),MATCH(BQ$5,Escalators!$D$38:$K$38,0)))</f>
        <v>0</v>
      </c>
      <c r="BR34" s="51">
        <f>IF($P34="",0,$O34*$Z34*INDEX(Act_Type_Repex_Splits,MATCH($I34,Act_Type_Repex,0),MATCH(BR$6,Mat_Type,0))*INDEX(Escalators!$D$39:$K$44,MATCH(BR$6,Escalators!$C$39:$C$44,0),MATCH(BR$5,Escalators!$D$38:$K$38,0)))</f>
        <v>0</v>
      </c>
      <c r="BS34" s="51">
        <f>IF($P34="",0,$O34*$Z34*INDEX(Act_Type_Repex_Splits,MATCH($I34,Act_Type_Repex,0),MATCH(BS$6,Mat_Type,0))*INDEX(Escalators!$D$39:$K$44,MATCH(BS$6,Escalators!$C$39:$C$44,0),MATCH(BS$5,Escalators!$D$38:$K$38,0)))</f>
        <v>0</v>
      </c>
      <c r="BT34" s="51">
        <f t="shared" si="12"/>
        <v>0</v>
      </c>
      <c r="BV34" s="51">
        <f>IF($P34="",0,J34*$AA34*HLOOKUP(BV$5,Escalators!$D$22:$K$26,5,FALSE))</f>
        <v>0</v>
      </c>
      <c r="BW34" s="51">
        <f>IF($P34="",0,K34*$AA34*HLOOKUP(BW$5,Escalators!$D$22:$K$26,5,FALSE))</f>
        <v>0</v>
      </c>
      <c r="BX34" s="51">
        <f>IF($P34="",0,L34*$AA34*HLOOKUP(BX$5,Escalators!$D$22:$K$26,5,FALSE))</f>
        <v>0</v>
      </c>
      <c r="BY34" s="51">
        <f>IF($P34="",0,M34*$AA34*HLOOKUP(BY$5,Escalators!$D$22:$K$26,5,FALSE))</f>
        <v>0</v>
      </c>
      <c r="BZ34" s="51">
        <f>IF($P34="",0,N34*$AA34*HLOOKUP(BZ$5,Escalators!$D$22:$K$26,5,FALSE))</f>
        <v>0</v>
      </c>
      <c r="CA34" s="51">
        <f>IF($P34="",0,O34*$AA34*HLOOKUP(CA$5,Escalators!$D$22:$K$26,5,FALSE))</f>
        <v>0</v>
      </c>
      <c r="CC34" s="51">
        <f t="shared" si="13"/>
        <v>0</v>
      </c>
      <c r="CD34" s="51">
        <f t="shared" si="14"/>
        <v>0</v>
      </c>
      <c r="CE34" s="51">
        <f t="shared" si="14"/>
        <v>0</v>
      </c>
      <c r="CF34" s="51">
        <f t="shared" si="14"/>
        <v>0</v>
      </c>
      <c r="CG34" s="51">
        <f t="shared" si="14"/>
        <v>0</v>
      </c>
      <c r="CH34" s="51">
        <f t="shared" si="14"/>
        <v>0</v>
      </c>
      <c r="CJ34" s="51">
        <f t="shared" si="15"/>
        <v>0</v>
      </c>
      <c r="CK34" s="51">
        <f t="shared" si="16"/>
        <v>0</v>
      </c>
      <c r="CL34" s="51">
        <f t="shared" si="17"/>
        <v>0</v>
      </c>
      <c r="CM34" s="51">
        <f t="shared" si="18"/>
        <v>0</v>
      </c>
      <c r="CN34" s="51">
        <f t="shared" si="19"/>
        <v>0</v>
      </c>
      <c r="CO34" s="51">
        <f t="shared" si="20"/>
        <v>0</v>
      </c>
    </row>
    <row r="35" spans="2:93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0"/>
      <c r="R35" s="51">
        <f t="shared" si="0"/>
        <v>0</v>
      </c>
      <c r="S35" s="51">
        <f t="shared" si="1"/>
        <v>0</v>
      </c>
      <c r="T35" s="51">
        <f t="shared" si="2"/>
        <v>0</v>
      </c>
      <c r="U35" s="51">
        <f t="shared" si="3"/>
        <v>0</v>
      </c>
      <c r="V35" s="51">
        <f t="shared" si="4"/>
        <v>0</v>
      </c>
      <c r="W35" s="51">
        <f t="shared" si="5"/>
        <v>0</v>
      </c>
      <c r="Y35" s="91">
        <f t="shared" si="6"/>
        <v>0</v>
      </c>
      <c r="Z35" s="91">
        <f t="shared" si="6"/>
        <v>0</v>
      </c>
      <c r="AA35" s="91">
        <f t="shared" si="6"/>
        <v>0</v>
      </c>
      <c r="AB35" s="91">
        <f t="shared" si="6"/>
        <v>0</v>
      </c>
      <c r="AD35" s="51">
        <f>IF($P35="",0,J35*$Y35*HLOOKUP(AD$5,Escalators!$D$22:$K$26,3,FALSE))</f>
        <v>0</v>
      </c>
      <c r="AE35" s="51">
        <f>IF($P35="",0,K35*$Y35*HLOOKUP(AE$5,Escalators!$D$22:$K$26,3,FALSE))</f>
        <v>0</v>
      </c>
      <c r="AF35" s="51">
        <f>IF($P35="",0,L35*$Y35*HLOOKUP(AF$5,Escalators!$D$22:$K$26,3,FALSE))</f>
        <v>0</v>
      </c>
      <c r="AG35" s="51">
        <f>IF($P35="",0,M35*$Y35*HLOOKUP(AG$5,Escalators!$D$22:$K$26,3,FALSE))</f>
        <v>0</v>
      </c>
      <c r="AH35" s="51">
        <f>IF($P35="",0,N35*$Y35*HLOOKUP(AH$5,Escalators!$D$22:$K$26,3,FALSE))</f>
        <v>0</v>
      </c>
      <c r="AI35" s="51">
        <f>IF($P35="",0,O35*$Y35*HLOOKUP(AI$5,Escalators!$D$22:$K$26,3,FALSE))</f>
        <v>0</v>
      </c>
      <c r="AK35" s="6">
        <f>IF($P35="",0,$J35*$Z35*INDEX(Act_Type_Repex_Splits,MATCH($I35,Act_Type_Repex,0),MATCH(AK$6,Mat_Type,0))*INDEX(Escalators!$D$39:$K$44,MATCH(AK$6,Escalators!$C$39:$C$44,0),MATCH(AK$5,Escalators!$D$38:$K$38,0)))</f>
        <v>0</v>
      </c>
      <c r="AL35" s="6">
        <f>IF($P35="",0,$J35*$Z35*INDEX(Act_Type_Repex_Splits,MATCH($I35,Act_Type_Repex,0),MATCH(AL$6,Mat_Type,0))*INDEX(Escalators!$D$39:$K$44,MATCH(AL$6,Escalators!$C$39:$C$44,0),MATCH(AL$5,Escalators!$D$38:$K$38,0)))</f>
        <v>0</v>
      </c>
      <c r="AM35" s="6">
        <f>IF($P35="",0,$J35*$Z35*INDEX(Act_Type_Repex_Splits,MATCH($I35,Act_Type_Repex,0),MATCH(AM$6,Mat_Type,0))*INDEX(Escalators!$D$39:$K$44,MATCH(AM$6,Escalators!$C$39:$C$44,0),MATCH(AM$5,Escalators!$D$38:$K$38,0)))</f>
        <v>0</v>
      </c>
      <c r="AN35" s="6">
        <f>IF($P35="",0,$J35*$Z35*INDEX(Act_Type_Repex_Splits,MATCH($I35,Act_Type_Repex,0),MATCH(AN$6,Mat_Type,0))*INDEX(Escalators!$D$39:$K$44,MATCH(AN$6,Escalators!$C$39:$C$44,0),MATCH(AN$5,Escalators!$D$38:$K$38,0)))</f>
        <v>0</v>
      </c>
      <c r="AO35" s="6">
        <f>IF($P35="",0,$J35*$Z35*INDEX(Act_Type_Repex_Splits,MATCH($I35,Act_Type_Repex,0),MATCH(AO$6,Mat_Type,0))*INDEX(Escalators!$D$39:$K$44,MATCH(AO$6,Escalators!$C$39:$C$44,0),MATCH(AO$5,Escalators!$D$38:$K$38,0)))</f>
        <v>0</v>
      </c>
      <c r="AP35" s="51">
        <f t="shared" si="7"/>
        <v>0</v>
      </c>
      <c r="AQ35" s="51">
        <f>IF($P35="",0,$K35*$Z35*INDEX(Act_Type_Repex_Splits,MATCH($I35,Act_Type_Repex,0),MATCH(AQ$6,Mat_Type,0))*INDEX(Escalators!$D$39:$K$44,MATCH(AQ$6,Escalators!$C$39:$C$44,0),MATCH(AQ$5,Escalators!$D$38:$K$38,0)))</f>
        <v>0</v>
      </c>
      <c r="AR35" s="51">
        <f>IF($P35="",0,$K35*$Z35*INDEX(Act_Type_Repex_Splits,MATCH($I35,Act_Type_Repex,0),MATCH(AR$6,Mat_Type,0))*INDEX(Escalators!$D$39:$K$44,MATCH(AR$6,Escalators!$C$39:$C$44,0),MATCH(AR$5,Escalators!$D$38:$K$38,0)))</f>
        <v>0</v>
      </c>
      <c r="AS35" s="51">
        <f>IF($P35="",0,$K35*$Z35*INDEX(Act_Type_Repex_Splits,MATCH($I35,Act_Type_Repex,0),MATCH(AS$6,Mat_Type,0))*INDEX(Escalators!$D$39:$K$44,MATCH(AS$6,Escalators!$C$39:$C$44,0),MATCH(AS$5,Escalators!$D$38:$K$38,0)))</f>
        <v>0</v>
      </c>
      <c r="AT35" s="51">
        <f>IF($P35="",0,$K35*$Z35*INDEX(Act_Type_Repex_Splits,MATCH($I35,Act_Type_Repex,0),MATCH(AT$6,Mat_Type,0))*INDEX(Escalators!$D$39:$K$44,MATCH(AT$6,Escalators!$C$39:$C$44,0),MATCH(AT$5,Escalators!$D$38:$K$38,0)))</f>
        <v>0</v>
      </c>
      <c r="AU35" s="51">
        <f>IF($P35="",0,$K35*$Z35*INDEX(Act_Type_Repex_Splits,MATCH($I35,Act_Type_Repex,0),MATCH(AU$6,Mat_Type,0))*INDEX(Escalators!$D$39:$K$44,MATCH(AU$6,Escalators!$C$39:$C$44,0),MATCH(AU$5,Escalators!$D$38:$K$38,0)))</f>
        <v>0</v>
      </c>
      <c r="AV35" s="51">
        <f t="shared" si="8"/>
        <v>0</v>
      </c>
      <c r="AW35" s="51">
        <f>IF($P35="",0,$L35*$Z35*INDEX(Act_Type_Repex_Splits,MATCH($I35,Act_Type_Repex,0),MATCH(AW$6,Mat_Type,0))*INDEX(Escalators!$D$39:$K$44,MATCH(AW$6,Escalators!$C$39:$C$44,0),MATCH(AW$5,Escalators!$D$38:$K$38,0)))</f>
        <v>0</v>
      </c>
      <c r="AX35" s="51">
        <f>IF($P35="",0,$L35*$Z35*INDEX(Act_Type_Repex_Splits,MATCH($I35,Act_Type_Repex,0),MATCH(AX$6,Mat_Type,0))*INDEX(Escalators!$D$39:$K$44,MATCH(AX$6,Escalators!$C$39:$C$44,0),MATCH(AX$5,Escalators!$D$38:$K$38,0)))</f>
        <v>0</v>
      </c>
      <c r="AY35" s="51">
        <f>IF($P35="",0,$L35*$Z35*INDEX(Act_Type_Repex_Splits,MATCH($I35,Act_Type_Repex,0),MATCH(AY$6,Mat_Type,0))*INDEX(Escalators!$D$39:$K$44,MATCH(AY$6,Escalators!$C$39:$C$44,0),MATCH(AY$5,Escalators!$D$38:$K$38,0)))</f>
        <v>0</v>
      </c>
      <c r="AZ35" s="51">
        <f>IF($P35="",0,$L35*$Z35*INDEX(Act_Type_Repex_Splits,MATCH($I35,Act_Type_Repex,0),MATCH(AZ$6,Mat_Type,0))*INDEX(Escalators!$D$39:$K$44,MATCH(AZ$6,Escalators!$C$39:$C$44,0),MATCH(AZ$5,Escalators!$D$38:$K$38,0)))</f>
        <v>0</v>
      </c>
      <c r="BA35" s="51">
        <f>IF($P35="",0,$L35*$Z35*INDEX(Act_Type_Repex_Splits,MATCH($I35,Act_Type_Repex,0),MATCH(BA$6,Mat_Type,0))*INDEX(Escalators!$D$39:$K$44,MATCH(BA$6,Escalators!$C$39:$C$44,0),MATCH(BA$5,Escalators!$D$38:$K$38,0)))</f>
        <v>0</v>
      </c>
      <c r="BB35" s="51">
        <f t="shared" si="9"/>
        <v>0</v>
      </c>
      <c r="BC35" s="51">
        <f>IF($P35="",0,$M35*$Z35*INDEX(Act_Type_Repex_Splits,MATCH($I35,Act_Type_Repex,0),MATCH(BC$6,Mat_Type,0))*INDEX(Escalators!$D$39:$K$44,MATCH(BC$6,Escalators!$C$39:$C$44,0),MATCH(BC$5,Escalators!$D$38:$K$38,0)))</f>
        <v>0</v>
      </c>
      <c r="BD35" s="51">
        <f>IF($P35="",0,$M35*$Z35*INDEX(Act_Type_Repex_Splits,MATCH($I35,Act_Type_Repex,0),MATCH(BD$6,Mat_Type,0))*INDEX(Escalators!$D$39:$K$44,MATCH(BD$6,Escalators!$C$39:$C$44,0),MATCH(BD$5,Escalators!$D$38:$K$38,0)))</f>
        <v>0</v>
      </c>
      <c r="BE35" s="51">
        <f>IF($P35="",0,$M35*$Z35*INDEX(Act_Type_Repex_Splits,MATCH($I35,Act_Type_Repex,0),MATCH(BE$6,Mat_Type,0))*INDEX(Escalators!$D$39:$K$44,MATCH(BE$6,Escalators!$C$39:$C$44,0),MATCH(BE$5,Escalators!$D$38:$K$38,0)))</f>
        <v>0</v>
      </c>
      <c r="BF35" s="51">
        <f>IF($P35="",0,$M35*$Z35*INDEX(Act_Type_Repex_Splits,MATCH($I35,Act_Type_Repex,0),MATCH(BF$6,Mat_Type,0))*INDEX(Escalators!$D$39:$K$44,MATCH(BF$6,Escalators!$C$39:$C$44,0),MATCH(BF$5,Escalators!$D$38:$K$38,0)))</f>
        <v>0</v>
      </c>
      <c r="BG35" s="51">
        <f>IF($P35="",0,$M35*$Z35*INDEX(Act_Type_Repex_Splits,MATCH($I35,Act_Type_Repex,0),MATCH(BG$6,Mat_Type,0))*INDEX(Escalators!$D$39:$K$44,MATCH(BG$6,Escalators!$C$39:$C$44,0),MATCH(BG$5,Escalators!$D$38:$K$38,0)))</f>
        <v>0</v>
      </c>
      <c r="BH35" s="51">
        <f t="shared" si="10"/>
        <v>0</v>
      </c>
      <c r="BI35" s="51">
        <f>IF($P35="",0,$N35*$Z35*INDEX(Act_Type_Repex_Splits,MATCH($I35,Act_Type_Repex,0),MATCH(BI$6,Mat_Type,0))*INDEX(Escalators!$D$39:$K$44,MATCH(BI$6,Escalators!$C$39:$C$44,0),MATCH(BI$5,Escalators!$D$38:$K$38,0)))</f>
        <v>0</v>
      </c>
      <c r="BJ35" s="51">
        <f>IF($P35="",0,$N35*$Z35*INDEX(Act_Type_Repex_Splits,MATCH($I35,Act_Type_Repex,0),MATCH(BJ$6,Mat_Type,0))*INDEX(Escalators!$D$39:$K$44,MATCH(BJ$6,Escalators!$C$39:$C$44,0),MATCH(BJ$5,Escalators!$D$38:$K$38,0)))</f>
        <v>0</v>
      </c>
      <c r="BK35" s="51">
        <f>IF($P35="",0,$N35*$Z35*INDEX(Act_Type_Repex_Splits,MATCH($I35,Act_Type_Repex,0),MATCH(BK$6,Mat_Type,0))*INDEX(Escalators!$D$39:$K$44,MATCH(BK$6,Escalators!$C$39:$C$44,0),MATCH(BK$5,Escalators!$D$38:$K$38,0)))</f>
        <v>0</v>
      </c>
      <c r="BL35" s="51">
        <f>IF($P35="",0,$N35*$Z35*INDEX(Act_Type_Repex_Splits,MATCH($I35,Act_Type_Repex,0),MATCH(BL$6,Mat_Type,0))*INDEX(Escalators!$D$39:$K$44,MATCH(BL$6,Escalators!$C$39:$C$44,0),MATCH(BL$5,Escalators!$D$38:$K$38,0)))</f>
        <v>0</v>
      </c>
      <c r="BM35" s="51">
        <f>IF($P35="",0,$N35*$Z35*INDEX(Act_Type_Repex_Splits,MATCH($I35,Act_Type_Repex,0),MATCH(BM$6,Mat_Type,0))*INDEX(Escalators!$D$39:$K$44,MATCH(BM$6,Escalators!$C$39:$C$44,0),MATCH(BM$5,Escalators!$D$38:$K$38,0)))</f>
        <v>0</v>
      </c>
      <c r="BN35" s="51">
        <f t="shared" si="11"/>
        <v>0</v>
      </c>
      <c r="BO35" s="51">
        <f>IF($P35="",0,$O35*$Z35*INDEX(Act_Type_Repex_Splits,MATCH($I35,Act_Type_Repex,0),MATCH(BO$6,Mat_Type,0))*INDEX(Escalators!$D$39:$K$44,MATCH(BO$6,Escalators!$C$39:$C$44,0),MATCH(BO$5,Escalators!$D$38:$K$38,0)))</f>
        <v>0</v>
      </c>
      <c r="BP35" s="51">
        <f>IF($P35="",0,$O35*$Z35*INDEX(Act_Type_Repex_Splits,MATCH($I35,Act_Type_Repex,0),MATCH(BP$6,Mat_Type,0))*INDEX(Escalators!$D$39:$K$44,MATCH(BP$6,Escalators!$C$39:$C$44,0),MATCH(BP$5,Escalators!$D$38:$K$38,0)))</f>
        <v>0</v>
      </c>
      <c r="BQ35" s="51">
        <f>IF($P35="",0,$O35*$Z35*INDEX(Act_Type_Repex_Splits,MATCH($I35,Act_Type_Repex,0),MATCH(BQ$6,Mat_Type,0))*INDEX(Escalators!$D$39:$K$44,MATCH(BQ$6,Escalators!$C$39:$C$44,0),MATCH(BQ$5,Escalators!$D$38:$K$38,0)))</f>
        <v>0</v>
      </c>
      <c r="BR35" s="51">
        <f>IF($P35="",0,$O35*$Z35*INDEX(Act_Type_Repex_Splits,MATCH($I35,Act_Type_Repex,0),MATCH(BR$6,Mat_Type,0))*INDEX(Escalators!$D$39:$K$44,MATCH(BR$6,Escalators!$C$39:$C$44,0),MATCH(BR$5,Escalators!$D$38:$K$38,0)))</f>
        <v>0</v>
      </c>
      <c r="BS35" s="51">
        <f>IF($P35="",0,$O35*$Z35*INDEX(Act_Type_Repex_Splits,MATCH($I35,Act_Type_Repex,0),MATCH(BS$6,Mat_Type,0))*INDEX(Escalators!$D$39:$K$44,MATCH(BS$6,Escalators!$C$39:$C$44,0),MATCH(BS$5,Escalators!$D$38:$K$38,0)))</f>
        <v>0</v>
      </c>
      <c r="BT35" s="51">
        <f t="shared" si="12"/>
        <v>0</v>
      </c>
      <c r="BV35" s="51">
        <f>IF($P35="",0,J35*$AA35*HLOOKUP(BV$5,Escalators!$D$22:$K$26,5,FALSE))</f>
        <v>0</v>
      </c>
      <c r="BW35" s="51">
        <f>IF($P35="",0,K35*$AA35*HLOOKUP(BW$5,Escalators!$D$22:$K$26,5,FALSE))</f>
        <v>0</v>
      </c>
      <c r="BX35" s="51">
        <f>IF($P35="",0,L35*$AA35*HLOOKUP(BX$5,Escalators!$D$22:$K$26,5,FALSE))</f>
        <v>0</v>
      </c>
      <c r="BY35" s="51">
        <f>IF($P35="",0,M35*$AA35*HLOOKUP(BY$5,Escalators!$D$22:$K$26,5,FALSE))</f>
        <v>0</v>
      </c>
      <c r="BZ35" s="51">
        <f>IF($P35="",0,N35*$AA35*HLOOKUP(BZ$5,Escalators!$D$22:$K$26,5,FALSE))</f>
        <v>0</v>
      </c>
      <c r="CA35" s="51">
        <f>IF($P35="",0,O35*$AA35*HLOOKUP(CA$5,Escalators!$D$22:$K$26,5,FALSE))</f>
        <v>0</v>
      </c>
      <c r="CC35" s="51">
        <f t="shared" si="13"/>
        <v>0</v>
      </c>
      <c r="CD35" s="51">
        <f t="shared" si="14"/>
        <v>0</v>
      </c>
      <c r="CE35" s="51">
        <f t="shared" si="14"/>
        <v>0</v>
      </c>
      <c r="CF35" s="51">
        <f t="shared" si="14"/>
        <v>0</v>
      </c>
      <c r="CG35" s="51">
        <f t="shared" si="14"/>
        <v>0</v>
      </c>
      <c r="CH35" s="51">
        <f t="shared" si="14"/>
        <v>0</v>
      </c>
      <c r="CJ35" s="51">
        <f t="shared" si="15"/>
        <v>0</v>
      </c>
      <c r="CK35" s="51">
        <f t="shared" si="16"/>
        <v>0</v>
      </c>
      <c r="CL35" s="51">
        <f t="shared" si="17"/>
        <v>0</v>
      </c>
      <c r="CM35" s="51">
        <f t="shared" si="18"/>
        <v>0</v>
      </c>
      <c r="CN35" s="51">
        <f t="shared" si="19"/>
        <v>0</v>
      </c>
      <c r="CO35" s="51">
        <f t="shared" si="20"/>
        <v>0</v>
      </c>
    </row>
    <row r="36" spans="2:93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0"/>
      <c r="R36" s="51">
        <f t="shared" si="0"/>
        <v>0</v>
      </c>
      <c r="S36" s="51">
        <f t="shared" si="1"/>
        <v>0</v>
      </c>
      <c r="T36" s="51">
        <f t="shared" si="2"/>
        <v>0</v>
      </c>
      <c r="U36" s="51">
        <f t="shared" si="3"/>
        <v>0</v>
      </c>
      <c r="V36" s="51">
        <f t="shared" si="4"/>
        <v>0</v>
      </c>
      <c r="W36" s="51">
        <f t="shared" si="5"/>
        <v>0</v>
      </c>
      <c r="Y36" s="91">
        <f t="shared" si="6"/>
        <v>0</v>
      </c>
      <c r="Z36" s="91">
        <f t="shared" si="6"/>
        <v>0</v>
      </c>
      <c r="AA36" s="91">
        <f t="shared" si="6"/>
        <v>0</v>
      </c>
      <c r="AB36" s="91">
        <f t="shared" si="6"/>
        <v>0</v>
      </c>
      <c r="AD36" s="51">
        <f>IF($P36="",0,J36*$Y36*HLOOKUP(AD$5,Escalators!$D$22:$K$26,3,FALSE))</f>
        <v>0</v>
      </c>
      <c r="AE36" s="51">
        <f>IF($P36="",0,K36*$Y36*HLOOKUP(AE$5,Escalators!$D$22:$K$26,3,FALSE))</f>
        <v>0</v>
      </c>
      <c r="AF36" s="51">
        <f>IF($P36="",0,L36*$Y36*HLOOKUP(AF$5,Escalators!$D$22:$K$26,3,FALSE))</f>
        <v>0</v>
      </c>
      <c r="AG36" s="51">
        <f>IF($P36="",0,M36*$Y36*HLOOKUP(AG$5,Escalators!$D$22:$K$26,3,FALSE))</f>
        <v>0</v>
      </c>
      <c r="AH36" s="51">
        <f>IF($P36="",0,N36*$Y36*HLOOKUP(AH$5,Escalators!$D$22:$K$26,3,FALSE))</f>
        <v>0</v>
      </c>
      <c r="AI36" s="51">
        <f>IF($P36="",0,O36*$Y36*HLOOKUP(AI$5,Escalators!$D$22:$K$26,3,FALSE))</f>
        <v>0</v>
      </c>
      <c r="AK36" s="6">
        <f>IF($P36="",0,$J36*$Z36*INDEX(Act_Type_Repex_Splits,MATCH($I36,Act_Type_Repex,0),MATCH(AK$6,Mat_Type,0))*INDEX(Escalators!$D$39:$K$44,MATCH(AK$6,Escalators!$C$39:$C$44,0),MATCH(AK$5,Escalators!$D$38:$K$38,0)))</f>
        <v>0</v>
      </c>
      <c r="AL36" s="6">
        <f>IF($P36="",0,$J36*$Z36*INDEX(Act_Type_Repex_Splits,MATCH($I36,Act_Type_Repex,0),MATCH(AL$6,Mat_Type,0))*INDEX(Escalators!$D$39:$K$44,MATCH(AL$6,Escalators!$C$39:$C$44,0),MATCH(AL$5,Escalators!$D$38:$K$38,0)))</f>
        <v>0</v>
      </c>
      <c r="AM36" s="6">
        <f>IF($P36="",0,$J36*$Z36*INDEX(Act_Type_Repex_Splits,MATCH($I36,Act_Type_Repex,0),MATCH(AM$6,Mat_Type,0))*INDEX(Escalators!$D$39:$K$44,MATCH(AM$6,Escalators!$C$39:$C$44,0),MATCH(AM$5,Escalators!$D$38:$K$38,0)))</f>
        <v>0</v>
      </c>
      <c r="AN36" s="6">
        <f>IF($P36="",0,$J36*$Z36*INDEX(Act_Type_Repex_Splits,MATCH($I36,Act_Type_Repex,0),MATCH(AN$6,Mat_Type,0))*INDEX(Escalators!$D$39:$K$44,MATCH(AN$6,Escalators!$C$39:$C$44,0),MATCH(AN$5,Escalators!$D$38:$K$38,0)))</f>
        <v>0</v>
      </c>
      <c r="AO36" s="6">
        <f>IF($P36="",0,$J36*$Z36*INDEX(Act_Type_Repex_Splits,MATCH($I36,Act_Type_Repex,0),MATCH(AO$6,Mat_Type,0))*INDEX(Escalators!$D$39:$K$44,MATCH(AO$6,Escalators!$C$39:$C$44,0),MATCH(AO$5,Escalators!$D$38:$K$38,0)))</f>
        <v>0</v>
      </c>
      <c r="AP36" s="51">
        <f t="shared" si="7"/>
        <v>0</v>
      </c>
      <c r="AQ36" s="51">
        <f>IF($P36="",0,$K36*$Z36*INDEX(Act_Type_Repex_Splits,MATCH($I36,Act_Type_Repex,0),MATCH(AQ$6,Mat_Type,0))*INDEX(Escalators!$D$39:$K$44,MATCH(AQ$6,Escalators!$C$39:$C$44,0),MATCH(AQ$5,Escalators!$D$38:$K$38,0)))</f>
        <v>0</v>
      </c>
      <c r="AR36" s="51">
        <f>IF($P36="",0,$K36*$Z36*INDEX(Act_Type_Repex_Splits,MATCH($I36,Act_Type_Repex,0),MATCH(AR$6,Mat_Type,0))*INDEX(Escalators!$D$39:$K$44,MATCH(AR$6,Escalators!$C$39:$C$44,0),MATCH(AR$5,Escalators!$D$38:$K$38,0)))</f>
        <v>0</v>
      </c>
      <c r="AS36" s="51">
        <f>IF($P36="",0,$K36*$Z36*INDEX(Act_Type_Repex_Splits,MATCH($I36,Act_Type_Repex,0),MATCH(AS$6,Mat_Type,0))*INDEX(Escalators!$D$39:$K$44,MATCH(AS$6,Escalators!$C$39:$C$44,0),MATCH(AS$5,Escalators!$D$38:$K$38,0)))</f>
        <v>0</v>
      </c>
      <c r="AT36" s="51">
        <f>IF($P36="",0,$K36*$Z36*INDEX(Act_Type_Repex_Splits,MATCH($I36,Act_Type_Repex,0),MATCH(AT$6,Mat_Type,0))*INDEX(Escalators!$D$39:$K$44,MATCH(AT$6,Escalators!$C$39:$C$44,0),MATCH(AT$5,Escalators!$D$38:$K$38,0)))</f>
        <v>0</v>
      </c>
      <c r="AU36" s="51">
        <f>IF($P36="",0,$K36*$Z36*INDEX(Act_Type_Repex_Splits,MATCH($I36,Act_Type_Repex,0),MATCH(AU$6,Mat_Type,0))*INDEX(Escalators!$D$39:$K$44,MATCH(AU$6,Escalators!$C$39:$C$44,0),MATCH(AU$5,Escalators!$D$38:$K$38,0)))</f>
        <v>0</v>
      </c>
      <c r="AV36" s="51">
        <f t="shared" si="8"/>
        <v>0</v>
      </c>
      <c r="AW36" s="51">
        <f>IF($P36="",0,$L36*$Z36*INDEX(Act_Type_Repex_Splits,MATCH($I36,Act_Type_Repex,0),MATCH(AW$6,Mat_Type,0))*INDEX(Escalators!$D$39:$K$44,MATCH(AW$6,Escalators!$C$39:$C$44,0),MATCH(AW$5,Escalators!$D$38:$K$38,0)))</f>
        <v>0</v>
      </c>
      <c r="AX36" s="51">
        <f>IF($P36="",0,$L36*$Z36*INDEX(Act_Type_Repex_Splits,MATCH($I36,Act_Type_Repex,0),MATCH(AX$6,Mat_Type,0))*INDEX(Escalators!$D$39:$K$44,MATCH(AX$6,Escalators!$C$39:$C$44,0),MATCH(AX$5,Escalators!$D$38:$K$38,0)))</f>
        <v>0</v>
      </c>
      <c r="AY36" s="51">
        <f>IF($P36="",0,$L36*$Z36*INDEX(Act_Type_Repex_Splits,MATCH($I36,Act_Type_Repex,0),MATCH(AY$6,Mat_Type,0))*INDEX(Escalators!$D$39:$K$44,MATCH(AY$6,Escalators!$C$39:$C$44,0),MATCH(AY$5,Escalators!$D$38:$K$38,0)))</f>
        <v>0</v>
      </c>
      <c r="AZ36" s="51">
        <f>IF($P36="",0,$L36*$Z36*INDEX(Act_Type_Repex_Splits,MATCH($I36,Act_Type_Repex,0),MATCH(AZ$6,Mat_Type,0))*INDEX(Escalators!$D$39:$K$44,MATCH(AZ$6,Escalators!$C$39:$C$44,0),MATCH(AZ$5,Escalators!$D$38:$K$38,0)))</f>
        <v>0</v>
      </c>
      <c r="BA36" s="51">
        <f>IF($P36="",0,$L36*$Z36*INDEX(Act_Type_Repex_Splits,MATCH($I36,Act_Type_Repex,0),MATCH(BA$6,Mat_Type,0))*INDEX(Escalators!$D$39:$K$44,MATCH(BA$6,Escalators!$C$39:$C$44,0),MATCH(BA$5,Escalators!$D$38:$K$38,0)))</f>
        <v>0</v>
      </c>
      <c r="BB36" s="51">
        <f t="shared" si="9"/>
        <v>0</v>
      </c>
      <c r="BC36" s="51">
        <f>IF($P36="",0,$M36*$Z36*INDEX(Act_Type_Repex_Splits,MATCH($I36,Act_Type_Repex,0),MATCH(BC$6,Mat_Type,0))*INDEX(Escalators!$D$39:$K$44,MATCH(BC$6,Escalators!$C$39:$C$44,0),MATCH(BC$5,Escalators!$D$38:$K$38,0)))</f>
        <v>0</v>
      </c>
      <c r="BD36" s="51">
        <f>IF($P36="",0,$M36*$Z36*INDEX(Act_Type_Repex_Splits,MATCH($I36,Act_Type_Repex,0),MATCH(BD$6,Mat_Type,0))*INDEX(Escalators!$D$39:$K$44,MATCH(BD$6,Escalators!$C$39:$C$44,0),MATCH(BD$5,Escalators!$D$38:$K$38,0)))</f>
        <v>0</v>
      </c>
      <c r="BE36" s="51">
        <f>IF($P36="",0,$M36*$Z36*INDEX(Act_Type_Repex_Splits,MATCH($I36,Act_Type_Repex,0),MATCH(BE$6,Mat_Type,0))*INDEX(Escalators!$D$39:$K$44,MATCH(BE$6,Escalators!$C$39:$C$44,0),MATCH(BE$5,Escalators!$D$38:$K$38,0)))</f>
        <v>0</v>
      </c>
      <c r="BF36" s="51">
        <f>IF($P36="",0,$M36*$Z36*INDEX(Act_Type_Repex_Splits,MATCH($I36,Act_Type_Repex,0),MATCH(BF$6,Mat_Type,0))*INDEX(Escalators!$D$39:$K$44,MATCH(BF$6,Escalators!$C$39:$C$44,0),MATCH(BF$5,Escalators!$D$38:$K$38,0)))</f>
        <v>0</v>
      </c>
      <c r="BG36" s="51">
        <f>IF($P36="",0,$M36*$Z36*INDEX(Act_Type_Repex_Splits,MATCH($I36,Act_Type_Repex,0),MATCH(BG$6,Mat_Type,0))*INDEX(Escalators!$D$39:$K$44,MATCH(BG$6,Escalators!$C$39:$C$44,0),MATCH(BG$5,Escalators!$D$38:$K$38,0)))</f>
        <v>0</v>
      </c>
      <c r="BH36" s="51">
        <f t="shared" si="10"/>
        <v>0</v>
      </c>
      <c r="BI36" s="51">
        <f>IF($P36="",0,$N36*$Z36*INDEX(Act_Type_Repex_Splits,MATCH($I36,Act_Type_Repex,0),MATCH(BI$6,Mat_Type,0))*INDEX(Escalators!$D$39:$K$44,MATCH(BI$6,Escalators!$C$39:$C$44,0),MATCH(BI$5,Escalators!$D$38:$K$38,0)))</f>
        <v>0</v>
      </c>
      <c r="BJ36" s="51">
        <f>IF($P36="",0,$N36*$Z36*INDEX(Act_Type_Repex_Splits,MATCH($I36,Act_Type_Repex,0),MATCH(BJ$6,Mat_Type,0))*INDEX(Escalators!$D$39:$K$44,MATCH(BJ$6,Escalators!$C$39:$C$44,0),MATCH(BJ$5,Escalators!$D$38:$K$38,0)))</f>
        <v>0</v>
      </c>
      <c r="BK36" s="51">
        <f>IF($P36="",0,$N36*$Z36*INDEX(Act_Type_Repex_Splits,MATCH($I36,Act_Type_Repex,0),MATCH(BK$6,Mat_Type,0))*INDEX(Escalators!$D$39:$K$44,MATCH(BK$6,Escalators!$C$39:$C$44,0),MATCH(BK$5,Escalators!$D$38:$K$38,0)))</f>
        <v>0</v>
      </c>
      <c r="BL36" s="51">
        <f>IF($P36="",0,$N36*$Z36*INDEX(Act_Type_Repex_Splits,MATCH($I36,Act_Type_Repex,0),MATCH(BL$6,Mat_Type,0))*INDEX(Escalators!$D$39:$K$44,MATCH(BL$6,Escalators!$C$39:$C$44,0),MATCH(BL$5,Escalators!$D$38:$K$38,0)))</f>
        <v>0</v>
      </c>
      <c r="BM36" s="51">
        <f>IF($P36="",0,$N36*$Z36*INDEX(Act_Type_Repex_Splits,MATCH($I36,Act_Type_Repex,0),MATCH(BM$6,Mat_Type,0))*INDEX(Escalators!$D$39:$K$44,MATCH(BM$6,Escalators!$C$39:$C$44,0),MATCH(BM$5,Escalators!$D$38:$K$38,0)))</f>
        <v>0</v>
      </c>
      <c r="BN36" s="51">
        <f t="shared" si="11"/>
        <v>0</v>
      </c>
      <c r="BO36" s="51">
        <f>IF($P36="",0,$O36*$Z36*INDEX(Act_Type_Repex_Splits,MATCH($I36,Act_Type_Repex,0),MATCH(BO$6,Mat_Type,0))*INDEX(Escalators!$D$39:$K$44,MATCH(BO$6,Escalators!$C$39:$C$44,0),MATCH(BO$5,Escalators!$D$38:$K$38,0)))</f>
        <v>0</v>
      </c>
      <c r="BP36" s="51">
        <f>IF($P36="",0,$O36*$Z36*INDEX(Act_Type_Repex_Splits,MATCH($I36,Act_Type_Repex,0),MATCH(BP$6,Mat_Type,0))*INDEX(Escalators!$D$39:$K$44,MATCH(BP$6,Escalators!$C$39:$C$44,0),MATCH(BP$5,Escalators!$D$38:$K$38,0)))</f>
        <v>0</v>
      </c>
      <c r="BQ36" s="51">
        <f>IF($P36="",0,$O36*$Z36*INDEX(Act_Type_Repex_Splits,MATCH($I36,Act_Type_Repex,0),MATCH(BQ$6,Mat_Type,0))*INDEX(Escalators!$D$39:$K$44,MATCH(BQ$6,Escalators!$C$39:$C$44,0),MATCH(BQ$5,Escalators!$D$38:$K$38,0)))</f>
        <v>0</v>
      </c>
      <c r="BR36" s="51">
        <f>IF($P36="",0,$O36*$Z36*INDEX(Act_Type_Repex_Splits,MATCH($I36,Act_Type_Repex,0),MATCH(BR$6,Mat_Type,0))*INDEX(Escalators!$D$39:$K$44,MATCH(BR$6,Escalators!$C$39:$C$44,0),MATCH(BR$5,Escalators!$D$38:$K$38,0)))</f>
        <v>0</v>
      </c>
      <c r="BS36" s="51">
        <f>IF($P36="",0,$O36*$Z36*INDEX(Act_Type_Repex_Splits,MATCH($I36,Act_Type_Repex,0),MATCH(BS$6,Mat_Type,0))*INDEX(Escalators!$D$39:$K$44,MATCH(BS$6,Escalators!$C$39:$C$44,0),MATCH(BS$5,Escalators!$D$38:$K$38,0)))</f>
        <v>0</v>
      </c>
      <c r="BT36" s="51">
        <f t="shared" si="12"/>
        <v>0</v>
      </c>
      <c r="BV36" s="51">
        <f>IF($P36="",0,J36*$AA36*HLOOKUP(BV$5,Escalators!$D$22:$K$26,5,FALSE))</f>
        <v>0</v>
      </c>
      <c r="BW36" s="51">
        <f>IF($P36="",0,K36*$AA36*HLOOKUP(BW$5,Escalators!$D$22:$K$26,5,FALSE))</f>
        <v>0</v>
      </c>
      <c r="BX36" s="51">
        <f>IF($P36="",0,L36*$AA36*HLOOKUP(BX$5,Escalators!$D$22:$K$26,5,FALSE))</f>
        <v>0</v>
      </c>
      <c r="BY36" s="51">
        <f>IF($P36="",0,M36*$AA36*HLOOKUP(BY$5,Escalators!$D$22:$K$26,5,FALSE))</f>
        <v>0</v>
      </c>
      <c r="BZ36" s="51">
        <f>IF($P36="",0,N36*$AA36*HLOOKUP(BZ$5,Escalators!$D$22:$K$26,5,FALSE))</f>
        <v>0</v>
      </c>
      <c r="CA36" s="51">
        <f>IF($P36="",0,O36*$AA36*HLOOKUP(CA$5,Escalators!$D$22:$K$26,5,FALSE))</f>
        <v>0</v>
      </c>
      <c r="CC36" s="51">
        <f t="shared" si="13"/>
        <v>0</v>
      </c>
      <c r="CD36" s="51">
        <f t="shared" si="14"/>
        <v>0</v>
      </c>
      <c r="CE36" s="51">
        <f t="shared" si="14"/>
        <v>0</v>
      </c>
      <c r="CF36" s="51">
        <f t="shared" si="14"/>
        <v>0</v>
      </c>
      <c r="CG36" s="51">
        <f t="shared" si="14"/>
        <v>0</v>
      </c>
      <c r="CH36" s="51">
        <f t="shared" si="14"/>
        <v>0</v>
      </c>
      <c r="CJ36" s="51">
        <f t="shared" si="15"/>
        <v>0</v>
      </c>
      <c r="CK36" s="51">
        <f t="shared" si="16"/>
        <v>0</v>
      </c>
      <c r="CL36" s="51">
        <f t="shared" si="17"/>
        <v>0</v>
      </c>
      <c r="CM36" s="51">
        <f t="shared" si="18"/>
        <v>0</v>
      </c>
      <c r="CN36" s="51">
        <f t="shared" si="19"/>
        <v>0</v>
      </c>
      <c r="CO36" s="51">
        <f t="shared" si="20"/>
        <v>0</v>
      </c>
    </row>
    <row r="37" spans="2:93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0"/>
      <c r="R37" s="51">
        <f t="shared" si="0"/>
        <v>0</v>
      </c>
      <c r="S37" s="51">
        <f t="shared" si="1"/>
        <v>0</v>
      </c>
      <c r="T37" s="51">
        <f t="shared" si="2"/>
        <v>0</v>
      </c>
      <c r="U37" s="51">
        <f t="shared" si="3"/>
        <v>0</v>
      </c>
      <c r="V37" s="51">
        <f t="shared" si="4"/>
        <v>0</v>
      </c>
      <c r="W37" s="51">
        <f t="shared" si="5"/>
        <v>0</v>
      </c>
      <c r="Y37" s="91">
        <f t="shared" si="6"/>
        <v>0</v>
      </c>
      <c r="Z37" s="91">
        <f t="shared" si="6"/>
        <v>0</v>
      </c>
      <c r="AA37" s="91">
        <f t="shared" si="6"/>
        <v>0</v>
      </c>
      <c r="AB37" s="91">
        <f t="shared" si="6"/>
        <v>0</v>
      </c>
      <c r="AD37" s="51">
        <f>IF($P37="",0,J37*$Y37*HLOOKUP(AD$5,Escalators!$D$22:$K$26,3,FALSE))</f>
        <v>0</v>
      </c>
      <c r="AE37" s="51">
        <f>IF($P37="",0,K37*$Y37*HLOOKUP(AE$5,Escalators!$D$22:$K$26,3,FALSE))</f>
        <v>0</v>
      </c>
      <c r="AF37" s="51">
        <f>IF($P37="",0,L37*$Y37*HLOOKUP(AF$5,Escalators!$D$22:$K$26,3,FALSE))</f>
        <v>0</v>
      </c>
      <c r="AG37" s="51">
        <f>IF($P37="",0,M37*$Y37*HLOOKUP(AG$5,Escalators!$D$22:$K$26,3,FALSE))</f>
        <v>0</v>
      </c>
      <c r="AH37" s="51">
        <f>IF($P37="",0,N37*$Y37*HLOOKUP(AH$5,Escalators!$D$22:$K$26,3,FALSE))</f>
        <v>0</v>
      </c>
      <c r="AI37" s="51">
        <f>IF($P37="",0,O37*$Y37*HLOOKUP(AI$5,Escalators!$D$22:$K$26,3,FALSE))</f>
        <v>0</v>
      </c>
      <c r="AK37" s="6">
        <f>IF($P37="",0,$J37*$Z37*INDEX(Act_Type_Repex_Splits,MATCH($I37,Act_Type_Repex,0),MATCH(AK$6,Mat_Type,0))*INDEX(Escalators!$D$39:$K$44,MATCH(AK$6,Escalators!$C$39:$C$44,0),MATCH(AK$5,Escalators!$D$38:$K$38,0)))</f>
        <v>0</v>
      </c>
      <c r="AL37" s="6">
        <f>IF($P37="",0,$J37*$Z37*INDEX(Act_Type_Repex_Splits,MATCH($I37,Act_Type_Repex,0),MATCH(AL$6,Mat_Type,0))*INDEX(Escalators!$D$39:$K$44,MATCH(AL$6,Escalators!$C$39:$C$44,0),MATCH(AL$5,Escalators!$D$38:$K$38,0)))</f>
        <v>0</v>
      </c>
      <c r="AM37" s="6">
        <f>IF($P37="",0,$J37*$Z37*INDEX(Act_Type_Repex_Splits,MATCH($I37,Act_Type_Repex,0),MATCH(AM$6,Mat_Type,0))*INDEX(Escalators!$D$39:$K$44,MATCH(AM$6,Escalators!$C$39:$C$44,0),MATCH(AM$5,Escalators!$D$38:$K$38,0)))</f>
        <v>0</v>
      </c>
      <c r="AN37" s="6">
        <f>IF($P37="",0,$J37*$Z37*INDEX(Act_Type_Repex_Splits,MATCH($I37,Act_Type_Repex,0),MATCH(AN$6,Mat_Type,0))*INDEX(Escalators!$D$39:$K$44,MATCH(AN$6,Escalators!$C$39:$C$44,0),MATCH(AN$5,Escalators!$D$38:$K$38,0)))</f>
        <v>0</v>
      </c>
      <c r="AO37" s="6">
        <f>IF($P37="",0,$J37*$Z37*INDEX(Act_Type_Repex_Splits,MATCH($I37,Act_Type_Repex,0),MATCH(AO$6,Mat_Type,0))*INDEX(Escalators!$D$39:$K$44,MATCH(AO$6,Escalators!$C$39:$C$44,0),MATCH(AO$5,Escalators!$D$38:$K$38,0)))</f>
        <v>0</v>
      </c>
      <c r="AP37" s="51">
        <f t="shared" si="7"/>
        <v>0</v>
      </c>
      <c r="AQ37" s="51">
        <f>IF($P37="",0,$K37*$Z37*INDEX(Act_Type_Repex_Splits,MATCH($I37,Act_Type_Repex,0),MATCH(AQ$6,Mat_Type,0))*INDEX(Escalators!$D$39:$K$44,MATCH(AQ$6,Escalators!$C$39:$C$44,0),MATCH(AQ$5,Escalators!$D$38:$K$38,0)))</f>
        <v>0</v>
      </c>
      <c r="AR37" s="51">
        <f>IF($P37="",0,$K37*$Z37*INDEX(Act_Type_Repex_Splits,MATCH($I37,Act_Type_Repex,0),MATCH(AR$6,Mat_Type,0))*INDEX(Escalators!$D$39:$K$44,MATCH(AR$6,Escalators!$C$39:$C$44,0),MATCH(AR$5,Escalators!$D$38:$K$38,0)))</f>
        <v>0</v>
      </c>
      <c r="AS37" s="51">
        <f>IF($P37="",0,$K37*$Z37*INDEX(Act_Type_Repex_Splits,MATCH($I37,Act_Type_Repex,0),MATCH(AS$6,Mat_Type,0))*INDEX(Escalators!$D$39:$K$44,MATCH(AS$6,Escalators!$C$39:$C$44,0),MATCH(AS$5,Escalators!$D$38:$K$38,0)))</f>
        <v>0</v>
      </c>
      <c r="AT37" s="51">
        <f>IF($P37="",0,$K37*$Z37*INDEX(Act_Type_Repex_Splits,MATCH($I37,Act_Type_Repex,0),MATCH(AT$6,Mat_Type,0))*INDEX(Escalators!$D$39:$K$44,MATCH(AT$6,Escalators!$C$39:$C$44,0),MATCH(AT$5,Escalators!$D$38:$K$38,0)))</f>
        <v>0</v>
      </c>
      <c r="AU37" s="51">
        <f>IF($P37="",0,$K37*$Z37*INDEX(Act_Type_Repex_Splits,MATCH($I37,Act_Type_Repex,0),MATCH(AU$6,Mat_Type,0))*INDEX(Escalators!$D$39:$K$44,MATCH(AU$6,Escalators!$C$39:$C$44,0),MATCH(AU$5,Escalators!$D$38:$K$38,0)))</f>
        <v>0</v>
      </c>
      <c r="AV37" s="51">
        <f t="shared" si="8"/>
        <v>0</v>
      </c>
      <c r="AW37" s="51">
        <f>IF($P37="",0,$L37*$Z37*INDEX(Act_Type_Repex_Splits,MATCH($I37,Act_Type_Repex,0),MATCH(AW$6,Mat_Type,0))*INDEX(Escalators!$D$39:$K$44,MATCH(AW$6,Escalators!$C$39:$C$44,0),MATCH(AW$5,Escalators!$D$38:$K$38,0)))</f>
        <v>0</v>
      </c>
      <c r="AX37" s="51">
        <f>IF($P37="",0,$L37*$Z37*INDEX(Act_Type_Repex_Splits,MATCH($I37,Act_Type_Repex,0),MATCH(AX$6,Mat_Type,0))*INDEX(Escalators!$D$39:$K$44,MATCH(AX$6,Escalators!$C$39:$C$44,0),MATCH(AX$5,Escalators!$D$38:$K$38,0)))</f>
        <v>0</v>
      </c>
      <c r="AY37" s="51">
        <f>IF($P37="",0,$L37*$Z37*INDEX(Act_Type_Repex_Splits,MATCH($I37,Act_Type_Repex,0),MATCH(AY$6,Mat_Type,0))*INDEX(Escalators!$D$39:$K$44,MATCH(AY$6,Escalators!$C$39:$C$44,0),MATCH(AY$5,Escalators!$D$38:$K$38,0)))</f>
        <v>0</v>
      </c>
      <c r="AZ37" s="51">
        <f>IF($P37="",0,$L37*$Z37*INDEX(Act_Type_Repex_Splits,MATCH($I37,Act_Type_Repex,0),MATCH(AZ$6,Mat_Type,0))*INDEX(Escalators!$D$39:$K$44,MATCH(AZ$6,Escalators!$C$39:$C$44,0),MATCH(AZ$5,Escalators!$D$38:$K$38,0)))</f>
        <v>0</v>
      </c>
      <c r="BA37" s="51">
        <f>IF($P37="",0,$L37*$Z37*INDEX(Act_Type_Repex_Splits,MATCH($I37,Act_Type_Repex,0),MATCH(BA$6,Mat_Type,0))*INDEX(Escalators!$D$39:$K$44,MATCH(BA$6,Escalators!$C$39:$C$44,0),MATCH(BA$5,Escalators!$D$38:$K$38,0)))</f>
        <v>0</v>
      </c>
      <c r="BB37" s="51">
        <f t="shared" si="9"/>
        <v>0</v>
      </c>
      <c r="BC37" s="51">
        <f>IF($P37="",0,$M37*$Z37*INDEX(Act_Type_Repex_Splits,MATCH($I37,Act_Type_Repex,0),MATCH(BC$6,Mat_Type,0))*INDEX(Escalators!$D$39:$K$44,MATCH(BC$6,Escalators!$C$39:$C$44,0),MATCH(BC$5,Escalators!$D$38:$K$38,0)))</f>
        <v>0</v>
      </c>
      <c r="BD37" s="51">
        <f>IF($P37="",0,$M37*$Z37*INDEX(Act_Type_Repex_Splits,MATCH($I37,Act_Type_Repex,0),MATCH(BD$6,Mat_Type,0))*INDEX(Escalators!$D$39:$K$44,MATCH(BD$6,Escalators!$C$39:$C$44,0),MATCH(BD$5,Escalators!$D$38:$K$38,0)))</f>
        <v>0</v>
      </c>
      <c r="BE37" s="51">
        <f>IF($P37="",0,$M37*$Z37*INDEX(Act_Type_Repex_Splits,MATCH($I37,Act_Type_Repex,0),MATCH(BE$6,Mat_Type,0))*INDEX(Escalators!$D$39:$K$44,MATCH(BE$6,Escalators!$C$39:$C$44,0),MATCH(BE$5,Escalators!$D$38:$K$38,0)))</f>
        <v>0</v>
      </c>
      <c r="BF37" s="51">
        <f>IF($P37="",0,$M37*$Z37*INDEX(Act_Type_Repex_Splits,MATCH($I37,Act_Type_Repex,0),MATCH(BF$6,Mat_Type,0))*INDEX(Escalators!$D$39:$K$44,MATCH(BF$6,Escalators!$C$39:$C$44,0),MATCH(BF$5,Escalators!$D$38:$K$38,0)))</f>
        <v>0</v>
      </c>
      <c r="BG37" s="51">
        <f>IF($P37="",0,$M37*$Z37*INDEX(Act_Type_Repex_Splits,MATCH($I37,Act_Type_Repex,0),MATCH(BG$6,Mat_Type,0))*INDEX(Escalators!$D$39:$K$44,MATCH(BG$6,Escalators!$C$39:$C$44,0),MATCH(BG$5,Escalators!$D$38:$K$38,0)))</f>
        <v>0</v>
      </c>
      <c r="BH37" s="51">
        <f t="shared" si="10"/>
        <v>0</v>
      </c>
      <c r="BI37" s="51">
        <f>IF($P37="",0,$N37*$Z37*INDEX(Act_Type_Repex_Splits,MATCH($I37,Act_Type_Repex,0),MATCH(BI$6,Mat_Type,0))*INDEX(Escalators!$D$39:$K$44,MATCH(BI$6,Escalators!$C$39:$C$44,0),MATCH(BI$5,Escalators!$D$38:$K$38,0)))</f>
        <v>0</v>
      </c>
      <c r="BJ37" s="51">
        <f>IF($P37="",0,$N37*$Z37*INDEX(Act_Type_Repex_Splits,MATCH($I37,Act_Type_Repex,0),MATCH(BJ$6,Mat_Type,0))*INDEX(Escalators!$D$39:$K$44,MATCH(BJ$6,Escalators!$C$39:$C$44,0),MATCH(BJ$5,Escalators!$D$38:$K$38,0)))</f>
        <v>0</v>
      </c>
      <c r="BK37" s="51">
        <f>IF($P37="",0,$N37*$Z37*INDEX(Act_Type_Repex_Splits,MATCH($I37,Act_Type_Repex,0),MATCH(BK$6,Mat_Type,0))*INDEX(Escalators!$D$39:$K$44,MATCH(BK$6,Escalators!$C$39:$C$44,0),MATCH(BK$5,Escalators!$D$38:$K$38,0)))</f>
        <v>0</v>
      </c>
      <c r="BL37" s="51">
        <f>IF($P37="",0,$N37*$Z37*INDEX(Act_Type_Repex_Splits,MATCH($I37,Act_Type_Repex,0),MATCH(BL$6,Mat_Type,0))*INDEX(Escalators!$D$39:$K$44,MATCH(BL$6,Escalators!$C$39:$C$44,0),MATCH(BL$5,Escalators!$D$38:$K$38,0)))</f>
        <v>0</v>
      </c>
      <c r="BM37" s="51">
        <f>IF($P37="",0,$N37*$Z37*INDEX(Act_Type_Repex_Splits,MATCH($I37,Act_Type_Repex,0),MATCH(BM$6,Mat_Type,0))*INDEX(Escalators!$D$39:$K$44,MATCH(BM$6,Escalators!$C$39:$C$44,0),MATCH(BM$5,Escalators!$D$38:$K$38,0)))</f>
        <v>0</v>
      </c>
      <c r="BN37" s="51">
        <f t="shared" si="11"/>
        <v>0</v>
      </c>
      <c r="BO37" s="51">
        <f>IF($P37="",0,$O37*$Z37*INDEX(Act_Type_Repex_Splits,MATCH($I37,Act_Type_Repex,0),MATCH(BO$6,Mat_Type,0))*INDEX(Escalators!$D$39:$K$44,MATCH(BO$6,Escalators!$C$39:$C$44,0),MATCH(BO$5,Escalators!$D$38:$K$38,0)))</f>
        <v>0</v>
      </c>
      <c r="BP37" s="51">
        <f>IF($P37="",0,$O37*$Z37*INDEX(Act_Type_Repex_Splits,MATCH($I37,Act_Type_Repex,0),MATCH(BP$6,Mat_Type,0))*INDEX(Escalators!$D$39:$K$44,MATCH(BP$6,Escalators!$C$39:$C$44,0),MATCH(BP$5,Escalators!$D$38:$K$38,0)))</f>
        <v>0</v>
      </c>
      <c r="BQ37" s="51">
        <f>IF($P37="",0,$O37*$Z37*INDEX(Act_Type_Repex_Splits,MATCH($I37,Act_Type_Repex,0),MATCH(BQ$6,Mat_Type,0))*INDEX(Escalators!$D$39:$K$44,MATCH(BQ$6,Escalators!$C$39:$C$44,0),MATCH(BQ$5,Escalators!$D$38:$K$38,0)))</f>
        <v>0</v>
      </c>
      <c r="BR37" s="51">
        <f>IF($P37="",0,$O37*$Z37*INDEX(Act_Type_Repex_Splits,MATCH($I37,Act_Type_Repex,0),MATCH(BR$6,Mat_Type,0))*INDEX(Escalators!$D$39:$K$44,MATCH(BR$6,Escalators!$C$39:$C$44,0),MATCH(BR$5,Escalators!$D$38:$K$38,0)))</f>
        <v>0</v>
      </c>
      <c r="BS37" s="51">
        <f>IF($P37="",0,$O37*$Z37*INDEX(Act_Type_Repex_Splits,MATCH($I37,Act_Type_Repex,0),MATCH(BS$6,Mat_Type,0))*INDEX(Escalators!$D$39:$K$44,MATCH(BS$6,Escalators!$C$39:$C$44,0),MATCH(BS$5,Escalators!$D$38:$K$38,0)))</f>
        <v>0</v>
      </c>
      <c r="BT37" s="51">
        <f t="shared" si="12"/>
        <v>0</v>
      </c>
      <c r="BV37" s="51">
        <f>IF($P37="",0,J37*$AA37*HLOOKUP(BV$5,Escalators!$D$22:$K$26,5,FALSE))</f>
        <v>0</v>
      </c>
      <c r="BW37" s="51">
        <f>IF($P37="",0,K37*$AA37*HLOOKUP(BW$5,Escalators!$D$22:$K$26,5,FALSE))</f>
        <v>0</v>
      </c>
      <c r="BX37" s="51">
        <f>IF($P37="",0,L37*$AA37*HLOOKUP(BX$5,Escalators!$D$22:$K$26,5,FALSE))</f>
        <v>0</v>
      </c>
      <c r="BY37" s="51">
        <f>IF($P37="",0,M37*$AA37*HLOOKUP(BY$5,Escalators!$D$22:$K$26,5,FALSE))</f>
        <v>0</v>
      </c>
      <c r="BZ37" s="51">
        <f>IF($P37="",0,N37*$AA37*HLOOKUP(BZ$5,Escalators!$D$22:$K$26,5,FALSE))</f>
        <v>0</v>
      </c>
      <c r="CA37" s="51">
        <f>IF($P37="",0,O37*$AA37*HLOOKUP(CA$5,Escalators!$D$22:$K$26,5,FALSE))</f>
        <v>0</v>
      </c>
      <c r="CC37" s="51">
        <f t="shared" si="13"/>
        <v>0</v>
      </c>
      <c r="CD37" s="51">
        <f t="shared" si="14"/>
        <v>0</v>
      </c>
      <c r="CE37" s="51">
        <f t="shared" si="14"/>
        <v>0</v>
      </c>
      <c r="CF37" s="51">
        <f t="shared" si="14"/>
        <v>0</v>
      </c>
      <c r="CG37" s="51">
        <f t="shared" si="14"/>
        <v>0</v>
      </c>
      <c r="CH37" s="51">
        <f t="shared" si="14"/>
        <v>0</v>
      </c>
      <c r="CJ37" s="51">
        <f t="shared" si="15"/>
        <v>0</v>
      </c>
      <c r="CK37" s="51">
        <f t="shared" si="16"/>
        <v>0</v>
      </c>
      <c r="CL37" s="51">
        <f t="shared" si="17"/>
        <v>0</v>
      </c>
      <c r="CM37" s="51">
        <f t="shared" si="18"/>
        <v>0</v>
      </c>
      <c r="CN37" s="51">
        <f t="shared" si="19"/>
        <v>0</v>
      </c>
      <c r="CO37" s="51">
        <f t="shared" si="20"/>
        <v>0</v>
      </c>
    </row>
    <row r="38" spans="2:93" x14ac:dyDescent="0.25">
      <c r="R38" s="52">
        <f t="shared" ref="R38:W38" si="21">SUM(R7:R37)</f>
        <v>0</v>
      </c>
      <c r="S38" s="52">
        <f t="shared" si="21"/>
        <v>0</v>
      </c>
      <c r="T38" s="52">
        <f t="shared" si="21"/>
        <v>0</v>
      </c>
      <c r="U38" s="52">
        <f t="shared" si="21"/>
        <v>0</v>
      </c>
      <c r="V38" s="52">
        <f t="shared" si="21"/>
        <v>0</v>
      </c>
      <c r="W38" s="52">
        <f t="shared" si="21"/>
        <v>0</v>
      </c>
      <c r="AD38" s="52">
        <f t="shared" ref="AD38:AI38" si="22">SUM(AD7:AD37)</f>
        <v>0</v>
      </c>
      <c r="AE38" s="52">
        <f t="shared" si="22"/>
        <v>0</v>
      </c>
      <c r="AF38" s="52">
        <f t="shared" si="22"/>
        <v>0</v>
      </c>
      <c r="AG38" s="52">
        <f t="shared" si="22"/>
        <v>0</v>
      </c>
      <c r="AH38" s="52">
        <f t="shared" si="22"/>
        <v>0</v>
      </c>
      <c r="AI38" s="52">
        <f t="shared" si="22"/>
        <v>0</v>
      </c>
      <c r="AK38" s="52">
        <f>SUM(AK7:AK37)</f>
        <v>0</v>
      </c>
      <c r="AL38" s="52">
        <f>SUM(AL7:AL37)</f>
        <v>0</v>
      </c>
      <c r="AM38" s="52">
        <f>SUM(AM7:AM37)</f>
        <v>0</v>
      </c>
      <c r="AN38" s="52">
        <f>SUM(AN7:AN37)</f>
        <v>0</v>
      </c>
      <c r="AO38" s="52">
        <f>SUM(AO7:AO37)</f>
        <v>0</v>
      </c>
      <c r="AP38" s="52">
        <f t="shared" ref="AP38:BT38" si="23">SUM(AP7:AP37)</f>
        <v>0</v>
      </c>
      <c r="AQ38" s="52">
        <f t="shared" si="23"/>
        <v>0</v>
      </c>
      <c r="AR38" s="52">
        <f t="shared" si="23"/>
        <v>0</v>
      </c>
      <c r="AS38" s="52">
        <f t="shared" si="23"/>
        <v>0</v>
      </c>
      <c r="AT38" s="52">
        <f t="shared" si="23"/>
        <v>0</v>
      </c>
      <c r="AU38" s="52">
        <f t="shared" si="23"/>
        <v>0</v>
      </c>
      <c r="AV38" s="52">
        <f t="shared" si="23"/>
        <v>0</v>
      </c>
      <c r="AW38" s="52">
        <f t="shared" si="23"/>
        <v>0</v>
      </c>
      <c r="AX38" s="52">
        <f t="shared" si="23"/>
        <v>0</v>
      </c>
      <c r="AY38" s="52">
        <f t="shared" si="23"/>
        <v>0</v>
      </c>
      <c r="AZ38" s="52">
        <f t="shared" si="23"/>
        <v>0</v>
      </c>
      <c r="BA38" s="52">
        <f t="shared" si="23"/>
        <v>0</v>
      </c>
      <c r="BB38" s="52">
        <f t="shared" si="23"/>
        <v>0</v>
      </c>
      <c r="BC38" s="52">
        <f t="shared" si="23"/>
        <v>0</v>
      </c>
      <c r="BD38" s="52">
        <f t="shared" si="23"/>
        <v>0</v>
      </c>
      <c r="BE38" s="52">
        <f t="shared" si="23"/>
        <v>0</v>
      </c>
      <c r="BF38" s="52">
        <f t="shared" si="23"/>
        <v>0</v>
      </c>
      <c r="BG38" s="52">
        <f t="shared" si="23"/>
        <v>0</v>
      </c>
      <c r="BH38" s="52">
        <f t="shared" si="23"/>
        <v>0</v>
      </c>
      <c r="BI38" s="52">
        <f t="shared" si="23"/>
        <v>0</v>
      </c>
      <c r="BJ38" s="52">
        <f t="shared" si="23"/>
        <v>0</v>
      </c>
      <c r="BK38" s="52">
        <f t="shared" si="23"/>
        <v>0</v>
      </c>
      <c r="BL38" s="52">
        <f t="shared" si="23"/>
        <v>0</v>
      </c>
      <c r="BM38" s="52">
        <f t="shared" si="23"/>
        <v>0</v>
      </c>
      <c r="BN38" s="52">
        <f t="shared" si="23"/>
        <v>0</v>
      </c>
      <c r="BO38" s="52">
        <f t="shared" si="23"/>
        <v>0</v>
      </c>
      <c r="BP38" s="52">
        <f t="shared" si="23"/>
        <v>0</v>
      </c>
      <c r="BQ38" s="52">
        <f t="shared" si="23"/>
        <v>0</v>
      </c>
      <c r="BR38" s="52">
        <f t="shared" si="23"/>
        <v>0</v>
      </c>
      <c r="BS38" s="52">
        <f t="shared" si="23"/>
        <v>0</v>
      </c>
      <c r="BT38" s="52">
        <f t="shared" si="23"/>
        <v>0</v>
      </c>
      <c r="BV38" s="52">
        <f t="shared" ref="BV38:CA38" si="24">SUM(BV7:BV37)</f>
        <v>0</v>
      </c>
      <c r="BW38" s="52">
        <f t="shared" si="24"/>
        <v>0</v>
      </c>
      <c r="BX38" s="52">
        <f t="shared" si="24"/>
        <v>0</v>
      </c>
      <c r="BY38" s="52">
        <f t="shared" si="24"/>
        <v>0</v>
      </c>
      <c r="BZ38" s="52">
        <f t="shared" si="24"/>
        <v>0</v>
      </c>
      <c r="CA38" s="52">
        <f t="shared" si="24"/>
        <v>0</v>
      </c>
      <c r="CC38" s="52">
        <f t="shared" ref="CC38:CH38" si="25">SUM(CC7:CC37)</f>
        <v>0</v>
      </c>
      <c r="CD38" s="52">
        <f t="shared" si="25"/>
        <v>0</v>
      </c>
      <c r="CE38" s="52">
        <f t="shared" si="25"/>
        <v>0</v>
      </c>
      <c r="CF38" s="52">
        <f t="shared" si="25"/>
        <v>0</v>
      </c>
      <c r="CG38" s="52">
        <f t="shared" si="25"/>
        <v>0</v>
      </c>
      <c r="CH38" s="52">
        <f t="shared" si="25"/>
        <v>0</v>
      </c>
      <c r="CJ38" s="52">
        <f t="shared" ref="CJ38:CO38" si="26">SUM(CJ7:CJ37)</f>
        <v>0</v>
      </c>
      <c r="CK38" s="52">
        <f t="shared" si="26"/>
        <v>0</v>
      </c>
      <c r="CL38" s="52">
        <f t="shared" si="26"/>
        <v>0</v>
      </c>
      <c r="CM38" s="52">
        <f t="shared" si="26"/>
        <v>0</v>
      </c>
      <c r="CN38" s="52">
        <f t="shared" si="26"/>
        <v>0</v>
      </c>
      <c r="CO38" s="52">
        <f t="shared" si="26"/>
        <v>0</v>
      </c>
    </row>
    <row r="39" spans="2:93" x14ac:dyDescent="0.25">
      <c r="CJ39" s="94">
        <f>IF(ISERROR((CJ38-R38)/R38),0,(CJ38-R38)/R38)</f>
        <v>0</v>
      </c>
      <c r="CK39" s="94">
        <f t="shared" ref="CK39:CO39" si="27">IF(ISERROR((CK38-S38)/S38),0,(CK38-S38)/S38)</f>
        <v>0</v>
      </c>
      <c r="CL39" s="94">
        <f t="shared" si="27"/>
        <v>0</v>
      </c>
      <c r="CM39" s="94">
        <f t="shared" si="27"/>
        <v>0</v>
      </c>
      <c r="CN39" s="94">
        <f t="shared" si="27"/>
        <v>0</v>
      </c>
      <c r="CO39" s="94">
        <f t="shared" si="27"/>
        <v>0</v>
      </c>
    </row>
  </sheetData>
  <mergeCells count="5">
    <mergeCell ref="BV3:CA3"/>
    <mergeCell ref="CJ3:CO3"/>
    <mergeCell ref="R3:W3"/>
    <mergeCell ref="AD3:AI3"/>
    <mergeCell ref="CC3:CH3"/>
  </mergeCells>
  <hyperlinks>
    <hyperlink ref="B2" location="Contents!A1" display="Table of Contents"/>
  </hyperlinks>
  <pageMargins left="0.7" right="0.7" top="0.75" bottom="0.75" header="0.3" footer="0.3"/>
  <pageSetup paperSize="9" orientation="portrait" verticalDpi="0"/>
  <legacyDrawing r:id="rId1"/>
  <extLst>
    <ext xmlns:x14="http://schemas.microsoft.com/office/spreadsheetml/2009/9/main" uri="{CCE6A557-97BC-4b89-ADB6-D9C93CAAB3DF}">
      <x14:dataValidations xmlns:xm="http://schemas.microsoft.com/office/excel/2006/main" xWindow="1245" yWindow="746" count="6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E7:E37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G21:G37 F7:F37</xm:sqref>
        </x14:dataValidation>
        <x14:dataValidation type="list" errorStyle="warning" allowBlank="1" showInputMessage="1" showErrorMessage="1" prompt="Select from drop down list">
          <x14:formula1>
            <xm:f>Lab_Mat!$C$13:$C$23</xm:f>
          </x14:formula1>
          <xm:sqref>H7:H11 H14:H16 H19:H37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I7:I37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G7:G20</xm:sqref>
        </x14:dataValidation>
        <x14:dataValidation type="list" errorStyle="warning" allowBlank="1" showInputMessage="1" showErrorMessage="1" prompt="Select from drop down list">
          <x14:formula1>
            <xm:f>Lab_Mat!$C$6:$C$23</xm:f>
          </x14:formula1>
          <xm:sqref>H12:H13 H17:H18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B1:CI60"/>
  <sheetViews>
    <sheetView zoomScaleNormal="100" zoomScalePageLayoutView="125" workbookViewId="0">
      <pane xSplit="4" topLeftCell="M1" activePane="topRight" state="frozen"/>
      <selection activeCell="C11" sqref="C11"/>
      <selection pane="topRight" activeCell="M13" sqref="M13"/>
    </sheetView>
  </sheetViews>
  <sheetFormatPr defaultColWidth="8.85546875" defaultRowHeight="15" outlineLevelCol="1" x14ac:dyDescent="0.25"/>
  <cols>
    <col min="1" max="1" width="4" style="1" customWidth="1"/>
    <col min="2" max="2" width="12" style="1" customWidth="1"/>
    <col min="3" max="3" width="44.7109375" style="1" bestFit="1" customWidth="1"/>
    <col min="4" max="4" width="22.42578125" style="1" customWidth="1"/>
    <col min="5" max="5" width="24.42578125" style="1" hidden="1" customWidth="1" outlineLevel="1"/>
    <col min="6" max="7" width="33.42578125" style="1" hidden="1" customWidth="1" outlineLevel="1"/>
    <col min="8" max="8" width="29.85546875" style="1" hidden="1" customWidth="1" outlineLevel="1"/>
    <col min="9" max="9" width="28.42578125" style="1" hidden="1" customWidth="1" outlineLevel="1"/>
    <col min="10" max="10" width="9.28515625" style="1" customWidth="1" collapsed="1"/>
    <col min="11" max="15" width="9.28515625" style="1" customWidth="1"/>
    <col min="16" max="16" width="2.85546875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2.7109375" style="1" customWidth="1"/>
    <col min="61" max="66" width="8.85546875" style="1"/>
    <col min="67" max="67" width="2.85546875" style="1" customWidth="1"/>
    <col min="68" max="73" width="8.85546875" style="1"/>
    <col min="74" max="74" width="2.85546875" style="1" customWidth="1"/>
    <col min="75" max="16384" width="8.85546875" style="1"/>
  </cols>
  <sheetData>
    <row r="1" spans="2:87" ht="18.75" x14ac:dyDescent="0.3">
      <c r="B1" s="10" t="s">
        <v>368</v>
      </c>
    </row>
    <row r="2" spans="2:87" x14ac:dyDescent="0.25">
      <c r="B2" s="25" t="s">
        <v>6</v>
      </c>
    </row>
    <row r="3" spans="2:87" x14ac:dyDescent="0.25"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2:87" x14ac:dyDescent="0.25">
      <c r="B4" s="2" t="s">
        <v>407</v>
      </c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2:87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2:87" x14ac:dyDescent="0.25">
      <c r="B6" s="7"/>
      <c r="C6" s="7" t="s">
        <v>184</v>
      </c>
      <c r="D6" s="7" t="s">
        <v>189</v>
      </c>
      <c r="E6" s="7" t="s">
        <v>50</v>
      </c>
      <c r="F6" s="7" t="s">
        <v>60</v>
      </c>
      <c r="G6" s="7" t="s">
        <v>33</v>
      </c>
      <c r="H6" s="7" t="s">
        <v>5</v>
      </c>
      <c r="I6" s="7" t="s">
        <v>294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  <c r="CD6" s="39"/>
      <c r="CE6" s="39"/>
      <c r="CF6" s="39"/>
      <c r="CG6" s="39"/>
      <c r="CH6" s="39"/>
      <c r="CI6" s="39"/>
    </row>
    <row r="7" spans="2:87" x14ac:dyDescent="0.25">
      <c r="B7" s="7"/>
      <c r="C7" s="7" t="s">
        <v>185</v>
      </c>
      <c r="D7" s="7" t="s">
        <v>189</v>
      </c>
      <c r="E7" s="7" t="s">
        <v>50</v>
      </c>
      <c r="F7" s="7" t="s">
        <v>60</v>
      </c>
      <c r="G7" s="7" t="s">
        <v>33</v>
      </c>
      <c r="H7" s="7" t="s">
        <v>5</v>
      </c>
      <c r="I7" s="7" t="s">
        <v>294</v>
      </c>
      <c r="J7" s="521"/>
      <c r="K7" s="521"/>
      <c r="L7" s="521"/>
      <c r="M7" s="521"/>
      <c r="N7" s="521"/>
      <c r="O7" s="521"/>
      <c r="P7" s="477"/>
      <c r="Q7" s="521"/>
      <c r="R7" s="521"/>
      <c r="S7" s="521"/>
      <c r="T7" s="521"/>
      <c r="U7" s="521"/>
      <c r="V7" s="521"/>
      <c r="W7" s="477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477"/>
      <c r="BI7" s="521"/>
      <c r="BJ7" s="521"/>
      <c r="BK7" s="521"/>
      <c r="BL7" s="521"/>
      <c r="BM7" s="521"/>
      <c r="BN7" s="521"/>
      <c r="BO7" s="477"/>
      <c r="BP7" s="535"/>
      <c r="BQ7" s="535"/>
      <c r="BR7" s="535"/>
      <c r="BS7" s="535"/>
      <c r="BT7" s="535"/>
      <c r="BU7" s="535"/>
      <c r="BV7" s="477"/>
      <c r="BW7" s="521"/>
      <c r="BX7" s="521"/>
      <c r="BY7" s="521"/>
      <c r="BZ7" s="521"/>
      <c r="CA7" s="521"/>
      <c r="CB7" s="521"/>
      <c r="CD7" s="39"/>
      <c r="CE7" s="39"/>
      <c r="CF7" s="39"/>
      <c r="CG7" s="39"/>
      <c r="CH7" s="39"/>
      <c r="CI7" s="39"/>
    </row>
    <row r="8" spans="2:87" x14ac:dyDescent="0.25">
      <c r="B8" s="7"/>
      <c r="C8" s="7" t="s">
        <v>186</v>
      </c>
      <c r="D8" s="7" t="s">
        <v>189</v>
      </c>
      <c r="E8" s="7" t="s">
        <v>50</v>
      </c>
      <c r="F8" s="7" t="s">
        <v>60</v>
      </c>
      <c r="G8" s="7" t="s">
        <v>33</v>
      </c>
      <c r="H8" s="7" t="s">
        <v>5</v>
      </c>
      <c r="I8" s="7" t="s">
        <v>294</v>
      </c>
      <c r="J8" s="521"/>
      <c r="K8" s="521"/>
      <c r="L8" s="521"/>
      <c r="M8" s="521"/>
      <c r="N8" s="521"/>
      <c r="O8" s="521"/>
      <c r="P8" s="477"/>
      <c r="Q8" s="521"/>
      <c r="R8" s="521"/>
      <c r="S8" s="521"/>
      <c r="T8" s="521"/>
      <c r="U8" s="521"/>
      <c r="V8" s="521"/>
      <c r="W8" s="477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477"/>
      <c r="BI8" s="521"/>
      <c r="BJ8" s="521"/>
      <c r="BK8" s="521"/>
      <c r="BL8" s="521"/>
      <c r="BM8" s="521"/>
      <c r="BN8" s="521"/>
      <c r="BO8" s="477"/>
      <c r="BP8" s="535"/>
      <c r="BQ8" s="535"/>
      <c r="BR8" s="535"/>
      <c r="BS8" s="535"/>
      <c r="BT8" s="535"/>
      <c r="BU8" s="535"/>
      <c r="BV8" s="477"/>
      <c r="BW8" s="521"/>
      <c r="BX8" s="521"/>
      <c r="BY8" s="521"/>
      <c r="BZ8" s="521"/>
      <c r="CA8" s="521"/>
      <c r="CB8" s="521"/>
      <c r="CD8" s="39"/>
      <c r="CE8" s="39"/>
      <c r="CF8" s="39"/>
      <c r="CG8" s="39"/>
      <c r="CH8" s="39"/>
      <c r="CI8" s="39"/>
    </row>
    <row r="9" spans="2:87" x14ac:dyDescent="0.25">
      <c r="B9" s="7"/>
      <c r="C9" s="7" t="s">
        <v>187</v>
      </c>
      <c r="D9" s="7" t="s">
        <v>189</v>
      </c>
      <c r="E9" s="7" t="s">
        <v>50</v>
      </c>
      <c r="F9" s="7" t="s">
        <v>60</v>
      </c>
      <c r="G9" s="7" t="s">
        <v>33</v>
      </c>
      <c r="H9" s="7" t="s">
        <v>5</v>
      </c>
      <c r="I9" s="7" t="s">
        <v>294</v>
      </c>
      <c r="J9" s="521"/>
      <c r="K9" s="521"/>
      <c r="L9" s="521"/>
      <c r="M9" s="521"/>
      <c r="N9" s="521"/>
      <c r="O9" s="521"/>
      <c r="P9" s="477"/>
      <c r="Q9" s="521"/>
      <c r="R9" s="521"/>
      <c r="S9" s="521"/>
      <c r="T9" s="521"/>
      <c r="U9" s="521"/>
      <c r="V9" s="521"/>
      <c r="W9" s="477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477"/>
      <c r="BI9" s="521"/>
      <c r="BJ9" s="521"/>
      <c r="BK9" s="521"/>
      <c r="BL9" s="521"/>
      <c r="BM9" s="521"/>
      <c r="BN9" s="521"/>
      <c r="BO9" s="477"/>
      <c r="BP9" s="535"/>
      <c r="BQ9" s="535"/>
      <c r="BR9" s="535"/>
      <c r="BS9" s="535"/>
      <c r="BT9" s="535"/>
      <c r="BU9" s="535"/>
      <c r="BV9" s="477"/>
      <c r="BW9" s="521"/>
      <c r="BX9" s="521"/>
      <c r="BY9" s="521"/>
      <c r="BZ9" s="521"/>
      <c r="CA9" s="521"/>
      <c r="CB9" s="521"/>
      <c r="CD9" s="39"/>
      <c r="CE9" s="39"/>
      <c r="CF9" s="39"/>
      <c r="CG9" s="39"/>
      <c r="CH9" s="39"/>
      <c r="CI9" s="39"/>
    </row>
    <row r="10" spans="2:87" x14ac:dyDescent="0.25">
      <c r="B10" s="7"/>
      <c r="C10" s="7" t="s">
        <v>188</v>
      </c>
      <c r="D10" s="7" t="s">
        <v>189</v>
      </c>
      <c r="E10" s="7" t="s">
        <v>50</v>
      </c>
      <c r="F10" s="7" t="s">
        <v>60</v>
      </c>
      <c r="G10" s="7" t="s">
        <v>33</v>
      </c>
      <c r="H10" s="7" t="s">
        <v>5</v>
      </c>
      <c r="I10" s="7" t="s">
        <v>294</v>
      </c>
      <c r="J10" s="521"/>
      <c r="K10" s="521"/>
      <c r="L10" s="521"/>
      <c r="M10" s="521"/>
      <c r="N10" s="521"/>
      <c r="O10" s="521"/>
      <c r="P10" s="477"/>
      <c r="Q10" s="521"/>
      <c r="R10" s="521"/>
      <c r="S10" s="521"/>
      <c r="T10" s="521"/>
      <c r="U10" s="521"/>
      <c r="V10" s="521"/>
      <c r="W10" s="477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477"/>
      <c r="BI10" s="521"/>
      <c r="BJ10" s="521"/>
      <c r="BK10" s="521"/>
      <c r="BL10" s="521"/>
      <c r="BM10" s="521"/>
      <c r="BN10" s="521"/>
      <c r="BO10" s="477"/>
      <c r="BP10" s="535"/>
      <c r="BQ10" s="535"/>
      <c r="BR10" s="535"/>
      <c r="BS10" s="535"/>
      <c r="BT10" s="535"/>
      <c r="BU10" s="535"/>
      <c r="BV10" s="477"/>
      <c r="BW10" s="521"/>
      <c r="BX10" s="521"/>
      <c r="BY10" s="521"/>
      <c r="BZ10" s="521"/>
      <c r="CA10" s="521"/>
      <c r="CB10" s="521"/>
      <c r="CD10" s="39"/>
      <c r="CE10" s="39"/>
      <c r="CF10" s="39"/>
      <c r="CG10" s="39"/>
      <c r="CH10" s="39"/>
      <c r="CI10" s="39"/>
    </row>
    <row r="11" spans="2:87" x14ac:dyDescent="0.25">
      <c r="B11" s="7"/>
      <c r="C11" s="7" t="s">
        <v>199</v>
      </c>
      <c r="D11" s="7" t="s">
        <v>63</v>
      </c>
      <c r="E11" s="7" t="s">
        <v>50</v>
      </c>
      <c r="F11" s="7" t="s">
        <v>60</v>
      </c>
      <c r="G11" s="7" t="s">
        <v>35</v>
      </c>
      <c r="H11" s="7" t="s">
        <v>246</v>
      </c>
      <c r="I11" s="7" t="s">
        <v>285</v>
      </c>
      <c r="J11" s="521"/>
      <c r="K11" s="521"/>
      <c r="L11" s="521"/>
      <c r="M11" s="521"/>
      <c r="N11" s="521"/>
      <c r="O11" s="521"/>
      <c r="P11" s="477"/>
      <c r="Q11" s="521"/>
      <c r="R11" s="521"/>
      <c r="S11" s="521"/>
      <c r="T11" s="521"/>
      <c r="U11" s="521"/>
      <c r="V11" s="521"/>
      <c r="W11" s="477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477"/>
      <c r="BI11" s="521"/>
      <c r="BJ11" s="521"/>
      <c r="BK11" s="521"/>
      <c r="BL11" s="521"/>
      <c r="BM11" s="521"/>
      <c r="BN11" s="521"/>
      <c r="BO11" s="477"/>
      <c r="BP11" s="535"/>
      <c r="BQ11" s="535"/>
      <c r="BR11" s="535"/>
      <c r="BS11" s="535"/>
      <c r="BT11" s="535"/>
      <c r="BU11" s="535"/>
      <c r="BV11" s="477"/>
      <c r="BW11" s="521"/>
      <c r="BX11" s="521"/>
      <c r="BY11" s="521"/>
      <c r="BZ11" s="521"/>
      <c r="CA11" s="521"/>
      <c r="CB11" s="521"/>
      <c r="CD11" s="39"/>
      <c r="CE11" s="39"/>
      <c r="CF11" s="39"/>
      <c r="CG11" s="39"/>
      <c r="CH11" s="39"/>
      <c r="CI11" s="39"/>
    </row>
    <row r="12" spans="2:87" x14ac:dyDescent="0.25">
      <c r="B12" s="7"/>
      <c r="C12" s="7" t="s">
        <v>200</v>
      </c>
      <c r="D12" s="7" t="s">
        <v>63</v>
      </c>
      <c r="E12" s="7" t="s">
        <v>50</v>
      </c>
      <c r="F12" s="7" t="s">
        <v>60</v>
      </c>
      <c r="G12" s="7" t="s">
        <v>33</v>
      </c>
      <c r="H12" s="7" t="s">
        <v>241</v>
      </c>
      <c r="I12" s="7" t="s">
        <v>281</v>
      </c>
      <c r="J12" s="521"/>
      <c r="K12" s="521"/>
      <c r="L12" s="521"/>
      <c r="M12" s="521"/>
      <c r="N12" s="521"/>
      <c r="O12" s="521"/>
      <c r="P12" s="477"/>
      <c r="Q12" s="521"/>
      <c r="R12" s="521"/>
      <c r="S12" s="521"/>
      <c r="T12" s="521"/>
      <c r="U12" s="521"/>
      <c r="V12" s="521"/>
      <c r="W12" s="477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477"/>
      <c r="BI12" s="521"/>
      <c r="BJ12" s="521"/>
      <c r="BK12" s="521"/>
      <c r="BL12" s="521"/>
      <c r="BM12" s="521"/>
      <c r="BN12" s="521"/>
      <c r="BO12" s="477"/>
      <c r="BP12" s="535"/>
      <c r="BQ12" s="535"/>
      <c r="BR12" s="535"/>
      <c r="BS12" s="535"/>
      <c r="BT12" s="535"/>
      <c r="BU12" s="535"/>
      <c r="BV12" s="477"/>
      <c r="BW12" s="521"/>
      <c r="BX12" s="521"/>
      <c r="BY12" s="521"/>
      <c r="BZ12" s="521"/>
      <c r="CA12" s="521"/>
      <c r="CB12" s="521"/>
      <c r="CD12" s="39"/>
      <c r="CE12" s="39"/>
      <c r="CF12" s="39"/>
      <c r="CG12" s="39"/>
      <c r="CH12" s="39"/>
      <c r="CI12" s="39"/>
    </row>
    <row r="13" spans="2:87" x14ac:dyDescent="0.25">
      <c r="B13" s="7"/>
      <c r="C13" s="7" t="s">
        <v>201</v>
      </c>
      <c r="D13" s="7" t="s">
        <v>63</v>
      </c>
      <c r="E13" s="7" t="s">
        <v>50</v>
      </c>
      <c r="F13" s="7" t="s">
        <v>60</v>
      </c>
      <c r="G13" s="7" t="s">
        <v>33</v>
      </c>
      <c r="H13" s="7" t="s">
        <v>239</v>
      </c>
      <c r="I13" s="7" t="s">
        <v>289</v>
      </c>
      <c r="J13" s="521"/>
      <c r="K13" s="521"/>
      <c r="L13" s="521"/>
      <c r="M13" s="521"/>
      <c r="N13" s="521"/>
      <c r="O13" s="521"/>
      <c r="P13" s="477"/>
      <c r="Q13" s="521"/>
      <c r="R13" s="521"/>
      <c r="S13" s="521"/>
      <c r="T13" s="521"/>
      <c r="U13" s="521"/>
      <c r="V13" s="521"/>
      <c r="W13" s="477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477"/>
      <c r="BI13" s="521"/>
      <c r="BJ13" s="521"/>
      <c r="BK13" s="521"/>
      <c r="BL13" s="521"/>
      <c r="BM13" s="521"/>
      <c r="BN13" s="521"/>
      <c r="BO13" s="477"/>
      <c r="BP13" s="535"/>
      <c r="BQ13" s="535"/>
      <c r="BR13" s="535"/>
      <c r="BS13" s="535"/>
      <c r="BT13" s="535"/>
      <c r="BU13" s="535"/>
      <c r="BV13" s="477"/>
      <c r="BW13" s="521"/>
      <c r="BX13" s="521"/>
      <c r="BY13" s="521"/>
      <c r="BZ13" s="521"/>
      <c r="CA13" s="521"/>
      <c r="CB13" s="521"/>
      <c r="CD13" s="39"/>
      <c r="CE13" s="39"/>
      <c r="CF13" s="39"/>
      <c r="CG13" s="39"/>
      <c r="CH13" s="39"/>
      <c r="CI13" s="39"/>
    </row>
    <row r="14" spans="2:87" x14ac:dyDescent="0.25">
      <c r="B14" s="7"/>
      <c r="C14" s="7" t="s">
        <v>202</v>
      </c>
      <c r="D14" s="7" t="s">
        <v>63</v>
      </c>
      <c r="E14" s="7" t="s">
        <v>50</v>
      </c>
      <c r="F14" s="7" t="s">
        <v>60</v>
      </c>
      <c r="G14" s="7" t="s">
        <v>33</v>
      </c>
      <c r="H14" s="7" t="s">
        <v>239</v>
      </c>
      <c r="I14" s="7" t="s">
        <v>289</v>
      </c>
      <c r="J14" s="521"/>
      <c r="K14" s="521"/>
      <c r="L14" s="521"/>
      <c r="M14" s="521"/>
      <c r="N14" s="521"/>
      <c r="O14" s="521"/>
      <c r="P14" s="477"/>
      <c r="Q14" s="521"/>
      <c r="R14" s="521"/>
      <c r="S14" s="521"/>
      <c r="T14" s="521"/>
      <c r="U14" s="521"/>
      <c r="V14" s="521"/>
      <c r="W14" s="477"/>
      <c r="X14" s="521"/>
      <c r="Y14" s="521"/>
      <c r="Z14" s="521"/>
      <c r="AA14" s="521"/>
      <c r="AB14" s="521"/>
      <c r="AC14" s="521"/>
      <c r="AD14" s="521"/>
      <c r="AE14" s="521"/>
      <c r="AF14" s="521"/>
      <c r="AG14" s="521"/>
      <c r="AH14" s="521"/>
      <c r="AI14" s="521"/>
      <c r="AJ14" s="521"/>
      <c r="AK14" s="521"/>
      <c r="AL14" s="521"/>
      <c r="AM14" s="521"/>
      <c r="AN14" s="521"/>
      <c r="AO14" s="521"/>
      <c r="AP14" s="521"/>
      <c r="AQ14" s="521"/>
      <c r="AR14" s="521"/>
      <c r="AS14" s="521"/>
      <c r="AT14" s="521"/>
      <c r="AU14" s="521"/>
      <c r="AV14" s="521"/>
      <c r="AW14" s="521"/>
      <c r="AX14" s="521"/>
      <c r="AY14" s="521"/>
      <c r="AZ14" s="521"/>
      <c r="BA14" s="521"/>
      <c r="BB14" s="521"/>
      <c r="BC14" s="521"/>
      <c r="BD14" s="521"/>
      <c r="BE14" s="521"/>
      <c r="BF14" s="521"/>
      <c r="BG14" s="521"/>
      <c r="BH14" s="477"/>
      <c r="BI14" s="521"/>
      <c r="BJ14" s="521"/>
      <c r="BK14" s="521"/>
      <c r="BL14" s="521"/>
      <c r="BM14" s="521"/>
      <c r="BN14" s="521"/>
      <c r="BO14" s="477"/>
      <c r="BP14" s="535"/>
      <c r="BQ14" s="535"/>
      <c r="BR14" s="535"/>
      <c r="BS14" s="535"/>
      <c r="BT14" s="535"/>
      <c r="BU14" s="535"/>
      <c r="BV14" s="477"/>
      <c r="BW14" s="521"/>
      <c r="BX14" s="521"/>
      <c r="BY14" s="521"/>
      <c r="BZ14" s="521"/>
      <c r="CA14" s="521"/>
      <c r="CB14" s="521"/>
      <c r="CD14" s="39"/>
      <c r="CE14" s="39"/>
      <c r="CF14" s="39"/>
      <c r="CG14" s="39"/>
      <c r="CH14" s="39"/>
      <c r="CI14" s="39"/>
    </row>
    <row r="15" spans="2:87" x14ac:dyDescent="0.25">
      <c r="B15" s="7"/>
      <c r="C15" s="7" t="s">
        <v>203</v>
      </c>
      <c r="D15" s="7" t="s">
        <v>63</v>
      </c>
      <c r="E15" s="7" t="s">
        <v>49</v>
      </c>
      <c r="F15" s="7" t="s">
        <v>60</v>
      </c>
      <c r="G15" s="7" t="s">
        <v>35</v>
      </c>
      <c r="H15" s="7" t="s">
        <v>234</v>
      </c>
      <c r="I15" s="7" t="s">
        <v>289</v>
      </c>
      <c r="J15" s="521"/>
      <c r="K15" s="521"/>
      <c r="L15" s="521"/>
      <c r="M15" s="521"/>
      <c r="N15" s="521"/>
      <c r="O15" s="521"/>
      <c r="P15" s="477"/>
      <c r="Q15" s="521"/>
      <c r="R15" s="521"/>
      <c r="S15" s="521"/>
      <c r="T15" s="521"/>
      <c r="U15" s="521"/>
      <c r="V15" s="521"/>
      <c r="W15" s="477"/>
      <c r="X15" s="521"/>
      <c r="Y15" s="521"/>
      <c r="Z15" s="521"/>
      <c r="AA15" s="521"/>
      <c r="AB15" s="521"/>
      <c r="AC15" s="521"/>
      <c r="AD15" s="521"/>
      <c r="AE15" s="521"/>
      <c r="AF15" s="521"/>
      <c r="AG15" s="521"/>
      <c r="AH15" s="521"/>
      <c r="AI15" s="521"/>
      <c r="AJ15" s="521"/>
      <c r="AK15" s="521"/>
      <c r="AL15" s="521"/>
      <c r="AM15" s="521"/>
      <c r="AN15" s="521"/>
      <c r="AO15" s="521"/>
      <c r="AP15" s="521"/>
      <c r="AQ15" s="521"/>
      <c r="AR15" s="521"/>
      <c r="AS15" s="521"/>
      <c r="AT15" s="521"/>
      <c r="AU15" s="521"/>
      <c r="AV15" s="521"/>
      <c r="AW15" s="521"/>
      <c r="AX15" s="521"/>
      <c r="AY15" s="521"/>
      <c r="AZ15" s="521"/>
      <c r="BA15" s="521"/>
      <c r="BB15" s="521"/>
      <c r="BC15" s="521"/>
      <c r="BD15" s="521"/>
      <c r="BE15" s="521"/>
      <c r="BF15" s="521"/>
      <c r="BG15" s="521"/>
      <c r="BH15" s="477"/>
      <c r="BI15" s="521"/>
      <c r="BJ15" s="521"/>
      <c r="BK15" s="521"/>
      <c r="BL15" s="521"/>
      <c r="BM15" s="521"/>
      <c r="BN15" s="521"/>
      <c r="BO15" s="477"/>
      <c r="BP15" s="535"/>
      <c r="BQ15" s="535"/>
      <c r="BR15" s="535"/>
      <c r="BS15" s="535"/>
      <c r="BT15" s="535"/>
      <c r="BU15" s="535"/>
      <c r="BV15" s="477"/>
      <c r="BW15" s="521"/>
      <c r="BX15" s="521"/>
      <c r="BY15" s="521"/>
      <c r="BZ15" s="521"/>
      <c r="CA15" s="521"/>
      <c r="CB15" s="521"/>
      <c r="CD15" s="39"/>
      <c r="CE15" s="39"/>
      <c r="CF15" s="39"/>
      <c r="CG15" s="39"/>
      <c r="CH15" s="39"/>
      <c r="CI15" s="39"/>
    </row>
    <row r="16" spans="2:87" x14ac:dyDescent="0.25">
      <c r="B16" s="7"/>
      <c r="C16" s="7" t="s">
        <v>204</v>
      </c>
      <c r="D16" s="7" t="s">
        <v>63</v>
      </c>
      <c r="E16" s="7" t="s">
        <v>49</v>
      </c>
      <c r="F16" s="7" t="s">
        <v>60</v>
      </c>
      <c r="G16" s="7" t="s">
        <v>35</v>
      </c>
      <c r="H16" s="7" t="s">
        <v>234</v>
      </c>
      <c r="I16" s="7" t="s">
        <v>289</v>
      </c>
      <c r="J16" s="521"/>
      <c r="K16" s="521"/>
      <c r="L16" s="521"/>
      <c r="M16" s="521"/>
      <c r="N16" s="521"/>
      <c r="O16" s="521"/>
      <c r="P16" s="477"/>
      <c r="Q16" s="521"/>
      <c r="R16" s="521"/>
      <c r="S16" s="521"/>
      <c r="T16" s="521"/>
      <c r="U16" s="521"/>
      <c r="V16" s="521"/>
      <c r="W16" s="477"/>
      <c r="X16" s="521"/>
      <c r="Y16" s="521"/>
      <c r="Z16" s="521"/>
      <c r="AA16" s="521"/>
      <c r="AB16" s="521"/>
      <c r="AC16" s="521"/>
      <c r="AD16" s="521"/>
      <c r="AE16" s="521"/>
      <c r="AF16" s="521"/>
      <c r="AG16" s="521"/>
      <c r="AH16" s="521"/>
      <c r="AI16" s="521"/>
      <c r="AJ16" s="521"/>
      <c r="AK16" s="521"/>
      <c r="AL16" s="521"/>
      <c r="AM16" s="521"/>
      <c r="AN16" s="521"/>
      <c r="AO16" s="521"/>
      <c r="AP16" s="521"/>
      <c r="AQ16" s="521"/>
      <c r="AR16" s="521"/>
      <c r="AS16" s="521"/>
      <c r="AT16" s="521"/>
      <c r="AU16" s="521"/>
      <c r="AV16" s="521"/>
      <c r="AW16" s="521"/>
      <c r="AX16" s="521"/>
      <c r="AY16" s="521"/>
      <c r="AZ16" s="521"/>
      <c r="BA16" s="521"/>
      <c r="BB16" s="521"/>
      <c r="BC16" s="521"/>
      <c r="BD16" s="521"/>
      <c r="BE16" s="521"/>
      <c r="BF16" s="521"/>
      <c r="BG16" s="521"/>
      <c r="BH16" s="477"/>
      <c r="BI16" s="521"/>
      <c r="BJ16" s="521"/>
      <c r="BK16" s="521"/>
      <c r="BL16" s="521"/>
      <c r="BM16" s="521"/>
      <c r="BN16" s="521"/>
      <c r="BO16" s="477"/>
      <c r="BP16" s="535"/>
      <c r="BQ16" s="535"/>
      <c r="BR16" s="535"/>
      <c r="BS16" s="535"/>
      <c r="BT16" s="535"/>
      <c r="BU16" s="535"/>
      <c r="BV16" s="477"/>
      <c r="BW16" s="521"/>
      <c r="BX16" s="521"/>
      <c r="BY16" s="521"/>
      <c r="BZ16" s="521"/>
      <c r="CA16" s="521"/>
      <c r="CB16" s="521"/>
      <c r="CD16" s="39"/>
      <c r="CE16" s="39"/>
      <c r="CF16" s="39"/>
      <c r="CG16" s="39"/>
      <c r="CH16" s="39"/>
      <c r="CI16" s="39"/>
    </row>
    <row r="17" spans="2:87" x14ac:dyDescent="0.25">
      <c r="B17" s="7"/>
      <c r="C17" s="7" t="s">
        <v>205</v>
      </c>
      <c r="D17" s="7" t="s">
        <v>63</v>
      </c>
      <c r="E17" s="7" t="s">
        <v>49</v>
      </c>
      <c r="F17" s="7" t="s">
        <v>60</v>
      </c>
      <c r="G17" s="7" t="s">
        <v>33</v>
      </c>
      <c r="H17" s="7" t="s">
        <v>5</v>
      </c>
      <c r="I17" s="7" t="s">
        <v>289</v>
      </c>
      <c r="J17" s="521"/>
      <c r="K17" s="521"/>
      <c r="L17" s="521"/>
      <c r="M17" s="521"/>
      <c r="N17" s="521"/>
      <c r="O17" s="521"/>
      <c r="P17" s="477"/>
      <c r="Q17" s="521"/>
      <c r="R17" s="521"/>
      <c r="S17" s="521"/>
      <c r="T17" s="521"/>
      <c r="U17" s="521"/>
      <c r="V17" s="521"/>
      <c r="W17" s="477"/>
      <c r="X17" s="521"/>
      <c r="Y17" s="521"/>
      <c r="Z17" s="521"/>
      <c r="AA17" s="521"/>
      <c r="AB17" s="521"/>
      <c r="AC17" s="521"/>
      <c r="AD17" s="521"/>
      <c r="AE17" s="521"/>
      <c r="AF17" s="521"/>
      <c r="AG17" s="521"/>
      <c r="AH17" s="521"/>
      <c r="AI17" s="521"/>
      <c r="AJ17" s="521"/>
      <c r="AK17" s="521"/>
      <c r="AL17" s="521"/>
      <c r="AM17" s="521"/>
      <c r="AN17" s="521"/>
      <c r="AO17" s="521"/>
      <c r="AP17" s="521"/>
      <c r="AQ17" s="521"/>
      <c r="AR17" s="521"/>
      <c r="AS17" s="521"/>
      <c r="AT17" s="521"/>
      <c r="AU17" s="521"/>
      <c r="AV17" s="521"/>
      <c r="AW17" s="521"/>
      <c r="AX17" s="521"/>
      <c r="AY17" s="521"/>
      <c r="AZ17" s="521"/>
      <c r="BA17" s="521"/>
      <c r="BB17" s="521"/>
      <c r="BC17" s="521"/>
      <c r="BD17" s="521"/>
      <c r="BE17" s="521"/>
      <c r="BF17" s="521"/>
      <c r="BG17" s="521"/>
      <c r="BH17" s="477"/>
      <c r="BI17" s="521"/>
      <c r="BJ17" s="521"/>
      <c r="BK17" s="521"/>
      <c r="BL17" s="521"/>
      <c r="BM17" s="521"/>
      <c r="BN17" s="521"/>
      <c r="BO17" s="477"/>
      <c r="BP17" s="535"/>
      <c r="BQ17" s="535"/>
      <c r="BR17" s="535"/>
      <c r="BS17" s="535"/>
      <c r="BT17" s="535"/>
      <c r="BU17" s="535"/>
      <c r="BV17" s="477"/>
      <c r="BW17" s="521"/>
      <c r="BX17" s="521"/>
      <c r="BY17" s="521"/>
      <c r="BZ17" s="521"/>
      <c r="CA17" s="521"/>
      <c r="CB17" s="521"/>
      <c r="CD17" s="39"/>
      <c r="CE17" s="39"/>
      <c r="CF17" s="39"/>
      <c r="CG17" s="39"/>
      <c r="CH17" s="39"/>
      <c r="CI17" s="39"/>
    </row>
    <row r="18" spans="2:87" x14ac:dyDescent="0.25">
      <c r="B18" s="7"/>
      <c r="C18" s="7" t="s">
        <v>206</v>
      </c>
      <c r="D18" s="7" t="s">
        <v>63</v>
      </c>
      <c r="E18" s="7" t="s">
        <v>49</v>
      </c>
      <c r="F18" s="7" t="s">
        <v>60</v>
      </c>
      <c r="G18" s="7" t="s">
        <v>33</v>
      </c>
      <c r="H18" s="7" t="s">
        <v>5</v>
      </c>
      <c r="I18" s="7" t="s">
        <v>289</v>
      </c>
      <c r="J18" s="521"/>
      <c r="K18" s="521"/>
      <c r="L18" s="521"/>
      <c r="M18" s="521"/>
      <c r="N18" s="521"/>
      <c r="O18" s="521"/>
      <c r="P18" s="477"/>
      <c r="Q18" s="521"/>
      <c r="R18" s="521"/>
      <c r="S18" s="521"/>
      <c r="T18" s="521"/>
      <c r="U18" s="521"/>
      <c r="V18" s="521"/>
      <c r="W18" s="477"/>
      <c r="X18" s="521"/>
      <c r="Y18" s="521"/>
      <c r="Z18" s="521"/>
      <c r="AA18" s="521"/>
      <c r="AB18" s="521"/>
      <c r="AC18" s="521"/>
      <c r="AD18" s="521"/>
      <c r="AE18" s="521"/>
      <c r="AF18" s="521"/>
      <c r="AG18" s="521"/>
      <c r="AH18" s="521"/>
      <c r="AI18" s="521"/>
      <c r="AJ18" s="521"/>
      <c r="AK18" s="521"/>
      <c r="AL18" s="521"/>
      <c r="AM18" s="521"/>
      <c r="AN18" s="521"/>
      <c r="AO18" s="521"/>
      <c r="AP18" s="521"/>
      <c r="AQ18" s="521"/>
      <c r="AR18" s="521"/>
      <c r="AS18" s="521"/>
      <c r="AT18" s="521"/>
      <c r="AU18" s="521"/>
      <c r="AV18" s="521"/>
      <c r="AW18" s="521"/>
      <c r="AX18" s="521"/>
      <c r="AY18" s="521"/>
      <c r="AZ18" s="521"/>
      <c r="BA18" s="521"/>
      <c r="BB18" s="521"/>
      <c r="BC18" s="521"/>
      <c r="BD18" s="521"/>
      <c r="BE18" s="521"/>
      <c r="BF18" s="521"/>
      <c r="BG18" s="521"/>
      <c r="BH18" s="477"/>
      <c r="BI18" s="521"/>
      <c r="BJ18" s="521"/>
      <c r="BK18" s="521"/>
      <c r="BL18" s="521"/>
      <c r="BM18" s="521"/>
      <c r="BN18" s="521"/>
      <c r="BO18" s="477"/>
      <c r="BP18" s="535"/>
      <c r="BQ18" s="535"/>
      <c r="BR18" s="535"/>
      <c r="BS18" s="535"/>
      <c r="BT18" s="535"/>
      <c r="BU18" s="535"/>
      <c r="BV18" s="477"/>
      <c r="BW18" s="521"/>
      <c r="BX18" s="521"/>
      <c r="BY18" s="521"/>
      <c r="BZ18" s="521"/>
      <c r="CA18" s="521"/>
      <c r="CB18" s="521"/>
      <c r="CD18" s="39"/>
      <c r="CE18" s="39"/>
      <c r="CF18" s="39"/>
      <c r="CG18" s="39"/>
      <c r="CH18" s="39"/>
      <c r="CI18" s="39"/>
    </row>
    <row r="19" spans="2:87" x14ac:dyDescent="0.25">
      <c r="B19" s="7"/>
      <c r="C19" s="7" t="s">
        <v>207</v>
      </c>
      <c r="D19" s="7" t="s">
        <v>63</v>
      </c>
      <c r="E19" s="7" t="s">
        <v>49</v>
      </c>
      <c r="F19" s="7" t="s">
        <v>60</v>
      </c>
      <c r="G19" s="7" t="s">
        <v>35</v>
      </c>
      <c r="H19" s="7" t="s">
        <v>234</v>
      </c>
      <c r="I19" s="7" t="s">
        <v>289</v>
      </c>
      <c r="J19" s="521"/>
      <c r="K19" s="521"/>
      <c r="L19" s="521"/>
      <c r="M19" s="521"/>
      <c r="N19" s="521"/>
      <c r="O19" s="521"/>
      <c r="P19" s="477"/>
      <c r="Q19" s="521"/>
      <c r="R19" s="521"/>
      <c r="S19" s="521"/>
      <c r="T19" s="521"/>
      <c r="U19" s="521"/>
      <c r="V19" s="521"/>
      <c r="W19" s="477"/>
      <c r="X19" s="521"/>
      <c r="Y19" s="521"/>
      <c r="Z19" s="521"/>
      <c r="AA19" s="521"/>
      <c r="AB19" s="521"/>
      <c r="AC19" s="521"/>
      <c r="AD19" s="521"/>
      <c r="AE19" s="521"/>
      <c r="AF19" s="521"/>
      <c r="AG19" s="521"/>
      <c r="AH19" s="521"/>
      <c r="AI19" s="521"/>
      <c r="AJ19" s="521"/>
      <c r="AK19" s="521"/>
      <c r="AL19" s="521"/>
      <c r="AM19" s="521"/>
      <c r="AN19" s="521"/>
      <c r="AO19" s="521"/>
      <c r="AP19" s="521"/>
      <c r="AQ19" s="521"/>
      <c r="AR19" s="521"/>
      <c r="AS19" s="521"/>
      <c r="AT19" s="521"/>
      <c r="AU19" s="521"/>
      <c r="AV19" s="521"/>
      <c r="AW19" s="521"/>
      <c r="AX19" s="521"/>
      <c r="AY19" s="521"/>
      <c r="AZ19" s="521"/>
      <c r="BA19" s="521"/>
      <c r="BB19" s="521"/>
      <c r="BC19" s="521"/>
      <c r="BD19" s="521"/>
      <c r="BE19" s="521"/>
      <c r="BF19" s="521"/>
      <c r="BG19" s="521"/>
      <c r="BH19" s="477"/>
      <c r="BI19" s="521"/>
      <c r="BJ19" s="521"/>
      <c r="BK19" s="521"/>
      <c r="BL19" s="521"/>
      <c r="BM19" s="521"/>
      <c r="BN19" s="521"/>
      <c r="BO19" s="477"/>
      <c r="BP19" s="535"/>
      <c r="BQ19" s="535"/>
      <c r="BR19" s="535"/>
      <c r="BS19" s="535"/>
      <c r="BT19" s="535"/>
      <c r="BU19" s="535"/>
      <c r="BV19" s="477"/>
      <c r="BW19" s="521"/>
      <c r="BX19" s="521"/>
      <c r="BY19" s="521"/>
      <c r="BZ19" s="521"/>
      <c r="CA19" s="521"/>
      <c r="CB19" s="521"/>
      <c r="CD19" s="39"/>
      <c r="CE19" s="39"/>
      <c r="CF19" s="39"/>
      <c r="CG19" s="39"/>
      <c r="CH19" s="39"/>
      <c r="CI19" s="39"/>
    </row>
    <row r="20" spans="2:87" x14ac:dyDescent="0.25">
      <c r="B20" s="7"/>
      <c r="C20" s="7"/>
      <c r="D20" s="7"/>
      <c r="E20" s="7"/>
      <c r="F20" s="7"/>
      <c r="G20" s="7"/>
      <c r="H20" s="7"/>
      <c r="I20" s="7"/>
      <c r="J20" s="49"/>
      <c r="K20" s="49"/>
      <c r="L20" s="49"/>
      <c r="M20" s="49"/>
      <c r="N20" s="49"/>
      <c r="O20" s="49"/>
      <c r="Q20" s="51"/>
      <c r="R20" s="51"/>
      <c r="S20" s="51"/>
      <c r="T20" s="51"/>
      <c r="U20" s="51"/>
      <c r="V20" s="51"/>
      <c r="X20" s="6"/>
      <c r="Y20" s="6"/>
      <c r="Z20" s="6"/>
      <c r="AA20" s="6"/>
      <c r="AB20" s="6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I20" s="51"/>
      <c r="BJ20" s="51"/>
      <c r="BK20" s="51"/>
      <c r="BL20" s="51"/>
      <c r="BM20" s="51"/>
      <c r="BN20" s="51"/>
      <c r="BP20" s="91"/>
      <c r="BQ20" s="91"/>
      <c r="BR20" s="91"/>
      <c r="BS20" s="91"/>
      <c r="BT20" s="91"/>
      <c r="BU20" s="91"/>
      <c r="BW20" s="51">
        <f t="shared" ref="BW7:BW36" si="0">Q20+AC20+BI20+BP20</f>
        <v>0</v>
      </c>
      <c r="BX20" s="51">
        <f t="shared" ref="BX7:BX36" si="1">R20+AI20+BJ20+BQ20</f>
        <v>0</v>
      </c>
      <c r="BY20" s="51">
        <f t="shared" ref="BY7:BY36" si="2">S20+AO20+BK20+BR20</f>
        <v>0</v>
      </c>
      <c r="BZ20" s="51">
        <f t="shared" ref="BZ7:BZ36" si="3">T20+AU20+BL20+BS20</f>
        <v>0</v>
      </c>
      <c r="CA20" s="51">
        <f t="shared" ref="CA7:CA36" si="4">U20+BA20+BM20+BT20</f>
        <v>0</v>
      </c>
      <c r="CB20" s="51">
        <f t="shared" ref="CB7:CB36" si="5">V20+BG20+BN20+BU20</f>
        <v>0</v>
      </c>
      <c r="CD20" s="39"/>
      <c r="CE20" s="39"/>
      <c r="CF20" s="39"/>
      <c r="CG20" s="39"/>
      <c r="CH20" s="39"/>
      <c r="CI20" s="39"/>
    </row>
    <row r="21" spans="2:87" x14ac:dyDescent="0.25">
      <c r="B21" s="7"/>
      <c r="C21" s="7"/>
      <c r="D21" s="7"/>
      <c r="E21" s="7"/>
      <c r="F21" s="7"/>
      <c r="G21" s="7"/>
      <c r="H21" s="7"/>
      <c r="I21" s="7"/>
      <c r="J21" s="49"/>
      <c r="K21" s="49"/>
      <c r="L21" s="49"/>
      <c r="M21" s="49"/>
      <c r="N21" s="49"/>
      <c r="O21" s="49"/>
      <c r="Q21" s="51"/>
      <c r="R21" s="51"/>
      <c r="S21" s="51"/>
      <c r="T21" s="51"/>
      <c r="U21" s="51"/>
      <c r="V21" s="51"/>
      <c r="X21" s="6"/>
      <c r="Y21" s="6"/>
      <c r="Z21" s="6"/>
      <c r="AA21" s="6"/>
      <c r="AB21" s="6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I21" s="51"/>
      <c r="BJ21" s="51"/>
      <c r="BK21" s="51"/>
      <c r="BL21" s="51"/>
      <c r="BM21" s="51"/>
      <c r="BN21" s="51"/>
      <c r="BP21" s="91"/>
      <c r="BQ21" s="91"/>
      <c r="BR21" s="91"/>
      <c r="BS21" s="91"/>
      <c r="BT21" s="91"/>
      <c r="BU21" s="91"/>
      <c r="BW21" s="51">
        <f t="shared" si="0"/>
        <v>0</v>
      </c>
      <c r="BX21" s="51">
        <f t="shared" si="1"/>
        <v>0</v>
      </c>
      <c r="BY21" s="51">
        <f t="shared" si="2"/>
        <v>0</v>
      </c>
      <c r="BZ21" s="51">
        <f t="shared" si="3"/>
        <v>0</v>
      </c>
      <c r="CA21" s="51">
        <f t="shared" si="4"/>
        <v>0</v>
      </c>
      <c r="CB21" s="51">
        <f t="shared" si="5"/>
        <v>0</v>
      </c>
      <c r="CD21" s="39"/>
      <c r="CE21" s="39"/>
      <c r="CF21" s="39"/>
      <c r="CG21" s="39"/>
      <c r="CH21" s="39"/>
      <c r="CI21" s="39"/>
    </row>
    <row r="22" spans="2:87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91"/>
      <c r="BQ22" s="91"/>
      <c r="BR22" s="91"/>
      <c r="BS22" s="91"/>
      <c r="BT22" s="91"/>
      <c r="BU22" s="91"/>
      <c r="BW22" s="51">
        <f t="shared" si="0"/>
        <v>0</v>
      </c>
      <c r="BX22" s="51">
        <f t="shared" si="1"/>
        <v>0</v>
      </c>
      <c r="BY22" s="51">
        <f t="shared" si="2"/>
        <v>0</v>
      </c>
      <c r="BZ22" s="51">
        <f t="shared" si="3"/>
        <v>0</v>
      </c>
      <c r="CA22" s="51">
        <f t="shared" si="4"/>
        <v>0</v>
      </c>
      <c r="CB22" s="51">
        <f t="shared" si="5"/>
        <v>0</v>
      </c>
    </row>
    <row r="23" spans="2:87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91"/>
      <c r="BQ23" s="91"/>
      <c r="BR23" s="91"/>
      <c r="BS23" s="91"/>
      <c r="BT23" s="91"/>
      <c r="BU23" s="91"/>
      <c r="BW23" s="51">
        <f t="shared" si="0"/>
        <v>0</v>
      </c>
      <c r="BX23" s="51">
        <f t="shared" si="1"/>
        <v>0</v>
      </c>
      <c r="BY23" s="51">
        <f t="shared" si="2"/>
        <v>0</v>
      </c>
      <c r="BZ23" s="51">
        <f t="shared" si="3"/>
        <v>0</v>
      </c>
      <c r="CA23" s="51">
        <f t="shared" si="4"/>
        <v>0</v>
      </c>
      <c r="CB23" s="51">
        <f t="shared" si="5"/>
        <v>0</v>
      </c>
    </row>
    <row r="24" spans="2:87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91"/>
      <c r="BQ24" s="91"/>
      <c r="BR24" s="91"/>
      <c r="BS24" s="91"/>
      <c r="BT24" s="91"/>
      <c r="BU24" s="91"/>
      <c r="BW24" s="51">
        <f t="shared" si="0"/>
        <v>0</v>
      </c>
      <c r="BX24" s="51">
        <f t="shared" si="1"/>
        <v>0</v>
      </c>
      <c r="BY24" s="51">
        <f t="shared" si="2"/>
        <v>0</v>
      </c>
      <c r="BZ24" s="51">
        <f t="shared" si="3"/>
        <v>0</v>
      </c>
      <c r="CA24" s="51">
        <f t="shared" si="4"/>
        <v>0</v>
      </c>
      <c r="CB24" s="51">
        <f t="shared" si="5"/>
        <v>0</v>
      </c>
    </row>
    <row r="25" spans="2:87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91"/>
      <c r="BQ25" s="91"/>
      <c r="BR25" s="91"/>
      <c r="BS25" s="91"/>
      <c r="BT25" s="91"/>
      <c r="BU25" s="91"/>
      <c r="BW25" s="51">
        <f t="shared" si="0"/>
        <v>0</v>
      </c>
      <c r="BX25" s="51">
        <f t="shared" si="1"/>
        <v>0</v>
      </c>
      <c r="BY25" s="51">
        <f t="shared" si="2"/>
        <v>0</v>
      </c>
      <c r="BZ25" s="51">
        <f t="shared" si="3"/>
        <v>0</v>
      </c>
      <c r="CA25" s="51">
        <f t="shared" si="4"/>
        <v>0</v>
      </c>
      <c r="CB25" s="51">
        <f t="shared" si="5"/>
        <v>0</v>
      </c>
    </row>
    <row r="26" spans="2:87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91"/>
      <c r="BQ26" s="91"/>
      <c r="BR26" s="91"/>
      <c r="BS26" s="91"/>
      <c r="BT26" s="91"/>
      <c r="BU26" s="91"/>
      <c r="BW26" s="51">
        <f t="shared" si="0"/>
        <v>0</v>
      </c>
      <c r="BX26" s="51">
        <f t="shared" si="1"/>
        <v>0</v>
      </c>
      <c r="BY26" s="51">
        <f t="shared" si="2"/>
        <v>0</v>
      </c>
      <c r="BZ26" s="51">
        <f t="shared" si="3"/>
        <v>0</v>
      </c>
      <c r="CA26" s="51">
        <f t="shared" si="4"/>
        <v>0</v>
      </c>
      <c r="CB26" s="51">
        <f t="shared" si="5"/>
        <v>0</v>
      </c>
    </row>
    <row r="27" spans="2:87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91"/>
      <c r="BQ27" s="91"/>
      <c r="BR27" s="91"/>
      <c r="BS27" s="91"/>
      <c r="BT27" s="91"/>
      <c r="BU27" s="91"/>
      <c r="BW27" s="51">
        <f t="shared" si="0"/>
        <v>0</v>
      </c>
      <c r="BX27" s="51">
        <f t="shared" si="1"/>
        <v>0</v>
      </c>
      <c r="BY27" s="51">
        <f t="shared" si="2"/>
        <v>0</v>
      </c>
      <c r="BZ27" s="51">
        <f t="shared" si="3"/>
        <v>0</v>
      </c>
      <c r="CA27" s="51">
        <f t="shared" si="4"/>
        <v>0</v>
      </c>
      <c r="CB27" s="51">
        <f t="shared" si="5"/>
        <v>0</v>
      </c>
    </row>
    <row r="28" spans="2:87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>
        <f t="shared" si="0"/>
        <v>0</v>
      </c>
      <c r="BX28" s="51">
        <f t="shared" si="1"/>
        <v>0</v>
      </c>
      <c r="BY28" s="51">
        <f t="shared" si="2"/>
        <v>0</v>
      </c>
      <c r="BZ28" s="51">
        <f t="shared" si="3"/>
        <v>0</v>
      </c>
      <c r="CA28" s="51">
        <f t="shared" si="4"/>
        <v>0</v>
      </c>
      <c r="CB28" s="51">
        <f t="shared" si="5"/>
        <v>0</v>
      </c>
    </row>
    <row r="29" spans="2:87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>
        <f t="shared" si="0"/>
        <v>0</v>
      </c>
      <c r="BX29" s="51">
        <f t="shared" si="1"/>
        <v>0</v>
      </c>
      <c r="BY29" s="51">
        <f t="shared" si="2"/>
        <v>0</v>
      </c>
      <c r="BZ29" s="51">
        <f t="shared" si="3"/>
        <v>0</v>
      </c>
      <c r="CA29" s="51">
        <f t="shared" si="4"/>
        <v>0</v>
      </c>
      <c r="CB29" s="51">
        <f t="shared" si="5"/>
        <v>0</v>
      </c>
    </row>
    <row r="30" spans="2:87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>
        <f t="shared" si="0"/>
        <v>0</v>
      </c>
      <c r="BX30" s="51">
        <f t="shared" si="1"/>
        <v>0</v>
      </c>
      <c r="BY30" s="51">
        <f t="shared" si="2"/>
        <v>0</v>
      </c>
      <c r="BZ30" s="51">
        <f t="shared" si="3"/>
        <v>0</v>
      </c>
      <c r="CA30" s="51">
        <f t="shared" si="4"/>
        <v>0</v>
      </c>
      <c r="CB30" s="51">
        <f t="shared" si="5"/>
        <v>0</v>
      </c>
    </row>
    <row r="31" spans="2:87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>
        <f t="shared" si="0"/>
        <v>0</v>
      </c>
      <c r="BX31" s="51">
        <f t="shared" si="1"/>
        <v>0</v>
      </c>
      <c r="BY31" s="51">
        <f t="shared" si="2"/>
        <v>0</v>
      </c>
      <c r="BZ31" s="51">
        <f t="shared" si="3"/>
        <v>0</v>
      </c>
      <c r="CA31" s="51">
        <f t="shared" si="4"/>
        <v>0</v>
      </c>
      <c r="CB31" s="51">
        <f t="shared" si="5"/>
        <v>0</v>
      </c>
    </row>
    <row r="32" spans="2:87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>
        <f t="shared" si="0"/>
        <v>0</v>
      </c>
      <c r="BX32" s="51">
        <f t="shared" si="1"/>
        <v>0</v>
      </c>
      <c r="BY32" s="51">
        <f t="shared" si="2"/>
        <v>0</v>
      </c>
      <c r="BZ32" s="51">
        <f t="shared" si="3"/>
        <v>0</v>
      </c>
      <c r="CA32" s="51">
        <f t="shared" si="4"/>
        <v>0</v>
      </c>
      <c r="CB32" s="51">
        <f t="shared" si="5"/>
        <v>0</v>
      </c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>
        <f t="shared" si="0"/>
        <v>0</v>
      </c>
      <c r="BX33" s="51">
        <f t="shared" si="1"/>
        <v>0</v>
      </c>
      <c r="BY33" s="51">
        <f t="shared" si="2"/>
        <v>0</v>
      </c>
      <c r="BZ33" s="51">
        <f t="shared" si="3"/>
        <v>0</v>
      </c>
      <c r="CA33" s="51">
        <f t="shared" si="4"/>
        <v>0</v>
      </c>
      <c r="CB33" s="51">
        <f t="shared" si="5"/>
        <v>0</v>
      </c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>
        <f t="shared" si="0"/>
        <v>0</v>
      </c>
      <c r="BX34" s="51">
        <f t="shared" si="1"/>
        <v>0</v>
      </c>
      <c r="BY34" s="51">
        <f t="shared" si="2"/>
        <v>0</v>
      </c>
      <c r="BZ34" s="51">
        <f t="shared" si="3"/>
        <v>0</v>
      </c>
      <c r="CA34" s="51">
        <f t="shared" si="4"/>
        <v>0</v>
      </c>
      <c r="CB34" s="51">
        <f t="shared" si="5"/>
        <v>0</v>
      </c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>
        <f t="shared" si="0"/>
        <v>0</v>
      </c>
      <c r="BX35" s="51">
        <f t="shared" si="1"/>
        <v>0</v>
      </c>
      <c r="BY35" s="51">
        <f t="shared" si="2"/>
        <v>0</v>
      </c>
      <c r="BZ35" s="51">
        <f t="shared" si="3"/>
        <v>0</v>
      </c>
      <c r="CA35" s="51">
        <f t="shared" si="4"/>
        <v>0</v>
      </c>
      <c r="CB35" s="51">
        <f t="shared" si="5"/>
        <v>0</v>
      </c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>
        <f t="shared" si="0"/>
        <v>0</v>
      </c>
      <c r="BX36" s="51">
        <f t="shared" si="1"/>
        <v>0</v>
      </c>
      <c r="BY36" s="51">
        <f t="shared" si="2"/>
        <v>0</v>
      </c>
      <c r="BZ36" s="51">
        <f t="shared" si="3"/>
        <v>0</v>
      </c>
      <c r="CA36" s="51">
        <f t="shared" si="4"/>
        <v>0</v>
      </c>
      <c r="CB36" s="51">
        <f t="shared" si="5"/>
        <v>0</v>
      </c>
    </row>
    <row r="37" spans="2:80" x14ac:dyDescent="0.25">
      <c r="J37" s="52">
        <f t="shared" ref="J37:O37" si="6">SUM(J6:J36)</f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  <c r="O37" s="52">
        <f t="shared" si="6"/>
        <v>0</v>
      </c>
      <c r="Q37" s="52">
        <f t="shared" ref="Q37:V37" si="7">SUM(Q6:Q36)</f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X37" s="52">
        <f t="shared" ref="X37:AB37" si="8">SUM(X6:X36)</f>
        <v>0</v>
      </c>
      <c r="Y37" s="52">
        <f t="shared" si="8"/>
        <v>0</v>
      </c>
      <c r="Z37" s="52">
        <f t="shared" si="8"/>
        <v>0</v>
      </c>
      <c r="AA37" s="52">
        <f t="shared" si="8"/>
        <v>0</v>
      </c>
      <c r="AB37" s="52">
        <f t="shared" si="8"/>
        <v>0</v>
      </c>
      <c r="AC37" s="52">
        <f t="shared" ref="AC37:BG37" si="9">SUM(AC6:AC36)</f>
        <v>0</v>
      </c>
      <c r="AD37" s="52">
        <f t="shared" si="9"/>
        <v>0</v>
      </c>
      <c r="AE37" s="52">
        <f t="shared" si="9"/>
        <v>0</v>
      </c>
      <c r="AF37" s="52">
        <f t="shared" si="9"/>
        <v>0</v>
      </c>
      <c r="AG37" s="52">
        <f t="shared" si="9"/>
        <v>0</v>
      </c>
      <c r="AH37" s="52">
        <f t="shared" si="9"/>
        <v>0</v>
      </c>
      <c r="AI37" s="52">
        <f t="shared" si="9"/>
        <v>0</v>
      </c>
      <c r="AJ37" s="52">
        <f t="shared" si="9"/>
        <v>0</v>
      </c>
      <c r="AK37" s="52">
        <f t="shared" si="9"/>
        <v>0</v>
      </c>
      <c r="AL37" s="52">
        <f t="shared" si="9"/>
        <v>0</v>
      </c>
      <c r="AM37" s="52">
        <f t="shared" si="9"/>
        <v>0</v>
      </c>
      <c r="AN37" s="52">
        <f t="shared" si="9"/>
        <v>0</v>
      </c>
      <c r="AO37" s="52">
        <f t="shared" si="9"/>
        <v>0</v>
      </c>
      <c r="AP37" s="52">
        <f t="shared" si="9"/>
        <v>0</v>
      </c>
      <c r="AQ37" s="52">
        <f t="shared" si="9"/>
        <v>0</v>
      </c>
      <c r="AR37" s="52">
        <f t="shared" si="9"/>
        <v>0</v>
      </c>
      <c r="AS37" s="52">
        <f t="shared" si="9"/>
        <v>0</v>
      </c>
      <c r="AT37" s="52">
        <f t="shared" si="9"/>
        <v>0</v>
      </c>
      <c r="AU37" s="52">
        <f t="shared" si="9"/>
        <v>0</v>
      </c>
      <c r="AV37" s="52">
        <f t="shared" si="9"/>
        <v>0</v>
      </c>
      <c r="AW37" s="52">
        <f t="shared" si="9"/>
        <v>0</v>
      </c>
      <c r="AX37" s="52">
        <f t="shared" si="9"/>
        <v>0</v>
      </c>
      <c r="AY37" s="52">
        <f t="shared" si="9"/>
        <v>0</v>
      </c>
      <c r="AZ37" s="52">
        <f t="shared" si="9"/>
        <v>0</v>
      </c>
      <c r="BA37" s="52">
        <f t="shared" si="9"/>
        <v>0</v>
      </c>
      <c r="BB37" s="52">
        <f t="shared" si="9"/>
        <v>0</v>
      </c>
      <c r="BC37" s="52">
        <f t="shared" si="9"/>
        <v>0</v>
      </c>
      <c r="BD37" s="52">
        <f t="shared" si="9"/>
        <v>0</v>
      </c>
      <c r="BE37" s="52">
        <f t="shared" si="9"/>
        <v>0</v>
      </c>
      <c r="BF37" s="52">
        <f t="shared" si="9"/>
        <v>0</v>
      </c>
      <c r="BG37" s="52">
        <f t="shared" si="9"/>
        <v>0</v>
      </c>
      <c r="BI37" s="52">
        <f t="shared" ref="BI37:BN37" si="10">SUM(BI6:BI36)</f>
        <v>0</v>
      </c>
      <c r="BJ37" s="52">
        <f t="shared" si="10"/>
        <v>0</v>
      </c>
      <c r="BK37" s="52">
        <f t="shared" si="10"/>
        <v>0</v>
      </c>
      <c r="BL37" s="52">
        <f t="shared" si="10"/>
        <v>0</v>
      </c>
      <c r="BM37" s="52">
        <f t="shared" si="10"/>
        <v>0</v>
      </c>
      <c r="BN37" s="52">
        <f t="shared" si="10"/>
        <v>0</v>
      </c>
      <c r="BP37" s="52">
        <f t="shared" ref="BP37:BU37" si="11">SUM(BP6:BP36)</f>
        <v>0</v>
      </c>
      <c r="BQ37" s="52">
        <f t="shared" si="11"/>
        <v>0</v>
      </c>
      <c r="BR37" s="52">
        <f t="shared" si="11"/>
        <v>0</v>
      </c>
      <c r="BS37" s="52">
        <f t="shared" si="11"/>
        <v>0</v>
      </c>
      <c r="BT37" s="52">
        <f t="shared" si="11"/>
        <v>0</v>
      </c>
      <c r="BU37" s="52">
        <f t="shared" si="11"/>
        <v>0</v>
      </c>
      <c r="BW37" s="52">
        <f t="shared" ref="BW37:CB37" si="12">SUM(BW6:BW36)</f>
        <v>0</v>
      </c>
      <c r="BX37" s="52">
        <f t="shared" si="12"/>
        <v>0</v>
      </c>
      <c r="BY37" s="52">
        <f t="shared" si="12"/>
        <v>0</v>
      </c>
      <c r="BZ37" s="52">
        <f t="shared" si="12"/>
        <v>0</v>
      </c>
      <c r="CA37" s="52">
        <f t="shared" si="12"/>
        <v>0</v>
      </c>
      <c r="CB37" s="52">
        <f t="shared" si="12"/>
        <v>0</v>
      </c>
    </row>
    <row r="38" spans="2:80" x14ac:dyDescent="0.25">
      <c r="J38" s="136"/>
      <c r="K38" s="136"/>
      <c r="L38" s="136"/>
      <c r="M38" s="136"/>
      <c r="N38" s="136"/>
      <c r="O38" s="136"/>
      <c r="Q38" s="136"/>
      <c r="R38" s="136"/>
      <c r="S38" s="136"/>
      <c r="T38" s="136"/>
      <c r="U38" s="136"/>
      <c r="V38" s="136"/>
      <c r="X38" s="41"/>
      <c r="Y38" s="41"/>
      <c r="Z38" s="41"/>
      <c r="AA38" s="41"/>
      <c r="AB38" s="41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6"/>
      <c r="AQ38" s="136"/>
      <c r="AR38" s="136"/>
      <c r="AS38" s="136"/>
      <c r="AT38" s="136"/>
      <c r="AU38" s="136"/>
      <c r="AV38" s="136"/>
      <c r="AW38" s="136"/>
      <c r="AX38" s="136"/>
      <c r="AY38" s="136"/>
      <c r="AZ38" s="136"/>
      <c r="BA38" s="136"/>
      <c r="BB38" s="136"/>
      <c r="BC38" s="136"/>
      <c r="BD38" s="136"/>
      <c r="BE38" s="136"/>
      <c r="BF38" s="136"/>
      <c r="BG38" s="136"/>
      <c r="BI38" s="136"/>
      <c r="BJ38" s="136"/>
      <c r="BK38" s="136"/>
      <c r="BL38" s="136"/>
      <c r="BM38" s="136"/>
      <c r="BN38" s="136"/>
      <c r="BP38" s="136"/>
      <c r="BQ38" s="136"/>
      <c r="BR38" s="136"/>
      <c r="BS38" s="136"/>
      <c r="BT38" s="136"/>
      <c r="BU38" s="136"/>
      <c r="BW38" s="397">
        <f t="shared" ref="BW38:CB38" si="13">IF(ISERROR((BW37-J37)/J37),0,(BW37-J37)/J37)</f>
        <v>0</v>
      </c>
      <c r="BX38" s="397">
        <f t="shared" si="13"/>
        <v>0</v>
      </c>
      <c r="BY38" s="397">
        <f t="shared" si="13"/>
        <v>0</v>
      </c>
      <c r="BZ38" s="397">
        <f t="shared" si="13"/>
        <v>0</v>
      </c>
      <c r="CA38" s="397">
        <f t="shared" si="13"/>
        <v>0</v>
      </c>
      <c r="CB38" s="397">
        <f t="shared" si="13"/>
        <v>0</v>
      </c>
    </row>
    <row r="39" spans="2:80" x14ac:dyDescent="0.25">
      <c r="J39" s="424" t="s">
        <v>209</v>
      </c>
      <c r="K39" s="424"/>
      <c r="L39" s="424"/>
      <c r="M39" s="424"/>
      <c r="N39" s="424"/>
      <c r="O39" s="424"/>
      <c r="Q39" s="136"/>
      <c r="R39" s="136"/>
      <c r="S39" s="136"/>
      <c r="T39" s="136"/>
      <c r="U39" s="136"/>
      <c r="V39" s="136"/>
      <c r="X39" s="41"/>
      <c r="Y39" s="41"/>
      <c r="Z39" s="41"/>
      <c r="AA39" s="41"/>
      <c r="AB39" s="41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I39" s="136"/>
      <c r="BJ39" s="136"/>
      <c r="BK39" s="136"/>
      <c r="BL39" s="136"/>
      <c r="BM39" s="136"/>
      <c r="BN39" s="136"/>
      <c r="BP39" s="136"/>
      <c r="BQ39" s="136"/>
      <c r="BR39" s="136"/>
      <c r="BS39" s="136"/>
      <c r="BT39" s="136"/>
      <c r="BU39" s="136"/>
      <c r="BW39" s="136"/>
      <c r="BX39" s="136"/>
      <c r="BY39" s="136"/>
      <c r="BZ39" s="136"/>
      <c r="CA39" s="136"/>
      <c r="CB39" s="136"/>
    </row>
    <row r="40" spans="2:80" x14ac:dyDescent="0.25">
      <c r="B40" s="2" t="s">
        <v>457</v>
      </c>
      <c r="J40" s="17">
        <v>2015</v>
      </c>
      <c r="K40" s="17">
        <v>2016</v>
      </c>
      <c r="L40" s="17">
        <v>2017</v>
      </c>
      <c r="M40" s="17">
        <v>2018</v>
      </c>
      <c r="N40" s="17">
        <v>2019</v>
      </c>
      <c r="O40" s="17">
        <v>2020</v>
      </c>
      <c r="Q40" s="17">
        <v>2015</v>
      </c>
      <c r="R40" s="17">
        <v>2016</v>
      </c>
      <c r="S40" s="17">
        <v>2017</v>
      </c>
      <c r="T40" s="17">
        <v>2018</v>
      </c>
      <c r="U40" s="17">
        <v>2019</v>
      </c>
      <c r="V40" s="17">
        <v>2020</v>
      </c>
      <c r="X40" s="17">
        <v>2015</v>
      </c>
      <c r="Y40" s="17">
        <v>2015</v>
      </c>
      <c r="Z40" s="17">
        <v>2015</v>
      </c>
      <c r="AA40" s="17">
        <v>2015</v>
      </c>
      <c r="AB40" s="17">
        <v>2015</v>
      </c>
      <c r="AC40" s="17">
        <v>2015</v>
      </c>
      <c r="AD40" s="17">
        <v>2016</v>
      </c>
      <c r="AE40" s="17">
        <v>2016</v>
      </c>
      <c r="AF40" s="17">
        <v>2016</v>
      </c>
      <c r="AG40" s="17">
        <v>2016</v>
      </c>
      <c r="AH40" s="17">
        <v>2016</v>
      </c>
      <c r="AI40" s="17">
        <v>2016</v>
      </c>
      <c r="AJ40" s="17">
        <v>2017</v>
      </c>
      <c r="AK40" s="17">
        <v>2017</v>
      </c>
      <c r="AL40" s="17">
        <v>2017</v>
      </c>
      <c r="AM40" s="17">
        <v>2017</v>
      </c>
      <c r="AN40" s="17">
        <v>2017</v>
      </c>
      <c r="AO40" s="17">
        <v>2017</v>
      </c>
      <c r="AP40" s="17">
        <v>2018</v>
      </c>
      <c r="AQ40" s="17">
        <v>2018</v>
      </c>
      <c r="AR40" s="17">
        <v>2018</v>
      </c>
      <c r="AS40" s="17">
        <v>2018</v>
      </c>
      <c r="AT40" s="17">
        <v>2018</v>
      </c>
      <c r="AU40" s="17">
        <v>2018</v>
      </c>
      <c r="AV40" s="17">
        <v>2019</v>
      </c>
      <c r="AW40" s="17">
        <v>2019</v>
      </c>
      <c r="AX40" s="17">
        <v>2019</v>
      </c>
      <c r="AY40" s="17">
        <v>2019</v>
      </c>
      <c r="AZ40" s="17">
        <v>2019</v>
      </c>
      <c r="BA40" s="17">
        <v>2019</v>
      </c>
      <c r="BB40" s="17">
        <v>2020</v>
      </c>
      <c r="BC40" s="17">
        <v>2020</v>
      </c>
      <c r="BD40" s="17">
        <v>2020</v>
      </c>
      <c r="BE40" s="17">
        <v>2020</v>
      </c>
      <c r="BF40" s="17">
        <v>2020</v>
      </c>
      <c r="BG40" s="17">
        <v>2020</v>
      </c>
      <c r="BI40" s="17">
        <v>2015</v>
      </c>
      <c r="BJ40" s="17">
        <v>2016</v>
      </c>
      <c r="BK40" s="17">
        <v>2017</v>
      </c>
      <c r="BL40" s="17">
        <v>2018</v>
      </c>
      <c r="BM40" s="17">
        <v>2019</v>
      </c>
      <c r="BN40" s="17">
        <v>2020</v>
      </c>
      <c r="BP40" s="17">
        <v>2015</v>
      </c>
      <c r="BQ40" s="17">
        <v>2016</v>
      </c>
      <c r="BR40" s="17">
        <v>2017</v>
      </c>
      <c r="BS40" s="17">
        <v>2018</v>
      </c>
      <c r="BT40" s="17">
        <v>2019</v>
      </c>
      <c r="BU40" s="17">
        <v>2020</v>
      </c>
      <c r="BW40" s="17">
        <v>2015</v>
      </c>
      <c r="BX40" s="17">
        <v>2016</v>
      </c>
      <c r="BY40" s="17">
        <v>2017</v>
      </c>
      <c r="BZ40" s="17">
        <v>2018</v>
      </c>
      <c r="CA40" s="17">
        <v>2019</v>
      </c>
      <c r="CB40" s="17">
        <v>2020</v>
      </c>
    </row>
    <row r="41" spans="2:80" ht="45" x14ac:dyDescent="0.25">
      <c r="B41" s="8" t="s">
        <v>24</v>
      </c>
      <c r="C41" s="8" t="s">
        <v>25</v>
      </c>
      <c r="D41" s="17" t="s">
        <v>148</v>
      </c>
      <c r="E41" s="17" t="s">
        <v>82</v>
      </c>
      <c r="F41" s="17" t="s">
        <v>83</v>
      </c>
      <c r="G41" s="17" t="s">
        <v>489</v>
      </c>
      <c r="H41" s="17" t="s">
        <v>297</v>
      </c>
      <c r="I41" s="17" t="s">
        <v>260</v>
      </c>
      <c r="J41" s="9" t="s">
        <v>96</v>
      </c>
      <c r="K41" s="9" t="s">
        <v>96</v>
      </c>
      <c r="L41" s="9" t="s">
        <v>96</v>
      </c>
      <c r="M41" s="9" t="s">
        <v>96</v>
      </c>
      <c r="N41" s="9" t="s">
        <v>96</v>
      </c>
      <c r="O41" s="9" t="s">
        <v>96</v>
      </c>
      <c r="Q41" s="9" t="s">
        <v>256</v>
      </c>
      <c r="R41" s="9" t="s">
        <v>256</v>
      </c>
      <c r="S41" s="9" t="s">
        <v>256</v>
      </c>
      <c r="T41" s="9" t="s">
        <v>256</v>
      </c>
      <c r="U41" s="9" t="s">
        <v>256</v>
      </c>
      <c r="V41" s="9" t="s">
        <v>256</v>
      </c>
      <c r="W41" s="64"/>
      <c r="X41" s="9" t="s">
        <v>265</v>
      </c>
      <c r="Y41" s="9" t="s">
        <v>266</v>
      </c>
      <c r="Z41" s="9" t="s">
        <v>267</v>
      </c>
      <c r="AA41" s="9" t="s">
        <v>268</v>
      </c>
      <c r="AB41" s="9" t="s">
        <v>5</v>
      </c>
      <c r="AC41" s="9" t="s">
        <v>255</v>
      </c>
      <c r="AD41" s="9" t="s">
        <v>265</v>
      </c>
      <c r="AE41" s="9" t="s">
        <v>266</v>
      </c>
      <c r="AF41" s="9" t="s">
        <v>267</v>
      </c>
      <c r="AG41" s="9" t="s">
        <v>268</v>
      </c>
      <c r="AH41" s="9" t="s">
        <v>5</v>
      </c>
      <c r="AI41" s="9" t="s">
        <v>255</v>
      </c>
      <c r="AJ41" s="9" t="s">
        <v>265</v>
      </c>
      <c r="AK41" s="9" t="s">
        <v>266</v>
      </c>
      <c r="AL41" s="9" t="s">
        <v>267</v>
      </c>
      <c r="AM41" s="9" t="s">
        <v>268</v>
      </c>
      <c r="AN41" s="9" t="s">
        <v>5</v>
      </c>
      <c r="AO41" s="9" t="s">
        <v>255</v>
      </c>
      <c r="AP41" s="9" t="s">
        <v>265</v>
      </c>
      <c r="AQ41" s="9" t="s">
        <v>266</v>
      </c>
      <c r="AR41" s="9" t="s">
        <v>267</v>
      </c>
      <c r="AS41" s="9" t="s">
        <v>268</v>
      </c>
      <c r="AT41" s="9" t="s">
        <v>5</v>
      </c>
      <c r="AU41" s="9" t="s">
        <v>255</v>
      </c>
      <c r="AV41" s="9" t="s">
        <v>265</v>
      </c>
      <c r="AW41" s="9" t="s">
        <v>266</v>
      </c>
      <c r="AX41" s="9" t="s">
        <v>267</v>
      </c>
      <c r="AY41" s="9" t="s">
        <v>268</v>
      </c>
      <c r="AZ41" s="9" t="s">
        <v>5</v>
      </c>
      <c r="BA41" s="9" t="s">
        <v>255</v>
      </c>
      <c r="BB41" s="9" t="s">
        <v>265</v>
      </c>
      <c r="BC41" s="9" t="s">
        <v>266</v>
      </c>
      <c r="BD41" s="9" t="s">
        <v>267</v>
      </c>
      <c r="BE41" s="9" t="s">
        <v>268</v>
      </c>
      <c r="BF41" s="9" t="s">
        <v>5</v>
      </c>
      <c r="BG41" s="9" t="s">
        <v>255</v>
      </c>
      <c r="BH41" s="64"/>
      <c r="BI41" s="9" t="s">
        <v>429</v>
      </c>
      <c r="BJ41" s="9" t="s">
        <v>429</v>
      </c>
      <c r="BK41" s="9" t="s">
        <v>429</v>
      </c>
      <c r="BL41" s="9" t="s">
        <v>429</v>
      </c>
      <c r="BM41" s="9" t="s">
        <v>429</v>
      </c>
      <c r="BN41" s="9" t="s">
        <v>429</v>
      </c>
      <c r="BO41" s="64"/>
      <c r="BP41" s="9" t="s">
        <v>257</v>
      </c>
      <c r="BQ41" s="9" t="s">
        <v>257</v>
      </c>
      <c r="BR41" s="9" t="s">
        <v>257</v>
      </c>
      <c r="BS41" s="9" t="s">
        <v>257</v>
      </c>
      <c r="BT41" s="9" t="s">
        <v>257</v>
      </c>
      <c r="BU41" s="9" t="s">
        <v>257</v>
      </c>
      <c r="BV41" s="64"/>
      <c r="BW41" s="9" t="s">
        <v>349</v>
      </c>
      <c r="BX41" s="9" t="s">
        <v>349</v>
      </c>
      <c r="BY41" s="9" t="s">
        <v>349</v>
      </c>
      <c r="BZ41" s="9" t="s">
        <v>349</v>
      </c>
      <c r="CA41" s="9" t="s">
        <v>349</v>
      </c>
      <c r="CB41" s="9" t="s">
        <v>349</v>
      </c>
    </row>
    <row r="42" spans="2:80" x14ac:dyDescent="0.25">
      <c r="B42" s="7"/>
      <c r="C42" s="7" t="s">
        <v>218</v>
      </c>
      <c r="D42" s="7" t="s">
        <v>63</v>
      </c>
      <c r="E42" s="7" t="s">
        <v>50</v>
      </c>
      <c r="F42" s="7" t="s">
        <v>60</v>
      </c>
      <c r="G42" s="7" t="s">
        <v>33</v>
      </c>
      <c r="H42" s="7" t="s">
        <v>239</v>
      </c>
      <c r="I42" s="7" t="s">
        <v>282</v>
      </c>
      <c r="J42" s="521"/>
      <c r="K42" s="521"/>
      <c r="L42" s="521"/>
      <c r="M42" s="521"/>
      <c r="N42" s="521"/>
      <c r="O42" s="521"/>
      <c r="P42" s="477"/>
      <c r="Q42" s="521"/>
      <c r="R42" s="521"/>
      <c r="S42" s="521"/>
      <c r="T42" s="521"/>
      <c r="U42" s="521"/>
      <c r="V42" s="521"/>
      <c r="W42" s="477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  <c r="AJ42" s="521"/>
      <c r="AK42" s="521"/>
      <c r="AL42" s="521"/>
      <c r="AM42" s="521"/>
      <c r="AN42" s="521"/>
      <c r="AO42" s="521"/>
      <c r="AP42" s="521"/>
      <c r="AQ42" s="521"/>
      <c r="AR42" s="521"/>
      <c r="AS42" s="521"/>
      <c r="AT42" s="521"/>
      <c r="AU42" s="521"/>
      <c r="AV42" s="521"/>
      <c r="AW42" s="521"/>
      <c r="AX42" s="521"/>
      <c r="AY42" s="521"/>
      <c r="AZ42" s="521"/>
      <c r="BA42" s="521"/>
      <c r="BB42" s="521"/>
      <c r="BC42" s="521"/>
      <c r="BD42" s="521"/>
      <c r="BE42" s="521"/>
      <c r="BF42" s="521"/>
      <c r="BG42" s="521"/>
      <c r="BH42" s="477"/>
      <c r="BI42" s="521"/>
      <c r="BJ42" s="521"/>
      <c r="BK42" s="521"/>
      <c r="BL42" s="521"/>
      <c r="BM42" s="521"/>
      <c r="BN42" s="521"/>
      <c r="BO42" s="477"/>
      <c r="BP42" s="535"/>
      <c r="BQ42" s="535"/>
      <c r="BR42" s="535"/>
      <c r="BS42" s="535"/>
      <c r="BT42" s="535"/>
      <c r="BU42" s="535"/>
      <c r="BV42" s="477"/>
      <c r="BW42" s="521"/>
      <c r="BX42" s="521"/>
      <c r="BY42" s="521"/>
      <c r="BZ42" s="521"/>
      <c r="CA42" s="521"/>
      <c r="CB42" s="521"/>
    </row>
    <row r="43" spans="2:80" x14ac:dyDescent="0.25">
      <c r="B43" s="7"/>
      <c r="C43" s="7"/>
      <c r="D43" s="7"/>
      <c r="E43" s="7"/>
      <c r="F43" s="7"/>
      <c r="G43" s="7"/>
      <c r="H43" s="7"/>
      <c r="I43" s="7"/>
      <c r="J43" s="49"/>
      <c r="K43" s="49"/>
      <c r="L43" s="49"/>
      <c r="M43" s="49"/>
      <c r="N43" s="49"/>
      <c r="O43" s="49"/>
      <c r="Q43" s="51"/>
      <c r="R43" s="51"/>
      <c r="S43" s="51"/>
      <c r="T43" s="51"/>
      <c r="U43" s="51"/>
      <c r="V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  <c r="BF43" s="51"/>
      <c r="BG43" s="51"/>
      <c r="BI43" s="51"/>
      <c r="BJ43" s="51"/>
      <c r="BK43" s="51"/>
      <c r="BL43" s="51"/>
      <c r="BM43" s="51"/>
      <c r="BN43" s="51"/>
      <c r="BP43" s="91"/>
      <c r="BQ43" s="91"/>
      <c r="BR43" s="91"/>
      <c r="BS43" s="91"/>
      <c r="BT43" s="91"/>
      <c r="BU43" s="91"/>
      <c r="BW43" s="51">
        <f t="shared" ref="BW43:BW44" si="14">Q43+AC43+BI43+BP43</f>
        <v>0</v>
      </c>
      <c r="BX43" s="51">
        <f t="shared" ref="BX43:BX44" si="15">R43+AI43+BJ43+BQ43</f>
        <v>0</v>
      </c>
      <c r="BY43" s="51">
        <f t="shared" ref="BY43:BY44" si="16">S43+AO43+BK43+BR43</f>
        <v>0</v>
      </c>
      <c r="BZ43" s="51">
        <f t="shared" ref="BZ43:BZ44" si="17">T43+AU43+BL43+BS43</f>
        <v>0</v>
      </c>
      <c r="CA43" s="51">
        <f t="shared" ref="CA43:CA44" si="18">U43+BA43+BM43+BT43</f>
        <v>0</v>
      </c>
      <c r="CB43" s="51">
        <f t="shared" ref="CB43:CB44" si="19">V43+BG43+BN43+BU43</f>
        <v>0</v>
      </c>
    </row>
    <row r="44" spans="2:80" x14ac:dyDescent="0.25">
      <c r="B44" s="7"/>
      <c r="C44" s="7"/>
      <c r="D44" s="7"/>
      <c r="E44" s="7"/>
      <c r="F44" s="7"/>
      <c r="G44" s="7"/>
      <c r="H44" s="7"/>
      <c r="I44" s="7"/>
      <c r="J44" s="49"/>
      <c r="K44" s="49"/>
      <c r="L44" s="49"/>
      <c r="M44" s="49"/>
      <c r="N44" s="49"/>
      <c r="O44" s="49"/>
      <c r="Q44" s="51"/>
      <c r="R44" s="51"/>
      <c r="S44" s="51"/>
      <c r="T44" s="51"/>
      <c r="U44" s="51"/>
      <c r="V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  <c r="BF44" s="51"/>
      <c r="BG44" s="51"/>
      <c r="BI44" s="51"/>
      <c r="BJ44" s="51"/>
      <c r="BK44" s="51"/>
      <c r="BL44" s="51"/>
      <c r="BM44" s="51"/>
      <c r="BN44" s="51"/>
      <c r="BP44" s="91"/>
      <c r="BQ44" s="91"/>
      <c r="BR44" s="91"/>
      <c r="BS44" s="91"/>
      <c r="BT44" s="91"/>
      <c r="BU44" s="91"/>
      <c r="BW44" s="51">
        <f t="shared" si="14"/>
        <v>0</v>
      </c>
      <c r="BX44" s="51">
        <f t="shared" si="15"/>
        <v>0</v>
      </c>
      <c r="BY44" s="51">
        <f t="shared" si="16"/>
        <v>0</v>
      </c>
      <c r="BZ44" s="51">
        <f t="shared" si="17"/>
        <v>0</v>
      </c>
      <c r="CA44" s="51">
        <f t="shared" si="18"/>
        <v>0</v>
      </c>
      <c r="CB44" s="51">
        <f t="shared" si="19"/>
        <v>0</v>
      </c>
    </row>
    <row r="45" spans="2:80" x14ac:dyDescent="0.25">
      <c r="J45" s="52">
        <f>SUM(J42:J44)</f>
        <v>0</v>
      </c>
      <c r="K45" s="52">
        <f t="shared" ref="K45:O45" si="20">SUM(K42:K44)</f>
        <v>0</v>
      </c>
      <c r="L45" s="52">
        <f t="shared" si="20"/>
        <v>0</v>
      </c>
      <c r="M45" s="52">
        <f t="shared" si="20"/>
        <v>0</v>
      </c>
      <c r="N45" s="52">
        <f t="shared" si="20"/>
        <v>0</v>
      </c>
      <c r="O45" s="52">
        <f t="shared" si="20"/>
        <v>0</v>
      </c>
      <c r="Q45" s="52">
        <f>SUM(Q42:Q44)</f>
        <v>0</v>
      </c>
      <c r="R45" s="52">
        <f t="shared" ref="R45" si="21">SUM(R42:R44)</f>
        <v>0</v>
      </c>
      <c r="S45" s="52">
        <f t="shared" ref="S45" si="22">SUM(S42:S44)</f>
        <v>0</v>
      </c>
      <c r="T45" s="52">
        <f t="shared" ref="T45" si="23">SUM(T42:T44)</f>
        <v>0</v>
      </c>
      <c r="U45" s="52">
        <f t="shared" ref="U45" si="24">SUM(U42:U44)</f>
        <v>0</v>
      </c>
      <c r="V45" s="52">
        <f t="shared" ref="V45" si="25">SUM(V42:V44)</f>
        <v>0</v>
      </c>
      <c r="X45" s="52">
        <f t="shared" ref="X45" si="26">SUM(X42:X44)</f>
        <v>0</v>
      </c>
      <c r="Y45" s="52">
        <f t="shared" ref="Y45" si="27">SUM(Y42:Y44)</f>
        <v>0</v>
      </c>
      <c r="Z45" s="52">
        <f t="shared" ref="Z45" si="28">SUM(Z42:Z44)</f>
        <v>0</v>
      </c>
      <c r="AA45" s="52">
        <f t="shared" ref="AA45" si="29">SUM(AA42:AA44)</f>
        <v>0</v>
      </c>
      <c r="AB45" s="52">
        <f t="shared" ref="AB45" si="30">SUM(AB42:AB44)</f>
        <v>0</v>
      </c>
      <c r="AC45" s="52">
        <f t="shared" ref="AC45" si="31">SUM(AC42:AC44)</f>
        <v>0</v>
      </c>
      <c r="AD45" s="52">
        <f t="shared" ref="AD45" si="32">SUM(AD42:AD44)</f>
        <v>0</v>
      </c>
      <c r="AE45" s="52">
        <f t="shared" ref="AE45" si="33">SUM(AE42:AE44)</f>
        <v>0</v>
      </c>
      <c r="AF45" s="52">
        <f t="shared" ref="AF45" si="34">SUM(AF42:AF44)</f>
        <v>0</v>
      </c>
      <c r="AG45" s="52">
        <f t="shared" ref="AG45" si="35">SUM(AG42:AG44)</f>
        <v>0</v>
      </c>
      <c r="AH45" s="52">
        <f t="shared" ref="AH45" si="36">SUM(AH42:AH44)</f>
        <v>0</v>
      </c>
      <c r="AI45" s="52">
        <f t="shared" ref="AI45" si="37">SUM(AI42:AI44)</f>
        <v>0</v>
      </c>
      <c r="AJ45" s="52">
        <f t="shared" ref="AJ45" si="38">SUM(AJ42:AJ44)</f>
        <v>0</v>
      </c>
      <c r="AK45" s="52">
        <f t="shared" ref="AK45" si="39">SUM(AK42:AK44)</f>
        <v>0</v>
      </c>
      <c r="AL45" s="52">
        <f t="shared" ref="AL45" si="40">SUM(AL42:AL44)</f>
        <v>0</v>
      </c>
      <c r="AM45" s="52">
        <f t="shared" ref="AM45" si="41">SUM(AM42:AM44)</f>
        <v>0</v>
      </c>
      <c r="AN45" s="52">
        <f t="shared" ref="AN45" si="42">SUM(AN42:AN44)</f>
        <v>0</v>
      </c>
      <c r="AO45" s="52">
        <f t="shared" ref="AO45" si="43">SUM(AO42:AO44)</f>
        <v>0</v>
      </c>
      <c r="AP45" s="52">
        <f t="shared" ref="AP45" si="44">SUM(AP42:AP44)</f>
        <v>0</v>
      </c>
      <c r="AQ45" s="52">
        <f t="shared" ref="AQ45" si="45">SUM(AQ42:AQ44)</f>
        <v>0</v>
      </c>
      <c r="AR45" s="52">
        <f t="shared" ref="AR45" si="46">SUM(AR42:AR44)</f>
        <v>0</v>
      </c>
      <c r="AS45" s="52">
        <f t="shared" ref="AS45" si="47">SUM(AS42:AS44)</f>
        <v>0</v>
      </c>
      <c r="AT45" s="52">
        <f t="shared" ref="AT45" si="48">SUM(AT42:AT44)</f>
        <v>0</v>
      </c>
      <c r="AU45" s="52">
        <f t="shared" ref="AU45" si="49">SUM(AU42:AU44)</f>
        <v>0</v>
      </c>
      <c r="AV45" s="52">
        <f t="shared" ref="AV45" si="50">SUM(AV42:AV44)</f>
        <v>0</v>
      </c>
      <c r="AW45" s="52">
        <f t="shared" ref="AW45" si="51">SUM(AW42:AW44)</f>
        <v>0</v>
      </c>
      <c r="AX45" s="52">
        <f t="shared" ref="AX45" si="52">SUM(AX42:AX44)</f>
        <v>0</v>
      </c>
      <c r="AY45" s="52">
        <f t="shared" ref="AY45" si="53">SUM(AY42:AY44)</f>
        <v>0</v>
      </c>
      <c r="AZ45" s="52">
        <f t="shared" ref="AZ45" si="54">SUM(AZ42:AZ44)</f>
        <v>0</v>
      </c>
      <c r="BA45" s="52">
        <f t="shared" ref="BA45" si="55">SUM(BA42:BA44)</f>
        <v>0</v>
      </c>
      <c r="BB45" s="52">
        <f t="shared" ref="BB45" si="56">SUM(BB42:BB44)</f>
        <v>0</v>
      </c>
      <c r="BC45" s="52">
        <f t="shared" ref="BC45" si="57">SUM(BC42:BC44)</f>
        <v>0</v>
      </c>
      <c r="BD45" s="52">
        <f t="shared" ref="BD45" si="58">SUM(BD42:BD44)</f>
        <v>0</v>
      </c>
      <c r="BE45" s="52">
        <f t="shared" ref="BE45" si="59">SUM(BE42:BE44)</f>
        <v>0</v>
      </c>
      <c r="BF45" s="52">
        <f t="shared" ref="BF45" si="60">SUM(BF42:BF44)</f>
        <v>0</v>
      </c>
      <c r="BG45" s="52">
        <f t="shared" ref="BG45" si="61">SUM(BG42:BG44)</f>
        <v>0</v>
      </c>
      <c r="BI45" s="52">
        <f>SUM(BI42:BI44)</f>
        <v>0</v>
      </c>
      <c r="BJ45" s="52">
        <f t="shared" ref="BJ45" si="62">SUM(BJ42:BJ44)</f>
        <v>0</v>
      </c>
      <c r="BK45" s="52">
        <f t="shared" ref="BK45" si="63">SUM(BK42:BK44)</f>
        <v>0</v>
      </c>
      <c r="BL45" s="52">
        <f t="shared" ref="BL45" si="64">SUM(BL42:BL44)</f>
        <v>0</v>
      </c>
      <c r="BM45" s="52">
        <f t="shared" ref="BM45" si="65">SUM(BM42:BM44)</f>
        <v>0</v>
      </c>
      <c r="BN45" s="52">
        <f t="shared" ref="BN45" si="66">SUM(BN42:BN44)</f>
        <v>0</v>
      </c>
      <c r="BP45" s="52">
        <f>SUM(BP42:BP44)</f>
        <v>0</v>
      </c>
      <c r="BQ45" s="52">
        <f t="shared" ref="BQ45" si="67">SUM(BQ42:BQ44)</f>
        <v>0</v>
      </c>
      <c r="BR45" s="52">
        <f t="shared" ref="BR45" si="68">SUM(BR42:BR44)</f>
        <v>0</v>
      </c>
      <c r="BS45" s="52">
        <f t="shared" ref="BS45" si="69">SUM(BS42:BS44)</f>
        <v>0</v>
      </c>
      <c r="BT45" s="52">
        <f t="shared" ref="BT45" si="70">SUM(BT42:BT44)</f>
        <v>0</v>
      </c>
      <c r="BU45" s="52">
        <f t="shared" ref="BU45" si="71">SUM(BU42:BU44)</f>
        <v>0</v>
      </c>
      <c r="BW45" s="52">
        <f>SUM(BW42:BW44)</f>
        <v>0</v>
      </c>
      <c r="BX45" s="52">
        <f t="shared" ref="BX45" si="72">SUM(BX42:BX44)</f>
        <v>0</v>
      </c>
      <c r="BY45" s="52">
        <f t="shared" ref="BY45" si="73">SUM(BY42:BY44)</f>
        <v>0</v>
      </c>
      <c r="BZ45" s="52">
        <f t="shared" ref="BZ45" si="74">SUM(BZ42:BZ44)</f>
        <v>0</v>
      </c>
      <c r="CA45" s="52">
        <f t="shared" ref="CA45" si="75">SUM(CA42:CA44)</f>
        <v>0</v>
      </c>
      <c r="CB45" s="52">
        <f t="shared" ref="CB45" si="76">SUM(CB42:CB44)</f>
        <v>0</v>
      </c>
    </row>
    <row r="46" spans="2:80" x14ac:dyDescent="0.25">
      <c r="BW46" s="94"/>
      <c r="BX46" s="94"/>
      <c r="BY46" s="94"/>
      <c r="BZ46" s="94"/>
      <c r="CA46" s="94"/>
      <c r="CB46" s="94"/>
    </row>
    <row r="47" spans="2:80" x14ac:dyDescent="0.25">
      <c r="I47" s="1" t="s">
        <v>214</v>
      </c>
      <c r="J47" s="51">
        <f>ESL_1!R38</f>
        <v>0</v>
      </c>
      <c r="K47" s="51">
        <f>ESL_1!S38</f>
        <v>0</v>
      </c>
      <c r="L47" s="51">
        <f>ESL_1!T38</f>
        <v>0</v>
      </c>
      <c r="M47" s="51">
        <f>ESL_1!U38</f>
        <v>0</v>
      </c>
      <c r="N47" s="51">
        <f>ESL_1!V38</f>
        <v>0</v>
      </c>
      <c r="O47" s="51">
        <f>ESL_1!W38</f>
        <v>0</v>
      </c>
      <c r="BX47" s="200"/>
      <c r="BY47" s="200"/>
      <c r="BZ47" s="200"/>
      <c r="CA47" s="200"/>
      <c r="CB47" s="200"/>
    </row>
    <row r="48" spans="2:80" x14ac:dyDescent="0.25">
      <c r="I48" s="1" t="s">
        <v>215</v>
      </c>
      <c r="J48" s="51">
        <f>J37+J45</f>
        <v>0</v>
      </c>
      <c r="K48" s="51">
        <f t="shared" ref="K48:O48" si="77">K37+K45</f>
        <v>0</v>
      </c>
      <c r="L48" s="51">
        <f t="shared" si="77"/>
        <v>0</v>
      </c>
      <c r="M48" s="51">
        <f t="shared" si="77"/>
        <v>0</v>
      </c>
      <c r="N48" s="51">
        <f t="shared" si="77"/>
        <v>0</v>
      </c>
      <c r="O48" s="51">
        <f t="shared" si="77"/>
        <v>0</v>
      </c>
      <c r="BX48" s="39"/>
      <c r="BY48" s="39"/>
      <c r="BZ48" s="39"/>
      <c r="CA48" s="39"/>
      <c r="CB48" s="39"/>
    </row>
    <row r="49" spans="9:81" x14ac:dyDescent="0.25">
      <c r="I49" s="2" t="s">
        <v>216</v>
      </c>
      <c r="J49" s="52">
        <f t="shared" ref="J49:O49" si="78">SUM(J47:J48)</f>
        <v>0</v>
      </c>
      <c r="K49" s="52">
        <f t="shared" si="78"/>
        <v>0</v>
      </c>
      <c r="L49" s="52">
        <f t="shared" si="78"/>
        <v>0</v>
      </c>
      <c r="M49" s="52">
        <f t="shared" si="78"/>
        <v>0</v>
      </c>
      <c r="N49" s="52">
        <f t="shared" si="78"/>
        <v>0</v>
      </c>
      <c r="O49" s="52">
        <f t="shared" si="78"/>
        <v>0</v>
      </c>
    </row>
    <row r="50" spans="9:81" x14ac:dyDescent="0.25">
      <c r="BX50" s="200"/>
      <c r="BY50" s="200"/>
      <c r="BZ50" s="200"/>
      <c r="CA50" s="200"/>
      <c r="CB50" s="200"/>
      <c r="CC50" s="371"/>
    </row>
    <row r="51" spans="9:81" x14ac:dyDescent="0.25">
      <c r="I51" s="56"/>
      <c r="J51" s="56"/>
      <c r="K51" s="57"/>
      <c r="L51" s="57"/>
      <c r="M51" s="57"/>
      <c r="N51" s="57"/>
      <c r="O51" s="57"/>
      <c r="BX51" s="200"/>
      <c r="BY51" s="200"/>
      <c r="BZ51" s="200"/>
      <c r="CA51" s="200"/>
      <c r="CB51" s="200"/>
    </row>
    <row r="52" spans="9:81" x14ac:dyDescent="0.25">
      <c r="J52" s="56"/>
      <c r="K52" s="57"/>
      <c r="L52" s="57"/>
      <c r="M52" s="57"/>
      <c r="N52" s="57"/>
      <c r="O52" s="57"/>
      <c r="BX52" s="200"/>
      <c r="BY52" s="200"/>
      <c r="BZ52" s="200"/>
      <c r="CA52" s="200"/>
      <c r="CB52" s="200"/>
    </row>
    <row r="53" spans="9:81" x14ac:dyDescent="0.25">
      <c r="J53" s="56"/>
      <c r="K53" s="57"/>
      <c r="L53" s="57"/>
      <c r="M53" s="57"/>
      <c r="N53" s="57"/>
      <c r="O53" s="57"/>
    </row>
    <row r="54" spans="9:81" x14ac:dyDescent="0.25">
      <c r="J54" s="56"/>
      <c r="K54" s="57"/>
      <c r="L54" s="57"/>
      <c r="M54" s="57"/>
      <c r="N54" s="57"/>
      <c r="O54" s="57"/>
    </row>
    <row r="55" spans="9:81" x14ac:dyDescent="0.25">
      <c r="J55" s="56"/>
      <c r="K55" s="56"/>
      <c r="L55" s="56"/>
      <c r="M55" s="56"/>
      <c r="N55" s="56"/>
      <c r="O55" s="56"/>
    </row>
    <row r="56" spans="9:81" x14ac:dyDescent="0.25">
      <c r="J56" s="56"/>
      <c r="K56" s="57"/>
      <c r="L56" s="57"/>
      <c r="M56" s="57"/>
      <c r="N56" s="57"/>
      <c r="O56" s="57"/>
    </row>
    <row r="59" spans="9:81" x14ac:dyDescent="0.25">
      <c r="K59" s="39"/>
      <c r="L59" s="39"/>
      <c r="M59" s="39"/>
      <c r="N59" s="39"/>
      <c r="O59" s="39"/>
    </row>
    <row r="60" spans="9:81" x14ac:dyDescent="0.25">
      <c r="K60" s="39"/>
      <c r="L60" s="39"/>
      <c r="M60" s="39"/>
      <c r="N60" s="39"/>
      <c r="O60" s="39"/>
    </row>
  </sheetData>
  <dataConsolidate/>
  <mergeCells count="6">
    <mergeCell ref="J39:O39"/>
    <mergeCell ref="BW3:CB3"/>
    <mergeCell ref="J3:O3"/>
    <mergeCell ref="Q3:V3"/>
    <mergeCell ref="BI3:BN3"/>
    <mergeCell ref="BP3:BU3"/>
  </mergeCells>
  <dataValidations count="2">
    <dataValidation type="list" errorStyle="warning" allowBlank="1" showInputMessage="1" showErrorMessage="1" prompt="Select from drop down list" sqref="H42:H44">
      <formula1>$C$13:$C$23</formula1>
    </dataValidation>
    <dataValidation type="list" errorStyle="warning" allowBlank="1" showInputMessage="1" showErrorMessage="1" prompt="Select from drop down list" sqref="I42:I44">
      <formula1>$C$55:$C$90</formula1>
    </dataValidation>
  </dataValidations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errorStyle="warning" allowBlank="1" showInputMessage="1" showErrorMessage="1" prompt="Select from drop down list">
          <x14:formula1>
            <xm:f>Lab_Mat!$C$13:$C$23</xm:f>
          </x14:formula1>
          <xm:sqref>H6:H10 H12:H14 H17:H18 H20:H36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 F42:F44 G43:G44</xm:sqref>
        </x14:dataValidation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E6:E36 E42:E44</xm:sqref>
        </x14:dataValidation>
        <x14:dataValidation type="list" errorStyle="warning" allowBlank="1" showInputMessage="1" showErrorMessage="1" prompt="Select from drop down list">
          <x14:formula1>
            <xm:f>Lab_Mat!$C$59:$C$94</xm:f>
          </x14:formula1>
          <xm:sqref>I6:I36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G42 G6:G36</xm:sqref>
        </x14:dataValidation>
        <x14:dataValidation type="list" errorStyle="warning" allowBlank="1" showInputMessage="1" showErrorMessage="1" prompt="Select from drop down list">
          <x14:formula1>
            <xm:f>Lab_Mat!$C$6:$C$23</xm:f>
          </x14:formula1>
          <xm:sqref>H11 H15:H16 H19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1:AW38"/>
  <sheetViews>
    <sheetView zoomScaleNormal="100" zoomScalePageLayoutView="125" workbookViewId="0">
      <pane xSplit="7" topLeftCell="L1" activePane="topRight" state="frozen"/>
      <selection activeCell="C11" sqref="C11"/>
      <selection pane="topRight" activeCell="X7" sqref="X7"/>
    </sheetView>
  </sheetViews>
  <sheetFormatPr defaultColWidth="8.85546875" defaultRowHeight="15" outlineLevelCol="1" x14ac:dyDescent="0.25"/>
  <cols>
    <col min="1" max="1" width="4" style="1" customWidth="1"/>
    <col min="2" max="2" width="21.42578125" style="1" bestFit="1" customWidth="1"/>
    <col min="3" max="3" width="18" style="1" customWidth="1"/>
    <col min="4" max="4" width="51.85546875" style="1" customWidth="1"/>
    <col min="5" max="5" width="34.42578125" style="1" hidden="1" customWidth="1" outlineLevel="1"/>
    <col min="6" max="6" width="33.42578125" style="1" hidden="1" customWidth="1" outlineLevel="1"/>
    <col min="7" max="7" width="24.42578125" style="1" hidden="1" customWidth="1" outlineLevel="1"/>
    <col min="8" max="8" width="29.7109375" style="1" hidden="1" customWidth="1" outlineLevel="1"/>
    <col min="9" max="9" width="10" style="1" customWidth="1" collapsed="1"/>
    <col min="10" max="14" width="10" style="1" customWidth="1"/>
    <col min="15" max="15" width="3.140625" style="1" customWidth="1"/>
    <col min="16" max="21" width="8.85546875" style="1"/>
    <col min="22" max="22" width="2.85546875" style="1" customWidth="1"/>
    <col min="23" max="28" width="8.85546875" style="1"/>
    <col min="29" max="29" width="2.42578125" style="1" customWidth="1"/>
    <col min="30" max="35" width="8.85546875" style="1"/>
    <col min="36" max="36" width="2.85546875" style="1" customWidth="1"/>
    <col min="37" max="42" width="8.85546875" style="1"/>
    <col min="43" max="43" width="2.85546875" style="1" customWidth="1"/>
    <col min="44" max="16384" width="8.85546875" style="1"/>
  </cols>
  <sheetData>
    <row r="1" spans="2:49" ht="18.75" x14ac:dyDescent="0.3">
      <c r="B1" s="10" t="s">
        <v>29</v>
      </c>
    </row>
    <row r="2" spans="2:49" x14ac:dyDescent="0.25">
      <c r="B2" s="25" t="s">
        <v>6</v>
      </c>
      <c r="W2" s="99"/>
    </row>
    <row r="3" spans="2:49" x14ac:dyDescent="0.25">
      <c r="I3" s="424" t="s">
        <v>209</v>
      </c>
      <c r="J3" s="424"/>
      <c r="K3" s="424"/>
      <c r="L3" s="424"/>
      <c r="M3" s="424"/>
      <c r="N3" s="424"/>
      <c r="P3" s="424" t="s">
        <v>209</v>
      </c>
      <c r="Q3" s="424"/>
      <c r="R3" s="424"/>
      <c r="S3" s="424"/>
      <c r="T3" s="424"/>
      <c r="U3" s="424"/>
      <c r="W3" s="424" t="s">
        <v>209</v>
      </c>
      <c r="X3" s="424"/>
      <c r="Y3" s="424"/>
      <c r="Z3" s="424"/>
      <c r="AA3" s="424"/>
      <c r="AB3" s="424"/>
      <c r="AD3" s="424" t="s">
        <v>209</v>
      </c>
      <c r="AE3" s="424"/>
      <c r="AF3" s="424"/>
      <c r="AG3" s="424"/>
      <c r="AH3" s="424"/>
      <c r="AI3" s="424"/>
      <c r="AK3" s="424" t="s">
        <v>209</v>
      </c>
      <c r="AL3" s="424"/>
      <c r="AM3" s="424"/>
      <c r="AN3" s="424"/>
      <c r="AO3" s="424"/>
      <c r="AP3" s="424"/>
      <c r="AR3" s="424" t="s">
        <v>209</v>
      </c>
      <c r="AS3" s="424"/>
      <c r="AT3" s="424"/>
      <c r="AU3" s="424"/>
      <c r="AV3" s="424"/>
      <c r="AW3" s="424"/>
    </row>
    <row r="4" spans="2:49" x14ac:dyDescent="0.25">
      <c r="I4" s="17">
        <v>2015</v>
      </c>
      <c r="J4" s="17">
        <v>2016</v>
      </c>
      <c r="K4" s="17">
        <v>2017</v>
      </c>
      <c r="L4" s="17">
        <v>2018</v>
      </c>
      <c r="M4" s="17">
        <v>2019</v>
      </c>
      <c r="N4" s="17">
        <v>2020</v>
      </c>
      <c r="P4" s="17">
        <v>2015</v>
      </c>
      <c r="Q4" s="17">
        <v>2016</v>
      </c>
      <c r="R4" s="17">
        <v>2017</v>
      </c>
      <c r="S4" s="17">
        <v>2018</v>
      </c>
      <c r="T4" s="17">
        <v>2019</v>
      </c>
      <c r="U4" s="17">
        <v>2020</v>
      </c>
      <c r="W4" s="17">
        <v>2015</v>
      </c>
      <c r="X4" s="17">
        <v>2016</v>
      </c>
      <c r="Y4" s="17">
        <v>2017</v>
      </c>
      <c r="Z4" s="17">
        <v>2018</v>
      </c>
      <c r="AA4" s="17">
        <v>2019</v>
      </c>
      <c r="AB4" s="17">
        <v>2020</v>
      </c>
      <c r="AD4" s="17">
        <v>2015</v>
      </c>
      <c r="AE4" s="17">
        <v>2016</v>
      </c>
      <c r="AF4" s="17">
        <v>2017</v>
      </c>
      <c r="AG4" s="17">
        <v>2018</v>
      </c>
      <c r="AH4" s="17">
        <v>2019</v>
      </c>
      <c r="AI4" s="17">
        <v>2020</v>
      </c>
      <c r="AK4" s="17">
        <v>2015</v>
      </c>
      <c r="AL4" s="17">
        <v>2016</v>
      </c>
      <c r="AM4" s="17">
        <v>2017</v>
      </c>
      <c r="AN4" s="17">
        <v>2018</v>
      </c>
      <c r="AO4" s="17">
        <v>2019</v>
      </c>
      <c r="AP4" s="17">
        <v>2020</v>
      </c>
      <c r="AR4" s="17">
        <v>2015</v>
      </c>
      <c r="AS4" s="17">
        <v>2016</v>
      </c>
      <c r="AT4" s="17">
        <v>2017</v>
      </c>
      <c r="AU4" s="17">
        <v>2018</v>
      </c>
      <c r="AV4" s="17">
        <v>2019</v>
      </c>
      <c r="AW4" s="17">
        <v>2020</v>
      </c>
    </row>
    <row r="5" spans="2:49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297</v>
      </c>
      <c r="H5" s="17" t="s">
        <v>618</v>
      </c>
      <c r="I5" s="9" t="s">
        <v>96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P5" s="9" t="s">
        <v>256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W5" s="9" t="s">
        <v>255</v>
      </c>
      <c r="X5" s="9" t="s">
        <v>255</v>
      </c>
      <c r="Y5" s="9" t="s">
        <v>255</v>
      </c>
      <c r="Z5" s="9" t="s">
        <v>255</v>
      </c>
      <c r="AA5" s="9" t="s">
        <v>255</v>
      </c>
      <c r="AB5" s="9" t="s">
        <v>255</v>
      </c>
      <c r="AD5" s="9" t="s">
        <v>429</v>
      </c>
      <c r="AE5" s="9" t="s">
        <v>429</v>
      </c>
      <c r="AF5" s="9" t="s">
        <v>429</v>
      </c>
      <c r="AG5" s="9" t="s">
        <v>429</v>
      </c>
      <c r="AH5" s="9" t="s">
        <v>429</v>
      </c>
      <c r="AI5" s="9" t="s">
        <v>429</v>
      </c>
      <c r="AK5" s="9" t="s">
        <v>257</v>
      </c>
      <c r="AL5" s="9" t="s">
        <v>257</v>
      </c>
      <c r="AM5" s="9" t="s">
        <v>257</v>
      </c>
      <c r="AN5" s="9" t="s">
        <v>257</v>
      </c>
      <c r="AO5" s="9" t="s">
        <v>257</v>
      </c>
      <c r="AP5" s="9" t="s">
        <v>257</v>
      </c>
      <c r="AR5" s="9" t="s">
        <v>349</v>
      </c>
      <c r="AS5" s="9" t="s">
        <v>349</v>
      </c>
      <c r="AT5" s="9" t="s">
        <v>349</v>
      </c>
      <c r="AU5" s="9" t="s">
        <v>349</v>
      </c>
      <c r="AV5" s="9" t="s">
        <v>349</v>
      </c>
      <c r="AW5" s="9" t="s">
        <v>349</v>
      </c>
    </row>
    <row r="6" spans="2:49" x14ac:dyDescent="0.25">
      <c r="B6" s="7"/>
      <c r="C6" s="7"/>
      <c r="D6" s="7" t="s">
        <v>554</v>
      </c>
      <c r="E6" s="7" t="s">
        <v>54</v>
      </c>
      <c r="F6" s="7" t="s">
        <v>54</v>
      </c>
      <c r="G6" s="7" t="s">
        <v>248</v>
      </c>
      <c r="H6" s="7" t="s">
        <v>504</v>
      </c>
      <c r="I6" s="521"/>
      <c r="J6" s="521"/>
      <c r="K6" s="521"/>
      <c r="L6" s="521"/>
      <c r="M6" s="521"/>
      <c r="N6" s="521"/>
      <c r="O6" s="477"/>
      <c r="P6" s="521"/>
      <c r="Q6" s="521"/>
      <c r="R6" s="521"/>
      <c r="S6" s="521"/>
      <c r="T6" s="521"/>
      <c r="U6" s="521"/>
      <c r="V6" s="477"/>
      <c r="W6" s="521"/>
      <c r="X6" s="521"/>
      <c r="Y6" s="521"/>
      <c r="Z6" s="521"/>
      <c r="AA6" s="521"/>
      <c r="AB6" s="521"/>
      <c r="AC6" s="477"/>
      <c r="AD6" s="521"/>
      <c r="AE6" s="521"/>
      <c r="AF6" s="521"/>
      <c r="AG6" s="521"/>
      <c r="AH6" s="521"/>
      <c r="AI6" s="521"/>
      <c r="AJ6" s="477"/>
      <c r="AK6" s="535"/>
      <c r="AL6" s="535"/>
      <c r="AM6" s="535"/>
      <c r="AN6" s="535"/>
      <c r="AO6" s="535"/>
      <c r="AP6" s="535"/>
      <c r="AQ6" s="477"/>
      <c r="AR6" s="521"/>
      <c r="AS6" s="521"/>
      <c r="AT6" s="521"/>
      <c r="AU6" s="521"/>
      <c r="AV6" s="521"/>
      <c r="AW6" s="521"/>
    </row>
    <row r="7" spans="2:49" x14ac:dyDescent="0.25">
      <c r="B7" s="7"/>
      <c r="C7" s="7"/>
      <c r="D7" s="7" t="s">
        <v>554</v>
      </c>
      <c r="E7" s="7" t="s">
        <v>54</v>
      </c>
      <c r="F7" s="7" t="s">
        <v>54</v>
      </c>
      <c r="G7" s="7" t="s">
        <v>248</v>
      </c>
      <c r="H7" s="7" t="s">
        <v>505</v>
      </c>
      <c r="I7" s="521"/>
      <c r="J7" s="521"/>
      <c r="K7" s="521"/>
      <c r="L7" s="521"/>
      <c r="M7" s="521"/>
      <c r="N7" s="521"/>
      <c r="O7" s="477"/>
      <c r="P7" s="521"/>
      <c r="Q7" s="521"/>
      <c r="R7" s="521"/>
      <c r="S7" s="521"/>
      <c r="T7" s="521"/>
      <c r="U7" s="521"/>
      <c r="V7" s="477"/>
      <c r="W7" s="521"/>
      <c r="X7" s="521"/>
      <c r="Y7" s="521"/>
      <c r="Z7" s="521"/>
      <c r="AA7" s="521"/>
      <c r="AB7" s="521"/>
      <c r="AC7" s="477"/>
      <c r="AD7" s="521"/>
      <c r="AE7" s="521"/>
      <c r="AF7" s="521"/>
      <c r="AG7" s="521"/>
      <c r="AH7" s="521"/>
      <c r="AI7" s="521"/>
      <c r="AJ7" s="477"/>
      <c r="AK7" s="535"/>
      <c r="AL7" s="535"/>
      <c r="AM7" s="535"/>
      <c r="AN7" s="535"/>
      <c r="AO7" s="535"/>
      <c r="AP7" s="535"/>
      <c r="AQ7" s="477"/>
      <c r="AR7" s="521"/>
      <c r="AS7" s="521"/>
      <c r="AT7" s="521"/>
      <c r="AU7" s="521"/>
      <c r="AV7" s="521"/>
      <c r="AW7" s="521"/>
    </row>
    <row r="8" spans="2:49" x14ac:dyDescent="0.25">
      <c r="B8" s="7"/>
      <c r="C8" s="7"/>
      <c r="D8" s="7" t="s">
        <v>554</v>
      </c>
      <c r="E8" s="7" t="s">
        <v>54</v>
      </c>
      <c r="F8" s="7" t="s">
        <v>54</v>
      </c>
      <c r="G8" s="7" t="s">
        <v>248</v>
      </c>
      <c r="H8" s="7" t="s">
        <v>501</v>
      </c>
      <c r="I8" s="521"/>
      <c r="J8" s="521"/>
      <c r="K8" s="521"/>
      <c r="L8" s="521"/>
      <c r="M8" s="521"/>
      <c r="N8" s="521"/>
      <c r="O8" s="477"/>
      <c r="P8" s="521"/>
      <c r="Q8" s="521"/>
      <c r="R8" s="521"/>
      <c r="S8" s="521"/>
      <c r="T8" s="521"/>
      <c r="U8" s="521"/>
      <c r="V8" s="477"/>
      <c r="W8" s="521"/>
      <c r="X8" s="521"/>
      <c r="Y8" s="521"/>
      <c r="Z8" s="521"/>
      <c r="AA8" s="521"/>
      <c r="AB8" s="521"/>
      <c r="AC8" s="477"/>
      <c r="AD8" s="521"/>
      <c r="AE8" s="521"/>
      <c r="AF8" s="521"/>
      <c r="AG8" s="521"/>
      <c r="AH8" s="521"/>
      <c r="AI8" s="521"/>
      <c r="AJ8" s="477"/>
      <c r="AK8" s="535"/>
      <c r="AL8" s="535"/>
      <c r="AM8" s="535"/>
      <c r="AN8" s="535"/>
      <c r="AO8" s="535"/>
      <c r="AP8" s="535"/>
      <c r="AQ8" s="477"/>
      <c r="AR8" s="521"/>
      <c r="AS8" s="521"/>
      <c r="AT8" s="521"/>
      <c r="AU8" s="521"/>
      <c r="AV8" s="521"/>
      <c r="AW8" s="521"/>
    </row>
    <row r="9" spans="2:49" x14ac:dyDescent="0.25">
      <c r="B9" s="7"/>
      <c r="C9" s="7"/>
      <c r="D9" s="7"/>
      <c r="E9" s="7"/>
      <c r="F9" s="7"/>
      <c r="G9" s="7"/>
      <c r="H9" s="7"/>
      <c r="I9" s="49"/>
      <c r="J9" s="49"/>
      <c r="K9" s="49"/>
      <c r="L9" s="49"/>
      <c r="M9" s="49"/>
      <c r="N9" s="49"/>
      <c r="P9" s="51"/>
      <c r="Q9" s="51"/>
      <c r="R9" s="51"/>
      <c r="S9" s="51"/>
      <c r="T9" s="51"/>
      <c r="U9" s="51"/>
      <c r="W9" s="51"/>
      <c r="X9" s="51"/>
      <c r="Y9" s="51"/>
      <c r="Z9" s="51"/>
      <c r="AA9" s="51"/>
      <c r="AB9" s="51"/>
      <c r="AD9" s="51"/>
      <c r="AE9" s="51"/>
      <c r="AF9" s="51"/>
      <c r="AG9" s="51"/>
      <c r="AH9" s="51"/>
      <c r="AI9" s="51"/>
      <c r="AK9" s="91"/>
      <c r="AL9" s="91"/>
      <c r="AM9" s="91"/>
      <c r="AN9" s="91"/>
      <c r="AO9" s="91"/>
      <c r="AP9" s="91"/>
      <c r="AR9" s="51">
        <f t="shared" ref="AR7:AR14" si="0">P9+W9+AD9+AK9</f>
        <v>0</v>
      </c>
      <c r="AS9" s="51">
        <f t="shared" ref="AS6:AS14" si="1">Q9+X9+AE9+AL9</f>
        <v>0</v>
      </c>
      <c r="AT9" s="51">
        <f t="shared" ref="AT6:AT14" si="2">R9+Y9+AF9+AM9</f>
        <v>0</v>
      </c>
      <c r="AU9" s="51">
        <f t="shared" ref="AU6:AU14" si="3">S9+Z9+AG9+AN9</f>
        <v>0</v>
      </c>
      <c r="AV9" s="51">
        <f t="shared" ref="AV6:AV14" si="4">T9+AA9+AH9+AO9</f>
        <v>0</v>
      </c>
      <c r="AW9" s="51">
        <f t="shared" ref="AW6:AW14" si="5">U9+AB9+AI9+AP9</f>
        <v>0</v>
      </c>
    </row>
    <row r="10" spans="2:49" x14ac:dyDescent="0.25">
      <c r="B10" s="7"/>
      <c r="C10" s="7"/>
      <c r="D10" s="7"/>
      <c r="E10" s="7"/>
      <c r="F10" s="7"/>
      <c r="G10" s="7"/>
      <c r="H10" s="7"/>
      <c r="I10" s="49"/>
      <c r="J10" s="49"/>
      <c r="K10" s="49"/>
      <c r="L10" s="49"/>
      <c r="M10" s="49"/>
      <c r="N10" s="49"/>
      <c r="P10" s="51"/>
      <c r="Q10" s="51"/>
      <c r="R10" s="51"/>
      <c r="S10" s="51"/>
      <c r="T10" s="51"/>
      <c r="U10" s="51"/>
      <c r="W10" s="51"/>
      <c r="X10" s="51"/>
      <c r="Y10" s="51"/>
      <c r="Z10" s="51"/>
      <c r="AA10" s="51"/>
      <c r="AB10" s="51"/>
      <c r="AD10" s="51"/>
      <c r="AE10" s="51"/>
      <c r="AF10" s="51"/>
      <c r="AG10" s="51"/>
      <c r="AH10" s="51"/>
      <c r="AI10" s="51"/>
      <c r="AK10" s="91"/>
      <c r="AL10" s="91"/>
      <c r="AM10" s="91"/>
      <c r="AN10" s="91"/>
      <c r="AO10" s="91"/>
      <c r="AP10" s="91"/>
      <c r="AR10" s="51">
        <f t="shared" si="0"/>
        <v>0</v>
      </c>
      <c r="AS10" s="51">
        <f t="shared" si="1"/>
        <v>0</v>
      </c>
      <c r="AT10" s="51">
        <f t="shared" si="2"/>
        <v>0</v>
      </c>
      <c r="AU10" s="51">
        <f t="shared" si="3"/>
        <v>0</v>
      </c>
      <c r="AV10" s="51">
        <f t="shared" si="4"/>
        <v>0</v>
      </c>
      <c r="AW10" s="51">
        <f t="shared" si="5"/>
        <v>0</v>
      </c>
    </row>
    <row r="11" spans="2:49" x14ac:dyDescent="0.25">
      <c r="B11" s="7"/>
      <c r="C11" s="7"/>
      <c r="D11" s="7"/>
      <c r="E11" s="7"/>
      <c r="F11" s="7"/>
      <c r="G11" s="7"/>
      <c r="H11" s="7"/>
      <c r="I11" s="49"/>
      <c r="J11" s="49"/>
      <c r="K11" s="49"/>
      <c r="L11" s="49"/>
      <c r="M11" s="49"/>
      <c r="N11" s="49"/>
      <c r="P11" s="51"/>
      <c r="Q11" s="51"/>
      <c r="R11" s="51"/>
      <c r="S11" s="51"/>
      <c r="T11" s="51"/>
      <c r="U11" s="51"/>
      <c r="W11" s="51"/>
      <c r="X11" s="51"/>
      <c r="Y11" s="51"/>
      <c r="Z11" s="51"/>
      <c r="AA11" s="51"/>
      <c r="AB11" s="51"/>
      <c r="AD11" s="51"/>
      <c r="AE11" s="51"/>
      <c r="AF11" s="51"/>
      <c r="AG11" s="51"/>
      <c r="AH11" s="51"/>
      <c r="AI11" s="51"/>
      <c r="AK11" s="91"/>
      <c r="AL11" s="91"/>
      <c r="AM11" s="91"/>
      <c r="AN11" s="91"/>
      <c r="AO11" s="91"/>
      <c r="AP11" s="91"/>
      <c r="AR11" s="51">
        <f t="shared" si="0"/>
        <v>0</v>
      </c>
      <c r="AS11" s="51">
        <f t="shared" si="1"/>
        <v>0</v>
      </c>
      <c r="AT11" s="51">
        <f t="shared" si="2"/>
        <v>0</v>
      </c>
      <c r="AU11" s="51">
        <f t="shared" si="3"/>
        <v>0</v>
      </c>
      <c r="AV11" s="51">
        <f t="shared" si="4"/>
        <v>0</v>
      </c>
      <c r="AW11" s="51">
        <f t="shared" si="5"/>
        <v>0</v>
      </c>
    </row>
    <row r="12" spans="2:49" x14ac:dyDescent="0.25">
      <c r="B12" s="7"/>
      <c r="C12" s="7"/>
      <c r="D12" s="7"/>
      <c r="E12" s="7"/>
      <c r="F12" s="7"/>
      <c r="G12" s="7"/>
      <c r="H12" s="7"/>
      <c r="I12" s="49"/>
      <c r="J12" s="49"/>
      <c r="K12" s="49"/>
      <c r="L12" s="49"/>
      <c r="M12" s="49"/>
      <c r="N12" s="49"/>
      <c r="P12" s="51"/>
      <c r="Q12" s="51"/>
      <c r="R12" s="51"/>
      <c r="S12" s="51"/>
      <c r="T12" s="51"/>
      <c r="U12" s="51"/>
      <c r="W12" s="51"/>
      <c r="X12" s="51"/>
      <c r="Y12" s="51"/>
      <c r="Z12" s="51"/>
      <c r="AA12" s="51"/>
      <c r="AB12" s="51"/>
      <c r="AD12" s="51"/>
      <c r="AE12" s="51"/>
      <c r="AF12" s="51"/>
      <c r="AG12" s="51"/>
      <c r="AH12" s="51"/>
      <c r="AI12" s="51"/>
      <c r="AK12" s="91"/>
      <c r="AL12" s="91"/>
      <c r="AM12" s="91"/>
      <c r="AN12" s="91"/>
      <c r="AO12" s="91"/>
      <c r="AP12" s="91"/>
      <c r="AR12" s="51">
        <f t="shared" si="0"/>
        <v>0</v>
      </c>
      <c r="AS12" s="51">
        <f t="shared" si="1"/>
        <v>0</v>
      </c>
      <c r="AT12" s="51">
        <f t="shared" si="2"/>
        <v>0</v>
      </c>
      <c r="AU12" s="51">
        <f t="shared" si="3"/>
        <v>0</v>
      </c>
      <c r="AV12" s="51">
        <f t="shared" si="4"/>
        <v>0</v>
      </c>
      <c r="AW12" s="51">
        <f t="shared" si="5"/>
        <v>0</v>
      </c>
    </row>
    <row r="13" spans="2:49" x14ac:dyDescent="0.25">
      <c r="B13" s="7"/>
      <c r="C13" s="7"/>
      <c r="D13" s="7"/>
      <c r="E13" s="7"/>
      <c r="F13" s="7"/>
      <c r="G13" s="7"/>
      <c r="H13" s="7"/>
      <c r="I13" s="49"/>
      <c r="J13" s="49"/>
      <c r="K13" s="49"/>
      <c r="L13" s="49"/>
      <c r="M13" s="49"/>
      <c r="N13" s="49"/>
      <c r="P13" s="51"/>
      <c r="Q13" s="51"/>
      <c r="R13" s="51"/>
      <c r="S13" s="51"/>
      <c r="T13" s="51"/>
      <c r="U13" s="51"/>
      <c r="W13" s="51"/>
      <c r="X13" s="51"/>
      <c r="Y13" s="51"/>
      <c r="Z13" s="51"/>
      <c r="AA13" s="51"/>
      <c r="AB13" s="51"/>
      <c r="AD13" s="51"/>
      <c r="AE13" s="51"/>
      <c r="AF13" s="51"/>
      <c r="AG13" s="51"/>
      <c r="AH13" s="51"/>
      <c r="AI13" s="51"/>
      <c r="AK13" s="91"/>
      <c r="AL13" s="91"/>
      <c r="AM13" s="91"/>
      <c r="AN13" s="91"/>
      <c r="AO13" s="91"/>
      <c r="AP13" s="91"/>
      <c r="AR13" s="51">
        <f t="shared" si="0"/>
        <v>0</v>
      </c>
      <c r="AS13" s="51">
        <f t="shared" si="1"/>
        <v>0</v>
      </c>
      <c r="AT13" s="51">
        <f t="shared" si="2"/>
        <v>0</v>
      </c>
      <c r="AU13" s="51">
        <f t="shared" si="3"/>
        <v>0</v>
      </c>
      <c r="AV13" s="51">
        <f t="shared" si="4"/>
        <v>0</v>
      </c>
      <c r="AW13" s="51">
        <f t="shared" si="5"/>
        <v>0</v>
      </c>
    </row>
    <row r="14" spans="2:49" x14ac:dyDescent="0.25">
      <c r="B14" s="7"/>
      <c r="C14" s="7"/>
      <c r="D14" s="7"/>
      <c r="E14" s="7"/>
      <c r="F14" s="7"/>
      <c r="G14" s="7"/>
      <c r="H14" s="7"/>
      <c r="I14" s="49"/>
      <c r="J14" s="49"/>
      <c r="K14" s="49"/>
      <c r="L14" s="49"/>
      <c r="M14" s="49"/>
      <c r="N14" s="49"/>
      <c r="P14" s="51"/>
      <c r="Q14" s="51"/>
      <c r="R14" s="51"/>
      <c r="S14" s="51"/>
      <c r="T14" s="51"/>
      <c r="U14" s="51"/>
      <c r="W14" s="51"/>
      <c r="X14" s="51"/>
      <c r="Y14" s="51"/>
      <c r="Z14" s="51"/>
      <c r="AA14" s="51"/>
      <c r="AB14" s="51"/>
      <c r="AD14" s="51"/>
      <c r="AE14" s="51"/>
      <c r="AF14" s="51"/>
      <c r="AG14" s="51"/>
      <c r="AH14" s="51"/>
      <c r="AI14" s="51"/>
      <c r="AK14" s="91"/>
      <c r="AL14" s="91"/>
      <c r="AM14" s="91"/>
      <c r="AN14" s="91"/>
      <c r="AO14" s="91"/>
      <c r="AP14" s="91"/>
      <c r="AR14" s="51">
        <f t="shared" si="0"/>
        <v>0</v>
      </c>
      <c r="AS14" s="51">
        <f t="shared" si="1"/>
        <v>0</v>
      </c>
      <c r="AT14" s="51">
        <f t="shared" si="2"/>
        <v>0</v>
      </c>
      <c r="AU14" s="51">
        <f t="shared" si="3"/>
        <v>0</v>
      </c>
      <c r="AV14" s="51">
        <f t="shared" si="4"/>
        <v>0</v>
      </c>
      <c r="AW14" s="51">
        <f t="shared" si="5"/>
        <v>0</v>
      </c>
    </row>
    <row r="15" spans="2:49" x14ac:dyDescent="0.25">
      <c r="B15" s="7"/>
      <c r="C15" s="7"/>
      <c r="D15" s="7"/>
      <c r="E15" s="7"/>
      <c r="F15" s="7"/>
      <c r="G15" s="7"/>
      <c r="H15" s="7"/>
      <c r="I15" s="49"/>
      <c r="J15" s="49"/>
      <c r="K15" s="49"/>
      <c r="L15" s="49"/>
      <c r="M15" s="49"/>
      <c r="N15" s="49"/>
      <c r="P15" s="51"/>
      <c r="Q15" s="51"/>
      <c r="R15" s="51"/>
      <c r="S15" s="51"/>
      <c r="T15" s="51"/>
      <c r="U15" s="51"/>
      <c r="W15" s="51"/>
      <c r="X15" s="51"/>
      <c r="Y15" s="51"/>
      <c r="Z15" s="51"/>
      <c r="AA15" s="51"/>
      <c r="AB15" s="51"/>
      <c r="AD15" s="51"/>
      <c r="AE15" s="51"/>
      <c r="AF15" s="51"/>
      <c r="AG15" s="51"/>
      <c r="AH15" s="51"/>
      <c r="AI15" s="51"/>
      <c r="AK15" s="91"/>
      <c r="AL15" s="91"/>
      <c r="AM15" s="91"/>
      <c r="AN15" s="91"/>
      <c r="AO15" s="91"/>
      <c r="AP15" s="91"/>
      <c r="AR15" s="51">
        <f t="shared" ref="AR15:AR23" si="6">P15+W15+AD15+AK15</f>
        <v>0</v>
      </c>
      <c r="AS15" s="51">
        <f t="shared" ref="AS15:AS23" si="7">Q15+X15+AE15+AL15</f>
        <v>0</v>
      </c>
      <c r="AT15" s="51">
        <f t="shared" ref="AT15:AT23" si="8">R15+Y15+AF15+AM15</f>
        <v>0</v>
      </c>
      <c r="AU15" s="51">
        <f t="shared" ref="AU15:AU23" si="9">S15+Z15+AG15+AN15</f>
        <v>0</v>
      </c>
      <c r="AV15" s="51">
        <f t="shared" ref="AV15:AV23" si="10">T15+AA15+AH15+AO15</f>
        <v>0</v>
      </c>
      <c r="AW15" s="51">
        <f t="shared" ref="AW15:AW23" si="11">U15+AB15+AI15+AP15</f>
        <v>0</v>
      </c>
    </row>
    <row r="16" spans="2:49" x14ac:dyDescent="0.25">
      <c r="B16" s="7"/>
      <c r="C16" s="7"/>
      <c r="D16" s="7"/>
      <c r="E16" s="7"/>
      <c r="F16" s="7"/>
      <c r="G16" s="7"/>
      <c r="H16" s="7"/>
      <c r="I16" s="49"/>
      <c r="J16" s="49"/>
      <c r="K16" s="49"/>
      <c r="L16" s="49"/>
      <c r="M16" s="49"/>
      <c r="N16" s="49"/>
      <c r="P16" s="51"/>
      <c r="Q16" s="51"/>
      <c r="R16" s="51"/>
      <c r="S16" s="51"/>
      <c r="T16" s="51"/>
      <c r="U16" s="51"/>
      <c r="W16" s="51"/>
      <c r="X16" s="51"/>
      <c r="Y16" s="51"/>
      <c r="Z16" s="51"/>
      <c r="AA16" s="51"/>
      <c r="AB16" s="51"/>
      <c r="AD16" s="51"/>
      <c r="AE16" s="51"/>
      <c r="AF16" s="51"/>
      <c r="AG16" s="51"/>
      <c r="AH16" s="51"/>
      <c r="AI16" s="51"/>
      <c r="AK16" s="91"/>
      <c r="AL16" s="91"/>
      <c r="AM16" s="91"/>
      <c r="AN16" s="91"/>
      <c r="AO16" s="91"/>
      <c r="AP16" s="91"/>
      <c r="AR16" s="51">
        <f t="shared" si="6"/>
        <v>0</v>
      </c>
      <c r="AS16" s="51">
        <f t="shared" si="7"/>
        <v>0</v>
      </c>
      <c r="AT16" s="51">
        <f t="shared" si="8"/>
        <v>0</v>
      </c>
      <c r="AU16" s="51">
        <f t="shared" si="9"/>
        <v>0</v>
      </c>
      <c r="AV16" s="51">
        <f t="shared" si="10"/>
        <v>0</v>
      </c>
      <c r="AW16" s="51">
        <f t="shared" si="11"/>
        <v>0</v>
      </c>
    </row>
    <row r="17" spans="2:49" x14ac:dyDescent="0.25">
      <c r="B17" s="7"/>
      <c r="C17" s="7"/>
      <c r="D17" s="7"/>
      <c r="E17" s="7"/>
      <c r="F17" s="7"/>
      <c r="G17" s="7"/>
      <c r="H17" s="7"/>
      <c r="I17" s="49"/>
      <c r="J17" s="49"/>
      <c r="K17" s="49"/>
      <c r="L17" s="49"/>
      <c r="M17" s="49"/>
      <c r="N17" s="49"/>
      <c r="P17" s="51"/>
      <c r="Q17" s="51"/>
      <c r="R17" s="51"/>
      <c r="S17" s="51"/>
      <c r="T17" s="51"/>
      <c r="U17" s="51"/>
      <c r="W17" s="51"/>
      <c r="X17" s="51"/>
      <c r="Y17" s="51"/>
      <c r="Z17" s="51"/>
      <c r="AA17" s="51"/>
      <c r="AB17" s="51"/>
      <c r="AD17" s="51"/>
      <c r="AE17" s="51"/>
      <c r="AF17" s="51"/>
      <c r="AG17" s="51"/>
      <c r="AH17" s="51"/>
      <c r="AI17" s="51"/>
      <c r="AK17" s="91"/>
      <c r="AL17" s="91"/>
      <c r="AM17" s="91"/>
      <c r="AN17" s="91"/>
      <c r="AO17" s="91"/>
      <c r="AP17" s="91"/>
      <c r="AR17" s="51">
        <f t="shared" si="6"/>
        <v>0</v>
      </c>
      <c r="AS17" s="51">
        <f t="shared" si="7"/>
        <v>0</v>
      </c>
      <c r="AT17" s="51">
        <f t="shared" si="8"/>
        <v>0</v>
      </c>
      <c r="AU17" s="51">
        <f t="shared" si="9"/>
        <v>0</v>
      </c>
      <c r="AV17" s="51">
        <f t="shared" si="10"/>
        <v>0</v>
      </c>
      <c r="AW17" s="51">
        <f t="shared" si="11"/>
        <v>0</v>
      </c>
    </row>
    <row r="18" spans="2:49" x14ac:dyDescent="0.25">
      <c r="B18" s="7"/>
      <c r="C18" s="7"/>
      <c r="D18" s="7"/>
      <c r="E18" s="7"/>
      <c r="F18" s="7"/>
      <c r="G18" s="7"/>
      <c r="H18" s="7"/>
      <c r="I18" s="49"/>
      <c r="J18" s="49"/>
      <c r="K18" s="49"/>
      <c r="L18" s="49"/>
      <c r="M18" s="49"/>
      <c r="N18" s="49"/>
      <c r="P18" s="51"/>
      <c r="Q18" s="51"/>
      <c r="R18" s="51"/>
      <c r="S18" s="51"/>
      <c r="T18" s="51"/>
      <c r="U18" s="51"/>
      <c r="W18" s="51"/>
      <c r="X18" s="51"/>
      <c r="Y18" s="51"/>
      <c r="Z18" s="51"/>
      <c r="AA18" s="51"/>
      <c r="AB18" s="51"/>
      <c r="AD18" s="51"/>
      <c r="AE18" s="51"/>
      <c r="AF18" s="51"/>
      <c r="AG18" s="51"/>
      <c r="AH18" s="51"/>
      <c r="AI18" s="51"/>
      <c r="AK18" s="91"/>
      <c r="AL18" s="91"/>
      <c r="AM18" s="91"/>
      <c r="AN18" s="91"/>
      <c r="AO18" s="91"/>
      <c r="AP18" s="91"/>
      <c r="AR18" s="51">
        <f t="shared" si="6"/>
        <v>0</v>
      </c>
      <c r="AS18" s="51">
        <f t="shared" si="7"/>
        <v>0</v>
      </c>
      <c r="AT18" s="51">
        <f t="shared" si="8"/>
        <v>0</v>
      </c>
      <c r="AU18" s="51">
        <f t="shared" si="9"/>
        <v>0</v>
      </c>
      <c r="AV18" s="51">
        <f t="shared" si="10"/>
        <v>0</v>
      </c>
      <c r="AW18" s="51">
        <f t="shared" si="11"/>
        <v>0</v>
      </c>
    </row>
    <row r="19" spans="2:49" x14ac:dyDescent="0.25">
      <c r="B19" s="7"/>
      <c r="C19" s="7"/>
      <c r="D19" s="7"/>
      <c r="E19" s="7"/>
      <c r="F19" s="7"/>
      <c r="G19" s="7"/>
      <c r="H19" s="7"/>
      <c r="I19" s="49"/>
      <c r="J19" s="49"/>
      <c r="K19" s="49"/>
      <c r="L19" s="49"/>
      <c r="M19" s="49"/>
      <c r="N19" s="49"/>
      <c r="P19" s="51"/>
      <c r="Q19" s="51"/>
      <c r="R19" s="51"/>
      <c r="S19" s="51"/>
      <c r="T19" s="51"/>
      <c r="U19" s="51"/>
      <c r="W19" s="51"/>
      <c r="X19" s="51"/>
      <c r="Y19" s="51"/>
      <c r="Z19" s="51"/>
      <c r="AA19" s="51"/>
      <c r="AB19" s="51"/>
      <c r="AD19" s="51"/>
      <c r="AE19" s="51"/>
      <c r="AF19" s="51"/>
      <c r="AG19" s="51"/>
      <c r="AH19" s="51"/>
      <c r="AI19" s="51"/>
      <c r="AK19" s="91"/>
      <c r="AL19" s="91"/>
      <c r="AM19" s="91"/>
      <c r="AN19" s="91"/>
      <c r="AO19" s="91"/>
      <c r="AP19" s="91"/>
      <c r="AR19" s="51">
        <f t="shared" si="6"/>
        <v>0</v>
      </c>
      <c r="AS19" s="51">
        <f t="shared" si="7"/>
        <v>0</v>
      </c>
      <c r="AT19" s="51">
        <f t="shared" si="8"/>
        <v>0</v>
      </c>
      <c r="AU19" s="51">
        <f t="shared" si="9"/>
        <v>0</v>
      </c>
      <c r="AV19" s="51">
        <f t="shared" si="10"/>
        <v>0</v>
      </c>
      <c r="AW19" s="51">
        <f t="shared" si="11"/>
        <v>0</v>
      </c>
    </row>
    <row r="20" spans="2:49" x14ac:dyDescent="0.25">
      <c r="B20" s="7"/>
      <c r="C20" s="7"/>
      <c r="D20" s="7"/>
      <c r="E20" s="7"/>
      <c r="F20" s="7"/>
      <c r="G20" s="7"/>
      <c r="H20" s="7"/>
      <c r="I20" s="49"/>
      <c r="J20" s="49"/>
      <c r="K20" s="49"/>
      <c r="L20" s="49"/>
      <c r="M20" s="49"/>
      <c r="N20" s="49"/>
      <c r="P20" s="51"/>
      <c r="Q20" s="51"/>
      <c r="R20" s="51"/>
      <c r="S20" s="51"/>
      <c r="T20" s="51"/>
      <c r="U20" s="51"/>
      <c r="W20" s="51"/>
      <c r="X20" s="51"/>
      <c r="Y20" s="51"/>
      <c r="Z20" s="51"/>
      <c r="AA20" s="51"/>
      <c r="AB20" s="51"/>
      <c r="AD20" s="51"/>
      <c r="AE20" s="51"/>
      <c r="AF20" s="51"/>
      <c r="AG20" s="51"/>
      <c r="AH20" s="51"/>
      <c r="AI20" s="51"/>
      <c r="AK20" s="91"/>
      <c r="AL20" s="91"/>
      <c r="AM20" s="91"/>
      <c r="AN20" s="91"/>
      <c r="AO20" s="91"/>
      <c r="AP20" s="91"/>
      <c r="AR20" s="51">
        <f t="shared" si="6"/>
        <v>0</v>
      </c>
      <c r="AS20" s="51">
        <f t="shared" si="7"/>
        <v>0</v>
      </c>
      <c r="AT20" s="51">
        <f t="shared" si="8"/>
        <v>0</v>
      </c>
      <c r="AU20" s="51">
        <f t="shared" si="9"/>
        <v>0</v>
      </c>
      <c r="AV20" s="51">
        <f t="shared" si="10"/>
        <v>0</v>
      </c>
      <c r="AW20" s="51">
        <f t="shared" si="11"/>
        <v>0</v>
      </c>
    </row>
    <row r="21" spans="2:49" x14ac:dyDescent="0.25">
      <c r="B21" s="7"/>
      <c r="C21" s="7"/>
      <c r="D21" s="7"/>
      <c r="E21" s="7"/>
      <c r="F21" s="7"/>
      <c r="G21" s="7"/>
      <c r="H21" s="7"/>
      <c r="I21" s="49"/>
      <c r="J21" s="49"/>
      <c r="K21" s="49"/>
      <c r="L21" s="49"/>
      <c r="M21" s="49"/>
      <c r="N21" s="49"/>
      <c r="P21" s="51"/>
      <c r="Q21" s="51"/>
      <c r="R21" s="51"/>
      <c r="S21" s="51"/>
      <c r="T21" s="51"/>
      <c r="U21" s="51"/>
      <c r="W21" s="51"/>
      <c r="X21" s="51"/>
      <c r="Y21" s="51"/>
      <c r="Z21" s="51"/>
      <c r="AA21" s="51"/>
      <c r="AB21" s="51"/>
      <c r="AD21" s="51"/>
      <c r="AE21" s="51"/>
      <c r="AF21" s="51"/>
      <c r="AG21" s="51"/>
      <c r="AH21" s="51"/>
      <c r="AI21" s="51"/>
      <c r="AK21" s="91"/>
      <c r="AL21" s="91"/>
      <c r="AM21" s="91"/>
      <c r="AN21" s="91"/>
      <c r="AO21" s="91"/>
      <c r="AP21" s="91"/>
      <c r="AR21" s="51">
        <f t="shared" si="6"/>
        <v>0</v>
      </c>
      <c r="AS21" s="51">
        <f t="shared" si="7"/>
        <v>0</v>
      </c>
      <c r="AT21" s="51">
        <f t="shared" si="8"/>
        <v>0</v>
      </c>
      <c r="AU21" s="51">
        <f t="shared" si="9"/>
        <v>0</v>
      </c>
      <c r="AV21" s="51">
        <f t="shared" si="10"/>
        <v>0</v>
      </c>
      <c r="AW21" s="51">
        <f t="shared" si="11"/>
        <v>0</v>
      </c>
    </row>
    <row r="22" spans="2:49" x14ac:dyDescent="0.25">
      <c r="B22" s="7"/>
      <c r="C22" s="7"/>
      <c r="D22" s="7"/>
      <c r="E22" s="7"/>
      <c r="F22" s="7"/>
      <c r="G22" s="7"/>
      <c r="H22" s="7"/>
      <c r="I22" s="49"/>
      <c r="J22" s="49"/>
      <c r="K22" s="49"/>
      <c r="L22" s="49"/>
      <c r="M22" s="49"/>
      <c r="N22" s="49"/>
      <c r="P22" s="51"/>
      <c r="Q22" s="51"/>
      <c r="R22" s="51"/>
      <c r="S22" s="51"/>
      <c r="T22" s="51"/>
      <c r="U22" s="51"/>
      <c r="W22" s="51"/>
      <c r="X22" s="51"/>
      <c r="Y22" s="51"/>
      <c r="Z22" s="51"/>
      <c r="AA22" s="51"/>
      <c r="AB22" s="51"/>
      <c r="AD22" s="51"/>
      <c r="AE22" s="51"/>
      <c r="AF22" s="51"/>
      <c r="AG22" s="51"/>
      <c r="AH22" s="51"/>
      <c r="AI22" s="51"/>
      <c r="AK22" s="91"/>
      <c r="AL22" s="91"/>
      <c r="AM22" s="91"/>
      <c r="AN22" s="91"/>
      <c r="AO22" s="91"/>
      <c r="AP22" s="91"/>
      <c r="AR22" s="51">
        <f t="shared" si="6"/>
        <v>0</v>
      </c>
      <c r="AS22" s="51">
        <f t="shared" si="7"/>
        <v>0</v>
      </c>
      <c r="AT22" s="51">
        <f t="shared" si="8"/>
        <v>0</v>
      </c>
      <c r="AU22" s="51">
        <f t="shared" si="9"/>
        <v>0</v>
      </c>
      <c r="AV22" s="51">
        <f t="shared" si="10"/>
        <v>0</v>
      </c>
      <c r="AW22" s="51">
        <f t="shared" si="11"/>
        <v>0</v>
      </c>
    </row>
    <row r="23" spans="2:49" x14ac:dyDescent="0.25">
      <c r="B23" s="7"/>
      <c r="C23" s="7"/>
      <c r="D23" s="7"/>
      <c r="E23" s="7"/>
      <c r="F23" s="7"/>
      <c r="G23" s="7"/>
      <c r="H23" s="7"/>
      <c r="I23" s="49"/>
      <c r="J23" s="49"/>
      <c r="K23" s="49"/>
      <c r="L23" s="49"/>
      <c r="M23" s="49"/>
      <c r="N23" s="49"/>
      <c r="P23" s="51"/>
      <c r="Q23" s="51"/>
      <c r="R23" s="51"/>
      <c r="S23" s="51"/>
      <c r="T23" s="51"/>
      <c r="U23" s="51"/>
      <c r="W23" s="51"/>
      <c r="X23" s="51"/>
      <c r="Y23" s="51"/>
      <c r="Z23" s="51"/>
      <c r="AA23" s="51"/>
      <c r="AB23" s="51"/>
      <c r="AD23" s="51"/>
      <c r="AE23" s="51"/>
      <c r="AF23" s="51"/>
      <c r="AG23" s="51"/>
      <c r="AH23" s="51"/>
      <c r="AI23" s="51"/>
      <c r="AK23" s="91"/>
      <c r="AL23" s="91"/>
      <c r="AM23" s="91"/>
      <c r="AN23" s="91"/>
      <c r="AO23" s="91"/>
      <c r="AP23" s="91"/>
      <c r="AR23" s="51">
        <f t="shared" si="6"/>
        <v>0</v>
      </c>
      <c r="AS23" s="51">
        <f t="shared" si="7"/>
        <v>0</v>
      </c>
      <c r="AT23" s="51">
        <f t="shared" si="8"/>
        <v>0</v>
      </c>
      <c r="AU23" s="51">
        <f t="shared" si="9"/>
        <v>0</v>
      </c>
      <c r="AV23" s="51">
        <f t="shared" si="10"/>
        <v>0</v>
      </c>
      <c r="AW23" s="51">
        <f t="shared" si="11"/>
        <v>0</v>
      </c>
    </row>
    <row r="24" spans="2:49" x14ac:dyDescent="0.25">
      <c r="B24" s="7"/>
      <c r="C24" s="7"/>
      <c r="D24" s="7"/>
      <c r="E24" s="7"/>
      <c r="F24" s="7"/>
      <c r="G24" s="7"/>
      <c r="H24" s="7"/>
      <c r="I24" s="49"/>
      <c r="J24" s="49"/>
      <c r="K24" s="49"/>
      <c r="L24" s="49"/>
      <c r="M24" s="49"/>
      <c r="N24" s="49"/>
      <c r="P24" s="51"/>
      <c r="Q24" s="51"/>
      <c r="R24" s="51"/>
      <c r="S24" s="51"/>
      <c r="T24" s="51"/>
      <c r="U24" s="51"/>
      <c r="W24" s="51"/>
      <c r="X24" s="51"/>
      <c r="Y24" s="51"/>
      <c r="Z24" s="51"/>
      <c r="AA24" s="51"/>
      <c r="AB24" s="51"/>
      <c r="AD24" s="51"/>
      <c r="AE24" s="51"/>
      <c r="AF24" s="51"/>
      <c r="AG24" s="51"/>
      <c r="AH24" s="51"/>
      <c r="AI24" s="51"/>
      <c r="AK24" s="51"/>
      <c r="AL24" s="51"/>
      <c r="AM24" s="51"/>
      <c r="AN24" s="51"/>
      <c r="AO24" s="51"/>
      <c r="AP24" s="51"/>
      <c r="AR24" s="51"/>
      <c r="AS24" s="51"/>
      <c r="AT24" s="51"/>
      <c r="AU24" s="51"/>
      <c r="AV24" s="51"/>
      <c r="AW24" s="51"/>
    </row>
    <row r="25" spans="2:49" x14ac:dyDescent="0.25">
      <c r="B25" s="7"/>
      <c r="C25" s="7"/>
      <c r="D25" s="7"/>
      <c r="E25" s="7"/>
      <c r="F25" s="7"/>
      <c r="G25" s="7"/>
      <c r="H25" s="7"/>
      <c r="I25" s="49"/>
      <c r="J25" s="49"/>
      <c r="K25" s="49"/>
      <c r="L25" s="49"/>
      <c r="M25" s="49"/>
      <c r="N25" s="49"/>
      <c r="P25" s="51"/>
      <c r="Q25" s="51"/>
      <c r="R25" s="51"/>
      <c r="S25" s="51"/>
      <c r="T25" s="51"/>
      <c r="U25" s="51"/>
      <c r="W25" s="51"/>
      <c r="X25" s="51"/>
      <c r="Y25" s="51"/>
      <c r="Z25" s="51"/>
      <c r="AA25" s="51"/>
      <c r="AB25" s="51"/>
      <c r="AD25" s="51"/>
      <c r="AE25" s="51"/>
      <c r="AF25" s="51"/>
      <c r="AG25" s="51"/>
      <c r="AH25" s="51"/>
      <c r="AI25" s="51"/>
      <c r="AK25" s="51"/>
      <c r="AL25" s="51"/>
      <c r="AM25" s="51"/>
      <c r="AN25" s="51"/>
      <c r="AO25" s="51"/>
      <c r="AP25" s="51"/>
      <c r="AR25" s="51"/>
      <c r="AS25" s="51"/>
      <c r="AT25" s="51"/>
      <c r="AU25" s="51"/>
      <c r="AV25" s="51"/>
      <c r="AW25" s="51"/>
    </row>
    <row r="26" spans="2:49" x14ac:dyDescent="0.25">
      <c r="B26" s="7"/>
      <c r="C26" s="7"/>
      <c r="D26" s="7"/>
      <c r="E26" s="7"/>
      <c r="F26" s="7"/>
      <c r="G26" s="7"/>
      <c r="H26" s="7"/>
      <c r="I26" s="49"/>
      <c r="J26" s="49"/>
      <c r="K26" s="49"/>
      <c r="L26" s="49"/>
      <c r="M26" s="49"/>
      <c r="N26" s="49"/>
      <c r="P26" s="51"/>
      <c r="Q26" s="51"/>
      <c r="R26" s="51"/>
      <c r="S26" s="51"/>
      <c r="T26" s="51"/>
      <c r="U26" s="51"/>
      <c r="W26" s="51"/>
      <c r="X26" s="51"/>
      <c r="Y26" s="51"/>
      <c r="Z26" s="51"/>
      <c r="AA26" s="51"/>
      <c r="AB26" s="51"/>
      <c r="AD26" s="51"/>
      <c r="AE26" s="51"/>
      <c r="AF26" s="51"/>
      <c r="AG26" s="51"/>
      <c r="AH26" s="51"/>
      <c r="AI26" s="51"/>
      <c r="AK26" s="51"/>
      <c r="AL26" s="51"/>
      <c r="AM26" s="51"/>
      <c r="AN26" s="51"/>
      <c r="AO26" s="51"/>
      <c r="AP26" s="51"/>
      <c r="AR26" s="51"/>
      <c r="AS26" s="51"/>
      <c r="AT26" s="51"/>
      <c r="AU26" s="51"/>
      <c r="AV26" s="51"/>
      <c r="AW26" s="51"/>
    </row>
    <row r="27" spans="2:49" x14ac:dyDescent="0.25">
      <c r="B27" s="7"/>
      <c r="C27" s="7"/>
      <c r="D27" s="7"/>
      <c r="E27" s="7"/>
      <c r="F27" s="7"/>
      <c r="G27" s="7"/>
      <c r="H27" s="7"/>
      <c r="I27" s="49"/>
      <c r="J27" s="49"/>
      <c r="K27" s="49"/>
      <c r="L27" s="49"/>
      <c r="M27" s="49"/>
      <c r="N27" s="49"/>
      <c r="P27" s="51"/>
      <c r="Q27" s="51"/>
      <c r="R27" s="51"/>
      <c r="S27" s="51"/>
      <c r="T27" s="51"/>
      <c r="U27" s="51"/>
      <c r="W27" s="51"/>
      <c r="X27" s="51"/>
      <c r="Y27" s="51"/>
      <c r="Z27" s="51"/>
      <c r="AA27" s="51"/>
      <c r="AB27" s="51"/>
      <c r="AD27" s="51"/>
      <c r="AE27" s="51"/>
      <c r="AF27" s="51"/>
      <c r="AG27" s="51"/>
      <c r="AH27" s="51"/>
      <c r="AI27" s="51"/>
      <c r="AK27" s="51"/>
      <c r="AL27" s="51"/>
      <c r="AM27" s="51"/>
      <c r="AN27" s="51"/>
      <c r="AO27" s="51"/>
      <c r="AP27" s="51"/>
      <c r="AR27" s="51"/>
      <c r="AS27" s="51"/>
      <c r="AT27" s="51"/>
      <c r="AU27" s="51"/>
      <c r="AV27" s="51"/>
      <c r="AW27" s="51"/>
    </row>
    <row r="28" spans="2:49" x14ac:dyDescent="0.25">
      <c r="B28" s="7"/>
      <c r="C28" s="7"/>
      <c r="D28" s="7"/>
      <c r="E28" s="7"/>
      <c r="F28" s="7"/>
      <c r="G28" s="7"/>
      <c r="H28" s="7"/>
      <c r="I28" s="49"/>
      <c r="J28" s="49"/>
      <c r="K28" s="49"/>
      <c r="L28" s="49"/>
      <c r="M28" s="49"/>
      <c r="N28" s="49"/>
      <c r="P28" s="51"/>
      <c r="Q28" s="51"/>
      <c r="R28" s="51"/>
      <c r="S28" s="51"/>
      <c r="T28" s="51"/>
      <c r="U28" s="51"/>
      <c r="W28" s="51"/>
      <c r="X28" s="51"/>
      <c r="Y28" s="51"/>
      <c r="Z28" s="51"/>
      <c r="AA28" s="51"/>
      <c r="AB28" s="51"/>
      <c r="AD28" s="51"/>
      <c r="AE28" s="51"/>
      <c r="AF28" s="51"/>
      <c r="AG28" s="51"/>
      <c r="AH28" s="51"/>
      <c r="AI28" s="51"/>
      <c r="AK28" s="51"/>
      <c r="AL28" s="51"/>
      <c r="AM28" s="51"/>
      <c r="AN28" s="51"/>
      <c r="AO28" s="51"/>
      <c r="AP28" s="51"/>
      <c r="AR28" s="51"/>
      <c r="AS28" s="51"/>
      <c r="AT28" s="51"/>
      <c r="AU28" s="51"/>
      <c r="AV28" s="51"/>
      <c r="AW28" s="51"/>
    </row>
    <row r="29" spans="2:49" x14ac:dyDescent="0.25">
      <c r="B29" s="7"/>
      <c r="C29" s="7"/>
      <c r="D29" s="7"/>
      <c r="E29" s="7"/>
      <c r="F29" s="7"/>
      <c r="G29" s="7"/>
      <c r="H29" s="7"/>
      <c r="I29" s="49"/>
      <c r="J29" s="49"/>
      <c r="K29" s="49"/>
      <c r="L29" s="49"/>
      <c r="M29" s="49"/>
      <c r="N29" s="49"/>
      <c r="P29" s="51"/>
      <c r="Q29" s="51"/>
      <c r="R29" s="51"/>
      <c r="S29" s="51"/>
      <c r="T29" s="51"/>
      <c r="U29" s="51"/>
      <c r="W29" s="51"/>
      <c r="X29" s="51"/>
      <c r="Y29" s="51"/>
      <c r="Z29" s="51"/>
      <c r="AA29" s="51"/>
      <c r="AB29" s="51"/>
      <c r="AD29" s="51"/>
      <c r="AE29" s="51"/>
      <c r="AF29" s="51"/>
      <c r="AG29" s="51"/>
      <c r="AH29" s="51"/>
      <c r="AI29" s="51"/>
      <c r="AK29" s="51"/>
      <c r="AL29" s="51"/>
      <c r="AM29" s="51"/>
      <c r="AN29" s="51"/>
      <c r="AO29" s="51"/>
      <c r="AP29" s="51"/>
      <c r="AR29" s="51"/>
      <c r="AS29" s="51"/>
      <c r="AT29" s="51"/>
      <c r="AU29" s="51"/>
      <c r="AV29" s="51"/>
      <c r="AW29" s="51"/>
    </row>
    <row r="30" spans="2:49" x14ac:dyDescent="0.25">
      <c r="B30" s="7"/>
      <c r="C30" s="7"/>
      <c r="D30" s="7"/>
      <c r="E30" s="7"/>
      <c r="F30" s="7"/>
      <c r="G30" s="7"/>
      <c r="H30" s="7"/>
      <c r="I30" s="49"/>
      <c r="J30" s="49"/>
      <c r="K30" s="49"/>
      <c r="L30" s="49"/>
      <c r="M30" s="49"/>
      <c r="N30" s="49"/>
      <c r="P30" s="51"/>
      <c r="Q30" s="51"/>
      <c r="R30" s="51"/>
      <c r="S30" s="51"/>
      <c r="T30" s="51"/>
      <c r="U30" s="51"/>
      <c r="W30" s="51"/>
      <c r="X30" s="51"/>
      <c r="Y30" s="51"/>
      <c r="Z30" s="51"/>
      <c r="AA30" s="51"/>
      <c r="AB30" s="51"/>
      <c r="AD30" s="51"/>
      <c r="AE30" s="51"/>
      <c r="AF30" s="51"/>
      <c r="AG30" s="51"/>
      <c r="AH30" s="51"/>
      <c r="AI30" s="51"/>
      <c r="AK30" s="51"/>
      <c r="AL30" s="51"/>
      <c r="AM30" s="51"/>
      <c r="AN30" s="51"/>
      <c r="AO30" s="51"/>
      <c r="AP30" s="51"/>
      <c r="AR30" s="51"/>
      <c r="AS30" s="51"/>
      <c r="AT30" s="51"/>
      <c r="AU30" s="51"/>
      <c r="AV30" s="51"/>
      <c r="AW30" s="51"/>
    </row>
    <row r="31" spans="2:49" x14ac:dyDescent="0.25">
      <c r="B31" s="7"/>
      <c r="C31" s="7"/>
      <c r="D31" s="7"/>
      <c r="E31" s="7"/>
      <c r="F31" s="7"/>
      <c r="G31" s="7"/>
      <c r="H31" s="7"/>
      <c r="I31" s="49"/>
      <c r="J31" s="49"/>
      <c r="K31" s="49"/>
      <c r="L31" s="49"/>
      <c r="M31" s="49"/>
      <c r="N31" s="49"/>
      <c r="P31" s="51"/>
      <c r="Q31" s="51"/>
      <c r="R31" s="51"/>
      <c r="S31" s="51"/>
      <c r="T31" s="51"/>
      <c r="U31" s="51"/>
      <c r="W31" s="51"/>
      <c r="X31" s="51"/>
      <c r="Y31" s="51"/>
      <c r="Z31" s="51"/>
      <c r="AA31" s="51"/>
      <c r="AB31" s="51"/>
      <c r="AD31" s="51"/>
      <c r="AE31" s="51"/>
      <c r="AF31" s="51"/>
      <c r="AG31" s="51"/>
      <c r="AH31" s="51"/>
      <c r="AI31" s="51"/>
      <c r="AK31" s="51"/>
      <c r="AL31" s="51"/>
      <c r="AM31" s="51"/>
      <c r="AN31" s="51"/>
      <c r="AO31" s="51"/>
      <c r="AP31" s="51"/>
      <c r="AR31" s="51"/>
      <c r="AS31" s="51"/>
      <c r="AT31" s="51"/>
      <c r="AU31" s="51"/>
      <c r="AV31" s="51"/>
      <c r="AW31" s="51"/>
    </row>
    <row r="32" spans="2:49" x14ac:dyDescent="0.25">
      <c r="B32" s="7"/>
      <c r="C32" s="7"/>
      <c r="D32" s="7"/>
      <c r="E32" s="7"/>
      <c r="F32" s="7"/>
      <c r="G32" s="7"/>
      <c r="H32" s="7"/>
      <c r="I32" s="49"/>
      <c r="J32" s="49"/>
      <c r="K32" s="49"/>
      <c r="L32" s="49"/>
      <c r="M32" s="49"/>
      <c r="N32" s="49"/>
      <c r="P32" s="51"/>
      <c r="Q32" s="51"/>
      <c r="R32" s="51"/>
      <c r="S32" s="51"/>
      <c r="T32" s="51"/>
      <c r="U32" s="51"/>
      <c r="W32" s="51"/>
      <c r="X32" s="51"/>
      <c r="Y32" s="51"/>
      <c r="Z32" s="51"/>
      <c r="AA32" s="51"/>
      <c r="AB32" s="51"/>
      <c r="AD32" s="51"/>
      <c r="AE32" s="51"/>
      <c r="AF32" s="51"/>
      <c r="AG32" s="51"/>
      <c r="AH32" s="51"/>
      <c r="AI32" s="51"/>
      <c r="AK32" s="51"/>
      <c r="AL32" s="51"/>
      <c r="AM32" s="51"/>
      <c r="AN32" s="51"/>
      <c r="AO32" s="51"/>
      <c r="AP32" s="51"/>
      <c r="AR32" s="51"/>
      <c r="AS32" s="51"/>
      <c r="AT32" s="51"/>
      <c r="AU32" s="51"/>
      <c r="AV32" s="51"/>
      <c r="AW32" s="51"/>
    </row>
    <row r="33" spans="2:49" x14ac:dyDescent="0.25">
      <c r="B33" s="7"/>
      <c r="C33" s="7"/>
      <c r="D33" s="7"/>
      <c r="E33" s="7"/>
      <c r="F33" s="7"/>
      <c r="G33" s="7"/>
      <c r="H33" s="7"/>
      <c r="I33" s="49"/>
      <c r="J33" s="49"/>
      <c r="K33" s="49"/>
      <c r="L33" s="49"/>
      <c r="M33" s="49"/>
      <c r="N33" s="49"/>
      <c r="P33" s="51"/>
      <c r="Q33" s="51"/>
      <c r="R33" s="51"/>
      <c r="S33" s="51"/>
      <c r="T33" s="51"/>
      <c r="U33" s="51"/>
      <c r="W33" s="51"/>
      <c r="X33" s="51"/>
      <c r="Y33" s="51"/>
      <c r="Z33" s="51"/>
      <c r="AA33" s="51"/>
      <c r="AB33" s="51"/>
      <c r="AD33" s="51"/>
      <c r="AE33" s="51"/>
      <c r="AF33" s="51"/>
      <c r="AG33" s="51"/>
      <c r="AH33" s="51"/>
      <c r="AI33" s="51"/>
      <c r="AK33" s="51"/>
      <c r="AL33" s="51"/>
      <c r="AM33" s="51"/>
      <c r="AN33" s="51"/>
      <c r="AO33" s="51"/>
      <c r="AP33" s="51"/>
      <c r="AR33" s="51"/>
      <c r="AS33" s="51"/>
      <c r="AT33" s="51"/>
      <c r="AU33" s="51"/>
      <c r="AV33" s="51"/>
      <c r="AW33" s="51"/>
    </row>
    <row r="34" spans="2:49" x14ac:dyDescent="0.25">
      <c r="B34" s="7"/>
      <c r="C34" s="7"/>
      <c r="D34" s="7"/>
      <c r="E34" s="7"/>
      <c r="F34" s="7"/>
      <c r="G34" s="7"/>
      <c r="H34" s="7"/>
      <c r="I34" s="49"/>
      <c r="J34" s="49"/>
      <c r="K34" s="49"/>
      <c r="L34" s="49"/>
      <c r="M34" s="49"/>
      <c r="N34" s="49"/>
      <c r="P34" s="51"/>
      <c r="Q34" s="51"/>
      <c r="R34" s="51"/>
      <c r="S34" s="51"/>
      <c r="T34" s="51"/>
      <c r="U34" s="51"/>
      <c r="W34" s="51"/>
      <c r="X34" s="51"/>
      <c r="Y34" s="51"/>
      <c r="Z34" s="51"/>
      <c r="AA34" s="51"/>
      <c r="AB34" s="51"/>
      <c r="AD34" s="51"/>
      <c r="AE34" s="51"/>
      <c r="AF34" s="51"/>
      <c r="AG34" s="51"/>
      <c r="AH34" s="51"/>
      <c r="AI34" s="51"/>
      <c r="AK34" s="51"/>
      <c r="AL34" s="51"/>
      <c r="AM34" s="51"/>
      <c r="AN34" s="51"/>
      <c r="AO34" s="51"/>
      <c r="AP34" s="51"/>
      <c r="AR34" s="51"/>
      <c r="AS34" s="51"/>
      <c r="AT34" s="51"/>
      <c r="AU34" s="51"/>
      <c r="AV34" s="51"/>
      <c r="AW34" s="51"/>
    </row>
    <row r="35" spans="2:49" x14ac:dyDescent="0.25">
      <c r="B35" s="7"/>
      <c r="C35" s="7"/>
      <c r="D35" s="7"/>
      <c r="E35" s="7"/>
      <c r="F35" s="7"/>
      <c r="G35" s="7"/>
      <c r="H35" s="7"/>
      <c r="I35" s="49"/>
      <c r="J35" s="49"/>
      <c r="K35" s="49"/>
      <c r="L35" s="49"/>
      <c r="M35" s="49"/>
      <c r="N35" s="49"/>
      <c r="P35" s="51"/>
      <c r="Q35" s="51"/>
      <c r="R35" s="51"/>
      <c r="S35" s="51"/>
      <c r="T35" s="51"/>
      <c r="U35" s="51"/>
      <c r="W35" s="51"/>
      <c r="X35" s="51"/>
      <c r="Y35" s="51"/>
      <c r="Z35" s="51"/>
      <c r="AA35" s="51"/>
      <c r="AB35" s="51"/>
      <c r="AD35" s="51"/>
      <c r="AE35" s="51"/>
      <c r="AF35" s="51"/>
      <c r="AG35" s="51"/>
      <c r="AH35" s="51"/>
      <c r="AI35" s="51"/>
      <c r="AK35" s="51"/>
      <c r="AL35" s="51"/>
      <c r="AM35" s="51"/>
      <c r="AN35" s="51"/>
      <c r="AO35" s="51"/>
      <c r="AP35" s="51"/>
      <c r="AR35" s="51"/>
      <c r="AS35" s="51"/>
      <c r="AT35" s="51"/>
      <c r="AU35" s="51"/>
      <c r="AV35" s="51"/>
      <c r="AW35" s="51"/>
    </row>
    <row r="36" spans="2:49" x14ac:dyDescent="0.25">
      <c r="B36" s="7"/>
      <c r="C36" s="7"/>
      <c r="D36" s="7"/>
      <c r="E36" s="7"/>
      <c r="F36" s="7"/>
      <c r="G36" s="7"/>
      <c r="H36" s="7"/>
      <c r="I36" s="49"/>
      <c r="J36" s="49"/>
      <c r="K36" s="49"/>
      <c r="L36" s="49"/>
      <c r="M36" s="49"/>
      <c r="N36" s="49"/>
      <c r="P36" s="51"/>
      <c r="Q36" s="51"/>
      <c r="R36" s="51"/>
      <c r="S36" s="51"/>
      <c r="T36" s="51"/>
      <c r="U36" s="51"/>
      <c r="W36" s="51"/>
      <c r="X36" s="51"/>
      <c r="Y36" s="51"/>
      <c r="Z36" s="51"/>
      <c r="AA36" s="51"/>
      <c r="AB36" s="51"/>
      <c r="AD36" s="51"/>
      <c r="AE36" s="51"/>
      <c r="AF36" s="51"/>
      <c r="AG36" s="51"/>
      <c r="AH36" s="51"/>
      <c r="AI36" s="51"/>
      <c r="AK36" s="51"/>
      <c r="AL36" s="51"/>
      <c r="AM36" s="51"/>
      <c r="AN36" s="51"/>
      <c r="AO36" s="51"/>
      <c r="AP36" s="51"/>
      <c r="AR36" s="51"/>
      <c r="AS36" s="51"/>
      <c r="AT36" s="51"/>
      <c r="AU36" s="51"/>
      <c r="AV36" s="51"/>
      <c r="AW36" s="51"/>
    </row>
    <row r="37" spans="2:49" x14ac:dyDescent="0.25">
      <c r="I37" s="53">
        <f t="shared" ref="I37:N37" si="12">SUM(I6:I36)</f>
        <v>0</v>
      </c>
      <c r="J37" s="53">
        <f t="shared" si="12"/>
        <v>0</v>
      </c>
      <c r="K37" s="53">
        <f t="shared" si="12"/>
        <v>0</v>
      </c>
      <c r="L37" s="53">
        <f t="shared" si="12"/>
        <v>0</v>
      </c>
      <c r="M37" s="53">
        <f t="shared" si="12"/>
        <v>0</v>
      </c>
      <c r="N37" s="53">
        <f t="shared" si="12"/>
        <v>0</v>
      </c>
      <c r="P37" s="52">
        <f t="shared" ref="P37:U37" si="13">SUM(P6:P36)</f>
        <v>0</v>
      </c>
      <c r="Q37" s="52">
        <f t="shared" si="13"/>
        <v>0</v>
      </c>
      <c r="R37" s="52">
        <f t="shared" si="13"/>
        <v>0</v>
      </c>
      <c r="S37" s="52">
        <f t="shared" si="13"/>
        <v>0</v>
      </c>
      <c r="T37" s="52">
        <f t="shared" si="13"/>
        <v>0</v>
      </c>
      <c r="U37" s="52">
        <f t="shared" si="13"/>
        <v>0</v>
      </c>
      <c r="W37" s="52">
        <f t="shared" ref="W37:AB37" si="14">SUM(W6:W36)</f>
        <v>0</v>
      </c>
      <c r="X37" s="52">
        <f t="shared" si="14"/>
        <v>0</v>
      </c>
      <c r="Y37" s="52">
        <f t="shared" si="14"/>
        <v>0</v>
      </c>
      <c r="Z37" s="52">
        <f t="shared" si="14"/>
        <v>0</v>
      </c>
      <c r="AA37" s="52">
        <f t="shared" si="14"/>
        <v>0</v>
      </c>
      <c r="AB37" s="52">
        <f t="shared" si="14"/>
        <v>0</v>
      </c>
      <c r="AD37" s="52">
        <f t="shared" ref="AD37:AI37" si="15">SUM(AD6:AD36)</f>
        <v>0</v>
      </c>
      <c r="AE37" s="52">
        <f t="shared" si="15"/>
        <v>0</v>
      </c>
      <c r="AF37" s="52">
        <f t="shared" si="15"/>
        <v>0</v>
      </c>
      <c r="AG37" s="52">
        <f t="shared" si="15"/>
        <v>0</v>
      </c>
      <c r="AH37" s="52">
        <f t="shared" si="15"/>
        <v>0</v>
      </c>
      <c r="AI37" s="52">
        <f t="shared" si="15"/>
        <v>0</v>
      </c>
      <c r="AK37" s="52">
        <f t="shared" ref="AK37:AP37" si="16">SUM(AK6:AK36)</f>
        <v>0</v>
      </c>
      <c r="AL37" s="52">
        <f t="shared" si="16"/>
        <v>0</v>
      </c>
      <c r="AM37" s="52">
        <f t="shared" si="16"/>
        <v>0</v>
      </c>
      <c r="AN37" s="52">
        <f t="shared" si="16"/>
        <v>0</v>
      </c>
      <c r="AO37" s="52">
        <f t="shared" si="16"/>
        <v>0</v>
      </c>
      <c r="AP37" s="52">
        <f t="shared" si="16"/>
        <v>0</v>
      </c>
      <c r="AR37" s="52">
        <f t="shared" ref="AR37:AW37" si="17">SUM(AR6:AR36)</f>
        <v>0</v>
      </c>
      <c r="AS37" s="52">
        <f t="shared" si="17"/>
        <v>0</v>
      </c>
      <c r="AT37" s="52">
        <f t="shared" si="17"/>
        <v>0</v>
      </c>
      <c r="AU37" s="52">
        <f t="shared" si="17"/>
        <v>0</v>
      </c>
      <c r="AV37" s="52">
        <f t="shared" si="17"/>
        <v>0</v>
      </c>
      <c r="AW37" s="52">
        <f t="shared" si="17"/>
        <v>0</v>
      </c>
    </row>
    <row r="38" spans="2:49" x14ac:dyDescent="0.25">
      <c r="AR38" s="94">
        <f>IF(ISERROR((AR37-I37)/I37),0,(AR37-I37)/I37)</f>
        <v>0</v>
      </c>
      <c r="AS38" s="94">
        <f t="shared" ref="AS38:AW38" si="18">IF(ISERROR((AS37-J37)/J37),0,(AS37-J37)/J37)</f>
        <v>0</v>
      </c>
      <c r="AT38" s="94">
        <f t="shared" si="18"/>
        <v>0</v>
      </c>
      <c r="AU38" s="94">
        <f t="shared" si="18"/>
        <v>0</v>
      </c>
      <c r="AV38" s="94">
        <f t="shared" si="18"/>
        <v>0</v>
      </c>
      <c r="AW38" s="94">
        <f t="shared" si="18"/>
        <v>0</v>
      </c>
    </row>
  </sheetData>
  <mergeCells count="6">
    <mergeCell ref="I3:N3"/>
    <mergeCell ref="P3:U3"/>
    <mergeCell ref="W3:AB3"/>
    <mergeCell ref="AD3:AI3"/>
    <mergeCell ref="AR3:AW3"/>
    <mergeCell ref="AK3:AP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E6:E23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  <x14:dataValidation type="list" allowBlank="1" showInputMessage="1" showErrorMessage="1" prompt="Select from drop down list">
          <x14:formula1>
            <xm:f>Lab_Mat!$C$24:$C$27</xm:f>
          </x14:formula1>
          <xm:sqref>G6:G36</xm:sqref>
        </x14:dataValidation>
        <x14:dataValidation type="list" allowBlank="1" showInputMessage="1" showErrorMessage="1" prompt="Select from drop down list">
          <x14:formula1>
            <xm:f>Rpt_Cat!$I$15:$I$26</xm:f>
          </x14:formula1>
          <xm:sqref>H6:H36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C17"/>
  <sheetViews>
    <sheetView zoomScaleNormal="100" zoomScalePageLayoutView="125" workbookViewId="0">
      <selection activeCell="C5" sqref="C5"/>
    </sheetView>
  </sheetViews>
  <sheetFormatPr defaultColWidth="8.85546875" defaultRowHeight="15" x14ac:dyDescent="0.25"/>
  <cols>
    <col min="1" max="1" width="6.28515625" style="1" customWidth="1"/>
    <col min="2" max="2" width="4.28515625" style="1" customWidth="1"/>
    <col min="3" max="3" width="94.85546875" style="1" customWidth="1"/>
    <col min="4" max="16384" width="8.85546875" style="1"/>
  </cols>
  <sheetData>
    <row r="1" spans="2:3" ht="18.75" x14ac:dyDescent="0.3">
      <c r="B1" s="10" t="s">
        <v>7</v>
      </c>
    </row>
    <row r="2" spans="2:3" x14ac:dyDescent="0.25">
      <c r="B2" s="25" t="s">
        <v>6</v>
      </c>
    </row>
    <row r="4" spans="2:3" ht="30" x14ac:dyDescent="0.25">
      <c r="B4" s="4">
        <v>1</v>
      </c>
      <c r="C4" s="5" t="s">
        <v>8</v>
      </c>
    </row>
    <row r="5" spans="2:3" x14ac:dyDescent="0.25">
      <c r="B5" s="4">
        <v>2</v>
      </c>
      <c r="C5" s="5" t="s">
        <v>87</v>
      </c>
    </row>
    <row r="6" spans="2:3" ht="30" x14ac:dyDescent="0.25">
      <c r="B6" s="4">
        <v>3</v>
      </c>
      <c r="C6" s="5" t="s">
        <v>522</v>
      </c>
    </row>
    <row r="7" spans="2:3" x14ac:dyDescent="0.25">
      <c r="B7" s="4">
        <v>4</v>
      </c>
      <c r="C7" s="5" t="s">
        <v>369</v>
      </c>
    </row>
    <row r="8" spans="2:3" ht="30" x14ac:dyDescent="0.25">
      <c r="B8" s="4">
        <v>5</v>
      </c>
      <c r="C8" s="5" t="s">
        <v>521</v>
      </c>
    </row>
    <row r="9" spans="2:3" ht="30" x14ac:dyDescent="0.25">
      <c r="B9" s="4">
        <v>6</v>
      </c>
      <c r="C9" s="5" t="s">
        <v>641</v>
      </c>
    </row>
    <row r="10" spans="2:3" x14ac:dyDescent="0.25">
      <c r="B10" s="4">
        <v>7</v>
      </c>
      <c r="C10" s="5"/>
    </row>
    <row r="11" spans="2:3" x14ac:dyDescent="0.25">
      <c r="B11" s="4">
        <v>8</v>
      </c>
      <c r="C11" s="5"/>
    </row>
    <row r="12" spans="2:3" x14ac:dyDescent="0.25">
      <c r="B12" s="4">
        <v>9</v>
      </c>
      <c r="C12" s="5"/>
    </row>
    <row r="13" spans="2:3" x14ac:dyDescent="0.25">
      <c r="B13" s="4">
        <v>10</v>
      </c>
      <c r="C13" s="5"/>
    </row>
    <row r="14" spans="2:3" x14ac:dyDescent="0.25">
      <c r="B14" s="4">
        <v>11</v>
      </c>
      <c r="C14" s="5"/>
    </row>
    <row r="15" spans="2:3" x14ac:dyDescent="0.25">
      <c r="B15" s="4">
        <v>12</v>
      </c>
      <c r="C15" s="5"/>
    </row>
    <row r="16" spans="2:3" x14ac:dyDescent="0.25">
      <c r="B16" s="4">
        <v>13</v>
      </c>
      <c r="C16" s="5"/>
    </row>
    <row r="17" spans="2:3" x14ac:dyDescent="0.25">
      <c r="B17" s="4">
        <v>14</v>
      </c>
      <c r="C17" s="5"/>
    </row>
  </sheetData>
  <hyperlinks>
    <hyperlink ref="B2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B1:AW40"/>
  <sheetViews>
    <sheetView zoomScaleNormal="100" zoomScalePageLayoutView="125" workbookViewId="0">
      <pane xSplit="7" topLeftCell="I1" activePane="topRight" state="frozen"/>
      <selection activeCell="C11" sqref="C11"/>
      <selection pane="topRight" activeCell="A9" sqref="A9"/>
    </sheetView>
  </sheetViews>
  <sheetFormatPr defaultColWidth="8.85546875" defaultRowHeight="15" outlineLevelCol="1" x14ac:dyDescent="0.25"/>
  <cols>
    <col min="1" max="1" width="4" style="1" customWidth="1"/>
    <col min="2" max="2" width="24.28515625" style="1" bestFit="1" customWidth="1"/>
    <col min="3" max="3" width="32.140625" style="1" customWidth="1"/>
    <col min="4" max="4" width="8.42578125" style="1" customWidth="1"/>
    <col min="5" max="5" width="33.28515625" style="1" hidden="1" customWidth="1" outlineLevel="1"/>
    <col min="6" max="6" width="33.42578125" style="1" hidden="1" customWidth="1" outlineLevel="1"/>
    <col min="7" max="7" width="21.140625" style="1" hidden="1" customWidth="1" outlineLevel="1"/>
    <col min="8" max="8" width="27.140625" style="1" hidden="1" customWidth="1" outlineLevel="1"/>
    <col min="9" max="9" width="9.42578125" style="1" customWidth="1" collapsed="1"/>
    <col min="10" max="14" width="9.42578125" style="1" customWidth="1"/>
    <col min="15" max="15" width="2.85546875" style="1" customWidth="1"/>
    <col min="16" max="21" width="8.85546875" style="1"/>
    <col min="22" max="22" width="2.85546875" style="1" customWidth="1"/>
    <col min="23" max="28" width="8.85546875" style="1"/>
    <col min="29" max="29" width="2.42578125" style="1" customWidth="1"/>
    <col min="30" max="35" width="8.85546875" style="1"/>
    <col min="36" max="36" width="2.85546875" style="1" customWidth="1"/>
    <col min="37" max="42" width="8.85546875" style="1"/>
    <col min="43" max="43" width="2.85546875" style="1" customWidth="1"/>
    <col min="44" max="16384" width="8.85546875" style="1"/>
  </cols>
  <sheetData>
    <row r="1" spans="2:49" ht="18.75" x14ac:dyDescent="0.3">
      <c r="B1" s="10" t="s">
        <v>14</v>
      </c>
    </row>
    <row r="2" spans="2:49" x14ac:dyDescent="0.25">
      <c r="B2" s="25" t="s">
        <v>6</v>
      </c>
      <c r="W2" s="99"/>
    </row>
    <row r="3" spans="2:49" x14ac:dyDescent="0.25">
      <c r="I3" s="424" t="s">
        <v>209</v>
      </c>
      <c r="J3" s="424"/>
      <c r="K3" s="424"/>
      <c r="L3" s="424"/>
      <c r="M3" s="424"/>
      <c r="N3" s="424"/>
      <c r="P3" s="424" t="s">
        <v>209</v>
      </c>
      <c r="Q3" s="424"/>
      <c r="R3" s="424"/>
      <c r="S3" s="424"/>
      <c r="T3" s="424"/>
      <c r="U3" s="424"/>
      <c r="W3" s="424" t="s">
        <v>209</v>
      </c>
      <c r="X3" s="424"/>
      <c r="Y3" s="424"/>
      <c r="Z3" s="424"/>
      <c r="AA3" s="424"/>
      <c r="AB3" s="424"/>
      <c r="AD3" s="424" t="s">
        <v>209</v>
      </c>
      <c r="AE3" s="424"/>
      <c r="AF3" s="424"/>
      <c r="AG3" s="424"/>
      <c r="AH3" s="424"/>
      <c r="AI3" s="424"/>
      <c r="AK3" s="424" t="s">
        <v>209</v>
      </c>
      <c r="AL3" s="424"/>
      <c r="AM3" s="424"/>
      <c r="AN3" s="424"/>
      <c r="AO3" s="424"/>
      <c r="AP3" s="424"/>
      <c r="AR3" s="424" t="s">
        <v>209</v>
      </c>
      <c r="AS3" s="424"/>
      <c r="AT3" s="424"/>
      <c r="AU3" s="424"/>
      <c r="AV3" s="424"/>
      <c r="AW3" s="424"/>
    </row>
    <row r="4" spans="2:49" x14ac:dyDescent="0.25">
      <c r="I4" s="17">
        <v>2015</v>
      </c>
      <c r="J4" s="17">
        <v>2016</v>
      </c>
      <c r="K4" s="17">
        <v>2017</v>
      </c>
      <c r="L4" s="17">
        <v>2018</v>
      </c>
      <c r="M4" s="17">
        <v>2019</v>
      </c>
      <c r="N4" s="17">
        <v>2020</v>
      </c>
      <c r="P4" s="17">
        <v>2015</v>
      </c>
      <c r="Q4" s="17">
        <v>2016</v>
      </c>
      <c r="R4" s="17">
        <v>2017</v>
      </c>
      <c r="S4" s="17">
        <v>2018</v>
      </c>
      <c r="T4" s="17">
        <v>2019</v>
      </c>
      <c r="U4" s="17">
        <v>2020</v>
      </c>
      <c r="W4" s="17">
        <v>2015</v>
      </c>
      <c r="X4" s="17">
        <v>2016</v>
      </c>
      <c r="Y4" s="17">
        <v>2017</v>
      </c>
      <c r="Z4" s="17">
        <v>2018</v>
      </c>
      <c r="AA4" s="17">
        <v>2019</v>
      </c>
      <c r="AB4" s="17">
        <v>2020</v>
      </c>
      <c r="AD4" s="17">
        <v>2015</v>
      </c>
      <c r="AE4" s="17">
        <v>2016</v>
      </c>
      <c r="AF4" s="17">
        <v>2017</v>
      </c>
      <c r="AG4" s="17">
        <v>2018</v>
      </c>
      <c r="AH4" s="17">
        <v>2019</v>
      </c>
      <c r="AI4" s="17">
        <v>2020</v>
      </c>
      <c r="AK4" s="17">
        <v>2015</v>
      </c>
      <c r="AL4" s="17">
        <v>2016</v>
      </c>
      <c r="AM4" s="17">
        <v>2017</v>
      </c>
      <c r="AN4" s="17">
        <v>2018</v>
      </c>
      <c r="AO4" s="17">
        <v>2019</v>
      </c>
      <c r="AP4" s="17">
        <v>2020</v>
      </c>
      <c r="AR4" s="17">
        <v>2015</v>
      </c>
      <c r="AS4" s="17">
        <v>2016</v>
      </c>
      <c r="AT4" s="17">
        <v>2017</v>
      </c>
      <c r="AU4" s="17">
        <v>2018</v>
      </c>
      <c r="AV4" s="17">
        <v>2019</v>
      </c>
      <c r="AW4" s="17">
        <v>2020</v>
      </c>
    </row>
    <row r="5" spans="2:49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297</v>
      </c>
      <c r="H5" s="17" t="s">
        <v>618</v>
      </c>
      <c r="I5" s="9" t="s">
        <v>96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P5" s="9" t="s">
        <v>256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W5" s="9" t="s">
        <v>255</v>
      </c>
      <c r="X5" s="9" t="s">
        <v>255</v>
      </c>
      <c r="Y5" s="9" t="s">
        <v>255</v>
      </c>
      <c r="Z5" s="9" t="s">
        <v>255</v>
      </c>
      <c r="AA5" s="9" t="s">
        <v>255</v>
      </c>
      <c r="AB5" s="9" t="s">
        <v>255</v>
      </c>
      <c r="AD5" s="9" t="s">
        <v>429</v>
      </c>
      <c r="AE5" s="9" t="s">
        <v>429</v>
      </c>
      <c r="AF5" s="9" t="s">
        <v>429</v>
      </c>
      <c r="AG5" s="9" t="s">
        <v>429</v>
      </c>
      <c r="AH5" s="9" t="s">
        <v>429</v>
      </c>
      <c r="AI5" s="9" t="s">
        <v>429</v>
      </c>
      <c r="AK5" s="9" t="s">
        <v>257</v>
      </c>
      <c r="AL5" s="9" t="s">
        <v>257</v>
      </c>
      <c r="AM5" s="9" t="s">
        <v>257</v>
      </c>
      <c r="AN5" s="9" t="s">
        <v>257</v>
      </c>
      <c r="AO5" s="9" t="s">
        <v>257</v>
      </c>
      <c r="AP5" s="9" t="s">
        <v>257</v>
      </c>
      <c r="AR5" s="9" t="s">
        <v>349</v>
      </c>
      <c r="AS5" s="9" t="s">
        <v>349</v>
      </c>
      <c r="AT5" s="9" t="s">
        <v>349</v>
      </c>
      <c r="AU5" s="9" t="s">
        <v>349</v>
      </c>
      <c r="AV5" s="9" t="s">
        <v>349</v>
      </c>
      <c r="AW5" s="9" t="s">
        <v>349</v>
      </c>
    </row>
    <row r="6" spans="2:49" x14ac:dyDescent="0.25">
      <c r="B6" s="7"/>
      <c r="C6" s="7" t="s">
        <v>398</v>
      </c>
      <c r="D6" s="7"/>
      <c r="E6" s="7" t="s">
        <v>55</v>
      </c>
      <c r="F6" s="7" t="s">
        <v>55</v>
      </c>
      <c r="G6" s="7" t="s">
        <v>244</v>
      </c>
      <c r="H6" s="7" t="s">
        <v>506</v>
      </c>
      <c r="I6" s="521"/>
      <c r="J6" s="521"/>
      <c r="K6" s="521"/>
      <c r="L6" s="521"/>
      <c r="M6" s="521"/>
      <c r="N6" s="521"/>
      <c r="O6" s="477"/>
      <c r="P6" s="521"/>
      <c r="Q6" s="521"/>
      <c r="R6" s="521"/>
      <c r="S6" s="521"/>
      <c r="T6" s="521"/>
      <c r="U6" s="521"/>
      <c r="V6" s="477"/>
      <c r="W6" s="521"/>
      <c r="X6" s="521"/>
      <c r="Y6" s="521"/>
      <c r="Z6" s="521"/>
      <c r="AA6" s="521"/>
      <c r="AB6" s="521"/>
      <c r="AC6" s="477"/>
      <c r="AD6" s="521"/>
      <c r="AE6" s="521"/>
      <c r="AF6" s="521"/>
      <c r="AG6" s="521"/>
      <c r="AH6" s="521"/>
      <c r="AI6" s="521"/>
      <c r="AJ6" s="477"/>
      <c r="AK6" s="535"/>
      <c r="AL6" s="535"/>
      <c r="AM6" s="535"/>
      <c r="AN6" s="535"/>
      <c r="AO6" s="535"/>
      <c r="AP6" s="535"/>
      <c r="AQ6" s="477"/>
      <c r="AR6" s="521"/>
      <c r="AS6" s="521"/>
      <c r="AT6" s="521"/>
      <c r="AU6" s="521"/>
      <c r="AV6" s="521"/>
      <c r="AW6" s="521"/>
    </row>
    <row r="7" spans="2:49" x14ac:dyDescent="0.25">
      <c r="B7" s="7"/>
      <c r="C7" s="7" t="s">
        <v>399</v>
      </c>
      <c r="D7" s="7"/>
      <c r="E7" s="7" t="s">
        <v>55</v>
      </c>
      <c r="F7" s="7" t="s">
        <v>55</v>
      </c>
      <c r="G7" s="7" t="s">
        <v>5</v>
      </c>
      <c r="H7" s="7" t="s">
        <v>620</v>
      </c>
      <c r="I7" s="521"/>
      <c r="J7" s="521"/>
      <c r="K7" s="521"/>
      <c r="L7" s="521"/>
      <c r="M7" s="521"/>
      <c r="N7" s="521"/>
      <c r="O7" s="477"/>
      <c r="P7" s="521"/>
      <c r="Q7" s="521"/>
      <c r="R7" s="521"/>
      <c r="S7" s="521"/>
      <c r="T7" s="521"/>
      <c r="U7" s="521"/>
      <c r="V7" s="477"/>
      <c r="W7" s="521"/>
      <c r="X7" s="521"/>
      <c r="Y7" s="521"/>
      <c r="Z7" s="521"/>
      <c r="AA7" s="521"/>
      <c r="AB7" s="521"/>
      <c r="AC7" s="477"/>
      <c r="AD7" s="521"/>
      <c r="AE7" s="521"/>
      <c r="AF7" s="521"/>
      <c r="AG7" s="521"/>
      <c r="AH7" s="521"/>
      <c r="AI7" s="521"/>
      <c r="AJ7" s="477"/>
      <c r="AK7" s="535"/>
      <c r="AL7" s="535"/>
      <c r="AM7" s="535"/>
      <c r="AN7" s="535"/>
      <c r="AO7" s="535"/>
      <c r="AP7" s="535"/>
      <c r="AQ7" s="477"/>
      <c r="AR7" s="521"/>
      <c r="AS7" s="521"/>
      <c r="AT7" s="521"/>
      <c r="AU7" s="521"/>
      <c r="AV7" s="521"/>
      <c r="AW7" s="521"/>
    </row>
    <row r="8" spans="2:49" x14ac:dyDescent="0.25">
      <c r="B8" s="7"/>
      <c r="C8" s="7"/>
      <c r="D8" s="7"/>
      <c r="E8" s="7"/>
      <c r="F8" s="7"/>
      <c r="G8" s="7"/>
      <c r="H8" s="7"/>
      <c r="I8" s="521"/>
      <c r="J8" s="521"/>
      <c r="K8" s="521"/>
      <c r="L8" s="521"/>
      <c r="M8" s="521"/>
      <c r="N8" s="521"/>
      <c r="O8" s="477"/>
      <c r="P8" s="521"/>
      <c r="Q8" s="521"/>
      <c r="R8" s="521"/>
      <c r="S8" s="521"/>
      <c r="T8" s="521"/>
      <c r="U8" s="521"/>
      <c r="V8" s="477"/>
      <c r="W8" s="521"/>
      <c r="X8" s="521"/>
      <c r="Y8" s="521"/>
      <c r="Z8" s="521"/>
      <c r="AA8" s="521"/>
      <c r="AB8" s="521"/>
      <c r="AC8" s="477"/>
      <c r="AD8" s="521"/>
      <c r="AE8" s="521"/>
      <c r="AF8" s="521"/>
      <c r="AG8" s="521"/>
      <c r="AH8" s="521"/>
      <c r="AI8" s="521"/>
      <c r="AJ8" s="477"/>
      <c r="AK8" s="535"/>
      <c r="AL8" s="535"/>
      <c r="AM8" s="535"/>
      <c r="AN8" s="535"/>
      <c r="AO8" s="535"/>
      <c r="AP8" s="535"/>
      <c r="AQ8" s="477"/>
      <c r="AR8" s="521"/>
      <c r="AS8" s="521"/>
      <c r="AT8" s="521"/>
      <c r="AU8" s="521"/>
      <c r="AV8" s="521"/>
      <c r="AW8" s="521"/>
    </row>
    <row r="9" spans="2:49" x14ac:dyDescent="0.25">
      <c r="B9" s="7"/>
      <c r="C9" s="7" t="s">
        <v>400</v>
      </c>
      <c r="D9" s="7"/>
      <c r="E9" s="7" t="s">
        <v>55</v>
      </c>
      <c r="F9" s="7" t="s">
        <v>55</v>
      </c>
      <c r="G9" s="7" t="s">
        <v>5</v>
      </c>
      <c r="H9" s="7" t="s">
        <v>620</v>
      </c>
      <c r="I9" s="521"/>
      <c r="J9" s="521"/>
      <c r="K9" s="521"/>
      <c r="L9" s="521"/>
      <c r="M9" s="521"/>
      <c r="N9" s="521"/>
      <c r="O9" s="477"/>
      <c r="P9" s="521"/>
      <c r="Q9" s="521"/>
      <c r="R9" s="521"/>
      <c r="S9" s="521"/>
      <c r="T9" s="521"/>
      <c r="U9" s="521"/>
      <c r="V9" s="477"/>
      <c r="W9" s="521"/>
      <c r="X9" s="521"/>
      <c r="Y9" s="521"/>
      <c r="Z9" s="521"/>
      <c r="AA9" s="521"/>
      <c r="AB9" s="521"/>
      <c r="AC9" s="477"/>
      <c r="AD9" s="521"/>
      <c r="AE9" s="521"/>
      <c r="AF9" s="521"/>
      <c r="AG9" s="521"/>
      <c r="AH9" s="521"/>
      <c r="AI9" s="521"/>
      <c r="AJ9" s="477"/>
      <c r="AK9" s="535"/>
      <c r="AL9" s="535"/>
      <c r="AM9" s="535"/>
      <c r="AN9" s="535"/>
      <c r="AO9" s="535"/>
      <c r="AP9" s="535"/>
      <c r="AQ9" s="477"/>
      <c r="AR9" s="521"/>
      <c r="AS9" s="521"/>
      <c r="AT9" s="521"/>
      <c r="AU9" s="521"/>
      <c r="AV9" s="521"/>
      <c r="AW9" s="521"/>
    </row>
    <row r="10" spans="2:49" x14ac:dyDescent="0.25">
      <c r="B10" s="7"/>
      <c r="C10" s="7"/>
      <c r="D10" s="7"/>
      <c r="E10" s="7"/>
      <c r="F10" s="7"/>
      <c r="G10" s="7"/>
      <c r="H10" s="7"/>
      <c r="I10" s="49"/>
      <c r="J10" s="49"/>
      <c r="K10" s="49"/>
      <c r="L10" s="49"/>
      <c r="M10" s="49"/>
      <c r="N10" s="49"/>
      <c r="P10" s="51"/>
      <c r="Q10" s="51"/>
      <c r="R10" s="51"/>
      <c r="S10" s="51"/>
      <c r="T10" s="51"/>
      <c r="U10" s="51"/>
      <c r="W10" s="51"/>
      <c r="X10" s="51"/>
      <c r="Y10" s="51"/>
      <c r="Z10" s="51"/>
      <c r="AA10" s="51"/>
      <c r="AB10" s="51"/>
      <c r="AD10" s="51"/>
      <c r="AE10" s="51"/>
      <c r="AF10" s="51"/>
      <c r="AG10" s="51"/>
      <c r="AH10" s="51"/>
      <c r="AI10" s="51"/>
      <c r="AK10" s="91"/>
      <c r="AL10" s="91"/>
      <c r="AM10" s="91"/>
      <c r="AN10" s="91"/>
      <c r="AO10" s="91"/>
      <c r="AP10" s="91"/>
      <c r="AR10" s="51"/>
      <c r="AS10" s="51"/>
      <c r="AT10" s="51"/>
      <c r="AU10" s="51"/>
      <c r="AV10" s="51"/>
      <c r="AW10" s="51"/>
    </row>
    <row r="11" spans="2:49" x14ac:dyDescent="0.25">
      <c r="B11" s="7"/>
      <c r="C11" s="7"/>
      <c r="D11" s="7"/>
      <c r="E11" s="7"/>
      <c r="F11" s="7"/>
      <c r="G11" s="7"/>
      <c r="H11" s="7"/>
      <c r="I11" s="49"/>
      <c r="J11" s="49"/>
      <c r="K11" s="49"/>
      <c r="L11" s="49"/>
      <c r="M11" s="49"/>
      <c r="N11" s="49"/>
      <c r="P11" s="51"/>
      <c r="Q11" s="51"/>
      <c r="R11" s="51"/>
      <c r="S11" s="51"/>
      <c r="T11" s="51"/>
      <c r="U11" s="51"/>
      <c r="W11" s="51"/>
      <c r="X11" s="51"/>
      <c r="Y11" s="51"/>
      <c r="Z11" s="51"/>
      <c r="AA11" s="51"/>
      <c r="AB11" s="51"/>
      <c r="AD11" s="51"/>
      <c r="AE11" s="51"/>
      <c r="AF11" s="51"/>
      <c r="AG11" s="51"/>
      <c r="AH11" s="51"/>
      <c r="AI11" s="51"/>
      <c r="AK11" s="91"/>
      <c r="AL11" s="91"/>
      <c r="AM11" s="91"/>
      <c r="AN11" s="91"/>
      <c r="AO11" s="91"/>
      <c r="AP11" s="91"/>
      <c r="AR11" s="51"/>
      <c r="AS11" s="51"/>
      <c r="AT11" s="51"/>
      <c r="AU11" s="51"/>
      <c r="AV11" s="51"/>
      <c r="AW11" s="51"/>
    </row>
    <row r="12" spans="2:49" x14ac:dyDescent="0.25">
      <c r="B12" s="7"/>
      <c r="C12" s="7"/>
      <c r="D12" s="7"/>
      <c r="E12" s="7"/>
      <c r="F12" s="7"/>
      <c r="G12" s="7"/>
      <c r="H12" s="7"/>
      <c r="I12" s="49"/>
      <c r="J12" s="49"/>
      <c r="K12" s="49"/>
      <c r="L12" s="49"/>
      <c r="M12" s="49"/>
      <c r="N12" s="49"/>
      <c r="P12" s="51"/>
      <c r="Q12" s="51"/>
      <c r="R12" s="51"/>
      <c r="S12" s="51"/>
      <c r="T12" s="51"/>
      <c r="U12" s="51"/>
      <c r="W12" s="51"/>
      <c r="X12" s="51"/>
      <c r="Y12" s="51"/>
      <c r="Z12" s="51"/>
      <c r="AA12" s="51"/>
      <c r="AB12" s="51"/>
      <c r="AD12" s="51"/>
      <c r="AE12" s="51"/>
      <c r="AF12" s="51"/>
      <c r="AG12" s="51"/>
      <c r="AH12" s="51"/>
      <c r="AI12" s="51"/>
      <c r="AK12" s="91"/>
      <c r="AL12" s="91"/>
      <c r="AM12" s="91"/>
      <c r="AN12" s="91"/>
      <c r="AO12" s="91"/>
      <c r="AP12" s="91"/>
      <c r="AR12" s="51"/>
      <c r="AS12" s="51"/>
      <c r="AT12" s="51"/>
      <c r="AU12" s="51"/>
      <c r="AV12" s="51"/>
      <c r="AW12" s="51"/>
    </row>
    <row r="13" spans="2:49" x14ac:dyDescent="0.25">
      <c r="B13" s="7"/>
      <c r="C13" s="7"/>
      <c r="D13" s="7"/>
      <c r="E13" s="7"/>
      <c r="F13" s="7"/>
      <c r="G13" s="7"/>
      <c r="H13" s="7"/>
      <c r="I13" s="49"/>
      <c r="J13" s="49"/>
      <c r="K13" s="49"/>
      <c r="L13" s="49"/>
      <c r="M13" s="49"/>
      <c r="N13" s="49"/>
      <c r="P13" s="51"/>
      <c r="Q13" s="51"/>
      <c r="R13" s="51"/>
      <c r="S13" s="51"/>
      <c r="T13" s="51"/>
      <c r="U13" s="51"/>
      <c r="W13" s="51"/>
      <c r="X13" s="51"/>
      <c r="Y13" s="51"/>
      <c r="Z13" s="51"/>
      <c r="AA13" s="51"/>
      <c r="AB13" s="51"/>
      <c r="AD13" s="51"/>
      <c r="AE13" s="51"/>
      <c r="AF13" s="51"/>
      <c r="AG13" s="51"/>
      <c r="AH13" s="51"/>
      <c r="AI13" s="51"/>
      <c r="AK13" s="91"/>
      <c r="AL13" s="91"/>
      <c r="AM13" s="91"/>
      <c r="AN13" s="91"/>
      <c r="AO13" s="91"/>
      <c r="AP13" s="91"/>
      <c r="AR13" s="51"/>
      <c r="AS13" s="51"/>
      <c r="AT13" s="51"/>
      <c r="AU13" s="51"/>
      <c r="AV13" s="51"/>
      <c r="AW13" s="51"/>
    </row>
    <row r="14" spans="2:49" x14ac:dyDescent="0.25">
      <c r="B14" s="7"/>
      <c r="C14" s="7"/>
      <c r="D14" s="7"/>
      <c r="E14" s="7"/>
      <c r="F14" s="7"/>
      <c r="G14" s="7"/>
      <c r="H14" s="7"/>
      <c r="I14" s="49"/>
      <c r="J14" s="49"/>
      <c r="K14" s="49"/>
      <c r="L14" s="49"/>
      <c r="M14" s="49"/>
      <c r="N14" s="49"/>
      <c r="P14" s="51"/>
      <c r="Q14" s="51"/>
      <c r="R14" s="51"/>
      <c r="S14" s="51"/>
      <c r="T14" s="51"/>
      <c r="U14" s="51"/>
      <c r="W14" s="51"/>
      <c r="X14" s="51"/>
      <c r="Y14" s="51"/>
      <c r="Z14" s="51"/>
      <c r="AA14" s="51"/>
      <c r="AB14" s="51"/>
      <c r="AD14" s="51"/>
      <c r="AE14" s="51"/>
      <c r="AF14" s="51"/>
      <c r="AG14" s="51"/>
      <c r="AH14" s="51"/>
      <c r="AI14" s="51"/>
      <c r="AK14" s="91"/>
      <c r="AL14" s="91"/>
      <c r="AM14" s="91"/>
      <c r="AN14" s="91"/>
      <c r="AO14" s="91"/>
      <c r="AP14" s="91"/>
      <c r="AR14" s="51"/>
      <c r="AS14" s="51"/>
      <c r="AT14" s="51"/>
      <c r="AU14" s="51"/>
      <c r="AV14" s="51"/>
      <c r="AW14" s="51"/>
    </row>
    <row r="15" spans="2:49" x14ac:dyDescent="0.25">
      <c r="B15" s="7"/>
      <c r="C15" s="7"/>
      <c r="D15" s="7"/>
      <c r="E15" s="7"/>
      <c r="F15" s="7"/>
      <c r="G15" s="7"/>
      <c r="H15" s="7"/>
      <c r="I15" s="49"/>
      <c r="J15" s="49"/>
      <c r="K15" s="49"/>
      <c r="L15" s="49"/>
      <c r="M15" s="49"/>
      <c r="N15" s="49"/>
      <c r="P15" s="51"/>
      <c r="Q15" s="51"/>
      <c r="R15" s="51"/>
      <c r="S15" s="51"/>
      <c r="T15" s="51"/>
      <c r="U15" s="51"/>
      <c r="W15" s="51"/>
      <c r="X15" s="51"/>
      <c r="Y15" s="51"/>
      <c r="Z15" s="51"/>
      <c r="AA15" s="51"/>
      <c r="AB15" s="51"/>
      <c r="AD15" s="51"/>
      <c r="AE15" s="51"/>
      <c r="AF15" s="51"/>
      <c r="AG15" s="51"/>
      <c r="AH15" s="51"/>
      <c r="AI15" s="51"/>
      <c r="AK15" s="51"/>
      <c r="AL15" s="51"/>
      <c r="AM15" s="51"/>
      <c r="AN15" s="51"/>
      <c r="AO15" s="51"/>
      <c r="AP15" s="51"/>
      <c r="AR15" s="51"/>
      <c r="AS15" s="51"/>
      <c r="AT15" s="51"/>
      <c r="AU15" s="51"/>
      <c r="AV15" s="51"/>
      <c r="AW15" s="51"/>
    </row>
    <row r="16" spans="2:49" x14ac:dyDescent="0.25">
      <c r="B16" s="7"/>
      <c r="C16" s="7"/>
      <c r="D16" s="7"/>
      <c r="E16" s="7"/>
      <c r="F16" s="7"/>
      <c r="G16" s="7"/>
      <c r="H16" s="7"/>
      <c r="I16" s="49"/>
      <c r="J16" s="49"/>
      <c r="K16" s="49"/>
      <c r="L16" s="49"/>
      <c r="M16" s="49"/>
      <c r="N16" s="49"/>
      <c r="P16" s="51"/>
      <c r="Q16" s="51"/>
      <c r="R16" s="51"/>
      <c r="S16" s="51"/>
      <c r="T16" s="51"/>
      <c r="U16" s="51"/>
      <c r="W16" s="51"/>
      <c r="X16" s="51"/>
      <c r="Y16" s="51"/>
      <c r="Z16" s="51"/>
      <c r="AA16" s="51"/>
      <c r="AB16" s="51"/>
      <c r="AD16" s="51"/>
      <c r="AE16" s="51"/>
      <c r="AF16" s="51"/>
      <c r="AG16" s="51"/>
      <c r="AH16" s="51"/>
      <c r="AI16" s="51"/>
      <c r="AK16" s="51"/>
      <c r="AL16" s="51"/>
      <c r="AM16" s="51"/>
      <c r="AN16" s="51"/>
      <c r="AO16" s="51"/>
      <c r="AP16" s="51"/>
      <c r="AR16" s="51"/>
      <c r="AS16" s="51"/>
      <c r="AT16" s="51"/>
      <c r="AU16" s="51"/>
      <c r="AV16" s="51"/>
      <c r="AW16" s="51"/>
    </row>
    <row r="17" spans="2:49" x14ac:dyDescent="0.25">
      <c r="B17" s="7"/>
      <c r="C17" s="7"/>
      <c r="D17" s="7"/>
      <c r="E17" s="7"/>
      <c r="F17" s="7"/>
      <c r="G17" s="7"/>
      <c r="H17" s="7"/>
      <c r="I17" s="49"/>
      <c r="J17" s="49"/>
      <c r="K17" s="49"/>
      <c r="L17" s="49"/>
      <c r="M17" s="49"/>
      <c r="N17" s="49"/>
      <c r="P17" s="51"/>
      <c r="Q17" s="51"/>
      <c r="R17" s="51"/>
      <c r="S17" s="51"/>
      <c r="T17" s="51"/>
      <c r="U17" s="51"/>
      <c r="W17" s="51"/>
      <c r="X17" s="51"/>
      <c r="Y17" s="51"/>
      <c r="Z17" s="51"/>
      <c r="AA17" s="51"/>
      <c r="AB17" s="51"/>
      <c r="AD17" s="51"/>
      <c r="AE17" s="51"/>
      <c r="AF17" s="51"/>
      <c r="AG17" s="51"/>
      <c r="AH17" s="51"/>
      <c r="AI17" s="51"/>
      <c r="AK17" s="51"/>
      <c r="AL17" s="51"/>
      <c r="AM17" s="51"/>
      <c r="AN17" s="51"/>
      <c r="AO17" s="51"/>
      <c r="AP17" s="51"/>
      <c r="AR17" s="51"/>
      <c r="AS17" s="51"/>
      <c r="AT17" s="51"/>
      <c r="AU17" s="51"/>
      <c r="AV17" s="51"/>
      <c r="AW17" s="51"/>
    </row>
    <row r="18" spans="2:49" x14ac:dyDescent="0.25">
      <c r="B18" s="7"/>
      <c r="C18" s="7"/>
      <c r="D18" s="7"/>
      <c r="E18" s="7"/>
      <c r="F18" s="7"/>
      <c r="G18" s="7"/>
      <c r="H18" s="7"/>
      <c r="I18" s="49"/>
      <c r="J18" s="49"/>
      <c r="K18" s="49"/>
      <c r="L18" s="49"/>
      <c r="M18" s="49"/>
      <c r="N18" s="49"/>
      <c r="P18" s="51"/>
      <c r="Q18" s="51"/>
      <c r="R18" s="51"/>
      <c r="S18" s="51"/>
      <c r="T18" s="51"/>
      <c r="U18" s="51"/>
      <c r="W18" s="51"/>
      <c r="X18" s="51"/>
      <c r="Y18" s="51"/>
      <c r="Z18" s="51"/>
      <c r="AA18" s="51"/>
      <c r="AB18" s="51"/>
      <c r="AD18" s="51"/>
      <c r="AE18" s="51"/>
      <c r="AF18" s="51"/>
      <c r="AG18" s="51"/>
      <c r="AH18" s="51"/>
      <c r="AI18" s="51"/>
      <c r="AK18" s="51"/>
      <c r="AL18" s="51"/>
      <c r="AM18" s="51"/>
      <c r="AN18" s="51"/>
      <c r="AO18" s="51"/>
      <c r="AP18" s="51"/>
      <c r="AR18" s="51"/>
      <c r="AS18" s="51"/>
      <c r="AT18" s="51"/>
      <c r="AU18" s="51"/>
      <c r="AV18" s="51"/>
      <c r="AW18" s="51"/>
    </row>
    <row r="19" spans="2:49" x14ac:dyDescent="0.25">
      <c r="B19" s="7"/>
      <c r="C19" s="7"/>
      <c r="D19" s="7"/>
      <c r="E19" s="7"/>
      <c r="F19" s="7"/>
      <c r="G19" s="7"/>
      <c r="H19" s="7"/>
      <c r="I19" s="49"/>
      <c r="J19" s="49"/>
      <c r="K19" s="49"/>
      <c r="L19" s="49"/>
      <c r="M19" s="49"/>
      <c r="N19" s="49"/>
      <c r="P19" s="51"/>
      <c r="Q19" s="51"/>
      <c r="R19" s="51"/>
      <c r="S19" s="51"/>
      <c r="T19" s="51"/>
      <c r="U19" s="51"/>
      <c r="W19" s="51"/>
      <c r="X19" s="51"/>
      <c r="Y19" s="51"/>
      <c r="Z19" s="51"/>
      <c r="AA19" s="51"/>
      <c r="AB19" s="51"/>
      <c r="AD19" s="51"/>
      <c r="AE19" s="51"/>
      <c r="AF19" s="51"/>
      <c r="AG19" s="51"/>
      <c r="AH19" s="51"/>
      <c r="AI19" s="51"/>
      <c r="AK19" s="51"/>
      <c r="AL19" s="51"/>
      <c r="AM19" s="51"/>
      <c r="AN19" s="51"/>
      <c r="AO19" s="51"/>
      <c r="AP19" s="51"/>
      <c r="AR19" s="51"/>
      <c r="AS19" s="51"/>
      <c r="AT19" s="51"/>
      <c r="AU19" s="51"/>
      <c r="AV19" s="51"/>
      <c r="AW19" s="51"/>
    </row>
    <row r="20" spans="2:49" x14ac:dyDescent="0.25">
      <c r="B20" s="7"/>
      <c r="C20" s="7"/>
      <c r="D20" s="7"/>
      <c r="E20" s="7"/>
      <c r="F20" s="7"/>
      <c r="G20" s="7"/>
      <c r="H20" s="7"/>
      <c r="I20" s="49"/>
      <c r="J20" s="49"/>
      <c r="K20" s="49"/>
      <c r="L20" s="49"/>
      <c r="M20" s="49"/>
      <c r="N20" s="49"/>
      <c r="P20" s="51"/>
      <c r="Q20" s="51"/>
      <c r="R20" s="51"/>
      <c r="S20" s="51"/>
      <c r="T20" s="51"/>
      <c r="U20" s="51"/>
      <c r="W20" s="51"/>
      <c r="X20" s="51"/>
      <c r="Y20" s="51"/>
      <c r="Z20" s="51"/>
      <c r="AA20" s="51"/>
      <c r="AB20" s="51"/>
      <c r="AD20" s="51"/>
      <c r="AE20" s="51"/>
      <c r="AF20" s="51"/>
      <c r="AG20" s="51"/>
      <c r="AH20" s="51"/>
      <c r="AI20" s="51"/>
      <c r="AK20" s="51"/>
      <c r="AL20" s="51"/>
      <c r="AM20" s="51"/>
      <c r="AN20" s="51"/>
      <c r="AO20" s="51"/>
      <c r="AP20" s="51"/>
      <c r="AR20" s="51"/>
      <c r="AS20" s="51"/>
      <c r="AT20" s="51"/>
      <c r="AU20" s="51"/>
      <c r="AV20" s="51"/>
      <c r="AW20" s="51"/>
    </row>
    <row r="21" spans="2:49" x14ac:dyDescent="0.25">
      <c r="B21" s="7"/>
      <c r="C21" s="7"/>
      <c r="D21" s="7"/>
      <c r="E21" s="7"/>
      <c r="F21" s="7"/>
      <c r="G21" s="7"/>
      <c r="H21" s="7"/>
      <c r="I21" s="49"/>
      <c r="J21" s="49"/>
      <c r="K21" s="49"/>
      <c r="L21" s="49"/>
      <c r="M21" s="49"/>
      <c r="N21" s="49"/>
      <c r="P21" s="51"/>
      <c r="Q21" s="51"/>
      <c r="R21" s="51"/>
      <c r="S21" s="51"/>
      <c r="T21" s="51"/>
      <c r="U21" s="51"/>
      <c r="W21" s="51"/>
      <c r="X21" s="51"/>
      <c r="Y21" s="51"/>
      <c r="Z21" s="51"/>
      <c r="AA21" s="51"/>
      <c r="AB21" s="51"/>
      <c r="AD21" s="51"/>
      <c r="AE21" s="51"/>
      <c r="AF21" s="51"/>
      <c r="AG21" s="51"/>
      <c r="AH21" s="51"/>
      <c r="AI21" s="51"/>
      <c r="AK21" s="51"/>
      <c r="AL21" s="51"/>
      <c r="AM21" s="51"/>
      <c r="AN21" s="51"/>
      <c r="AO21" s="51"/>
      <c r="AP21" s="51"/>
      <c r="AR21" s="51"/>
      <c r="AS21" s="51"/>
      <c r="AT21" s="51"/>
      <c r="AU21" s="51"/>
      <c r="AV21" s="51"/>
      <c r="AW21" s="51"/>
    </row>
    <row r="22" spans="2:49" x14ac:dyDescent="0.25">
      <c r="B22" s="7"/>
      <c r="C22" s="7"/>
      <c r="D22" s="7"/>
      <c r="E22" s="7"/>
      <c r="F22" s="7"/>
      <c r="G22" s="7"/>
      <c r="H22" s="7"/>
      <c r="I22" s="49"/>
      <c r="J22" s="49"/>
      <c r="K22" s="49"/>
      <c r="L22" s="49"/>
      <c r="M22" s="49"/>
      <c r="N22" s="49"/>
      <c r="P22" s="51"/>
      <c r="Q22" s="51"/>
      <c r="R22" s="51"/>
      <c r="S22" s="51"/>
      <c r="T22" s="51"/>
      <c r="U22" s="51"/>
      <c r="W22" s="51"/>
      <c r="X22" s="51"/>
      <c r="Y22" s="51"/>
      <c r="Z22" s="51"/>
      <c r="AA22" s="51"/>
      <c r="AB22" s="51"/>
      <c r="AD22" s="51"/>
      <c r="AE22" s="51"/>
      <c r="AF22" s="51"/>
      <c r="AG22" s="51"/>
      <c r="AH22" s="51"/>
      <c r="AI22" s="51"/>
      <c r="AK22" s="51"/>
      <c r="AL22" s="51"/>
      <c r="AM22" s="51"/>
      <c r="AN22" s="51"/>
      <c r="AO22" s="51"/>
      <c r="AP22" s="51"/>
      <c r="AR22" s="51"/>
      <c r="AS22" s="51"/>
      <c r="AT22" s="51"/>
      <c r="AU22" s="51"/>
      <c r="AV22" s="51"/>
      <c r="AW22" s="51"/>
    </row>
    <row r="23" spans="2:49" x14ac:dyDescent="0.25">
      <c r="B23" s="7"/>
      <c r="C23" s="7"/>
      <c r="D23" s="7"/>
      <c r="E23" s="7"/>
      <c r="F23" s="7"/>
      <c r="G23" s="7"/>
      <c r="H23" s="7"/>
      <c r="I23" s="49"/>
      <c r="J23" s="49"/>
      <c r="K23" s="49"/>
      <c r="L23" s="49"/>
      <c r="M23" s="49"/>
      <c r="N23" s="49"/>
      <c r="P23" s="51"/>
      <c r="Q23" s="51"/>
      <c r="R23" s="51"/>
      <c r="S23" s="51"/>
      <c r="T23" s="51"/>
      <c r="U23" s="51"/>
      <c r="W23" s="51"/>
      <c r="X23" s="51"/>
      <c r="Y23" s="51"/>
      <c r="Z23" s="51"/>
      <c r="AA23" s="51"/>
      <c r="AB23" s="51"/>
      <c r="AD23" s="51"/>
      <c r="AE23" s="51"/>
      <c r="AF23" s="51"/>
      <c r="AG23" s="51"/>
      <c r="AH23" s="51"/>
      <c r="AI23" s="51"/>
      <c r="AK23" s="51"/>
      <c r="AL23" s="51"/>
      <c r="AM23" s="51"/>
      <c r="AN23" s="51"/>
      <c r="AO23" s="51"/>
      <c r="AP23" s="51"/>
      <c r="AR23" s="51"/>
      <c r="AS23" s="51"/>
      <c r="AT23" s="51"/>
      <c r="AU23" s="51"/>
      <c r="AV23" s="51"/>
      <c r="AW23" s="51"/>
    </row>
    <row r="24" spans="2:49" x14ac:dyDescent="0.25">
      <c r="B24" s="7"/>
      <c r="C24" s="7"/>
      <c r="D24" s="7"/>
      <c r="E24" s="7"/>
      <c r="F24" s="7"/>
      <c r="G24" s="7"/>
      <c r="H24" s="7"/>
      <c r="I24" s="49"/>
      <c r="J24" s="49"/>
      <c r="K24" s="49"/>
      <c r="L24" s="49"/>
      <c r="M24" s="49"/>
      <c r="N24" s="49"/>
      <c r="P24" s="51"/>
      <c r="Q24" s="51"/>
      <c r="R24" s="51"/>
      <c r="S24" s="51"/>
      <c r="T24" s="51"/>
      <c r="U24" s="51"/>
      <c r="W24" s="51"/>
      <c r="X24" s="51"/>
      <c r="Y24" s="51"/>
      <c r="Z24" s="51"/>
      <c r="AA24" s="51"/>
      <c r="AB24" s="51"/>
      <c r="AD24" s="51"/>
      <c r="AE24" s="51"/>
      <c r="AF24" s="51"/>
      <c r="AG24" s="51"/>
      <c r="AH24" s="51"/>
      <c r="AI24" s="51"/>
      <c r="AK24" s="51"/>
      <c r="AL24" s="51"/>
      <c r="AM24" s="51"/>
      <c r="AN24" s="51"/>
      <c r="AO24" s="51"/>
      <c r="AP24" s="51"/>
      <c r="AR24" s="51"/>
      <c r="AS24" s="51"/>
      <c r="AT24" s="51"/>
      <c r="AU24" s="51"/>
      <c r="AV24" s="51"/>
      <c r="AW24" s="51"/>
    </row>
    <row r="25" spans="2:49" x14ac:dyDescent="0.25">
      <c r="B25" s="7"/>
      <c r="C25" s="7"/>
      <c r="D25" s="7"/>
      <c r="E25" s="7"/>
      <c r="F25" s="7"/>
      <c r="G25" s="7"/>
      <c r="H25" s="7"/>
      <c r="I25" s="49"/>
      <c r="J25" s="49"/>
      <c r="K25" s="49"/>
      <c r="L25" s="49"/>
      <c r="M25" s="49"/>
      <c r="N25" s="49"/>
      <c r="P25" s="51"/>
      <c r="Q25" s="51"/>
      <c r="R25" s="51"/>
      <c r="S25" s="51"/>
      <c r="T25" s="51"/>
      <c r="U25" s="51"/>
      <c r="W25" s="51"/>
      <c r="X25" s="51"/>
      <c r="Y25" s="51"/>
      <c r="Z25" s="51"/>
      <c r="AA25" s="51"/>
      <c r="AB25" s="51"/>
      <c r="AD25" s="51"/>
      <c r="AE25" s="51"/>
      <c r="AF25" s="51"/>
      <c r="AG25" s="51"/>
      <c r="AH25" s="51"/>
      <c r="AI25" s="51"/>
      <c r="AK25" s="51"/>
      <c r="AL25" s="51"/>
      <c r="AM25" s="51"/>
      <c r="AN25" s="51"/>
      <c r="AO25" s="51"/>
      <c r="AP25" s="51"/>
      <c r="AR25" s="51"/>
      <c r="AS25" s="51"/>
      <c r="AT25" s="51"/>
      <c r="AU25" s="51"/>
      <c r="AV25" s="51"/>
      <c r="AW25" s="51"/>
    </row>
    <row r="26" spans="2:49" x14ac:dyDescent="0.25">
      <c r="B26" s="7"/>
      <c r="C26" s="7"/>
      <c r="D26" s="7"/>
      <c r="E26" s="7"/>
      <c r="F26" s="7"/>
      <c r="G26" s="7"/>
      <c r="H26" s="7"/>
      <c r="I26" s="49"/>
      <c r="J26" s="49"/>
      <c r="K26" s="49"/>
      <c r="L26" s="49"/>
      <c r="M26" s="49"/>
      <c r="N26" s="49"/>
      <c r="P26" s="51"/>
      <c r="Q26" s="51"/>
      <c r="R26" s="51"/>
      <c r="S26" s="51"/>
      <c r="T26" s="51"/>
      <c r="U26" s="51"/>
      <c r="W26" s="51"/>
      <c r="X26" s="51"/>
      <c r="Y26" s="51"/>
      <c r="Z26" s="51"/>
      <c r="AA26" s="51"/>
      <c r="AB26" s="51"/>
      <c r="AD26" s="51"/>
      <c r="AE26" s="51"/>
      <c r="AF26" s="51"/>
      <c r="AG26" s="51"/>
      <c r="AH26" s="51"/>
      <c r="AI26" s="51"/>
      <c r="AK26" s="51"/>
      <c r="AL26" s="51"/>
      <c r="AM26" s="51"/>
      <c r="AN26" s="51"/>
      <c r="AO26" s="51"/>
      <c r="AP26" s="51"/>
      <c r="AR26" s="51"/>
      <c r="AS26" s="51"/>
      <c r="AT26" s="51"/>
      <c r="AU26" s="51"/>
      <c r="AV26" s="51"/>
      <c r="AW26" s="51"/>
    </row>
    <row r="27" spans="2:49" x14ac:dyDescent="0.25">
      <c r="B27" s="7"/>
      <c r="C27" s="7"/>
      <c r="D27" s="7"/>
      <c r="E27" s="7"/>
      <c r="F27" s="7"/>
      <c r="G27" s="7"/>
      <c r="H27" s="7"/>
      <c r="I27" s="49"/>
      <c r="J27" s="49"/>
      <c r="K27" s="49"/>
      <c r="L27" s="49"/>
      <c r="M27" s="49"/>
      <c r="N27" s="49"/>
      <c r="P27" s="51"/>
      <c r="Q27" s="51"/>
      <c r="R27" s="51"/>
      <c r="S27" s="51"/>
      <c r="T27" s="51"/>
      <c r="U27" s="51"/>
      <c r="W27" s="51"/>
      <c r="X27" s="51"/>
      <c r="Y27" s="51"/>
      <c r="Z27" s="51"/>
      <c r="AA27" s="51"/>
      <c r="AB27" s="51"/>
      <c r="AD27" s="51"/>
      <c r="AE27" s="51"/>
      <c r="AF27" s="51"/>
      <c r="AG27" s="51"/>
      <c r="AH27" s="51"/>
      <c r="AI27" s="51"/>
      <c r="AK27" s="51"/>
      <c r="AL27" s="51"/>
      <c r="AM27" s="51"/>
      <c r="AN27" s="51"/>
      <c r="AO27" s="51"/>
      <c r="AP27" s="51"/>
      <c r="AR27" s="51"/>
      <c r="AS27" s="51"/>
      <c r="AT27" s="51"/>
      <c r="AU27" s="51"/>
      <c r="AV27" s="51"/>
      <c r="AW27" s="51"/>
    </row>
    <row r="28" spans="2:49" x14ac:dyDescent="0.25">
      <c r="B28" s="7"/>
      <c r="C28" s="7"/>
      <c r="D28" s="7"/>
      <c r="E28" s="7"/>
      <c r="F28" s="7"/>
      <c r="G28" s="7"/>
      <c r="H28" s="7"/>
      <c r="I28" s="49"/>
      <c r="J28" s="49"/>
      <c r="K28" s="49"/>
      <c r="L28" s="49"/>
      <c r="M28" s="49"/>
      <c r="N28" s="49"/>
      <c r="P28" s="51"/>
      <c r="Q28" s="51"/>
      <c r="R28" s="51"/>
      <c r="S28" s="51"/>
      <c r="T28" s="51"/>
      <c r="U28" s="51"/>
      <c r="W28" s="51"/>
      <c r="X28" s="51"/>
      <c r="Y28" s="51"/>
      <c r="Z28" s="51"/>
      <c r="AA28" s="51"/>
      <c r="AB28" s="51"/>
      <c r="AD28" s="51"/>
      <c r="AE28" s="51"/>
      <c r="AF28" s="51"/>
      <c r="AG28" s="51"/>
      <c r="AH28" s="51"/>
      <c r="AI28" s="51"/>
      <c r="AK28" s="51"/>
      <c r="AL28" s="51"/>
      <c r="AM28" s="51"/>
      <c r="AN28" s="51"/>
      <c r="AO28" s="51"/>
      <c r="AP28" s="51"/>
      <c r="AR28" s="51"/>
      <c r="AS28" s="51"/>
      <c r="AT28" s="51"/>
      <c r="AU28" s="51"/>
      <c r="AV28" s="51"/>
      <c r="AW28" s="51"/>
    </row>
    <row r="29" spans="2:49" x14ac:dyDescent="0.25">
      <c r="B29" s="7"/>
      <c r="C29" s="7"/>
      <c r="D29" s="7"/>
      <c r="E29" s="7"/>
      <c r="F29" s="7"/>
      <c r="G29" s="7"/>
      <c r="H29" s="7"/>
      <c r="I29" s="49"/>
      <c r="J29" s="49"/>
      <c r="K29" s="49"/>
      <c r="L29" s="49"/>
      <c r="M29" s="49"/>
      <c r="N29" s="49"/>
      <c r="P29" s="51"/>
      <c r="Q29" s="51"/>
      <c r="R29" s="51"/>
      <c r="S29" s="51"/>
      <c r="T29" s="51"/>
      <c r="U29" s="51"/>
      <c r="W29" s="51"/>
      <c r="X29" s="51"/>
      <c r="Y29" s="51"/>
      <c r="Z29" s="51"/>
      <c r="AA29" s="51"/>
      <c r="AB29" s="51"/>
      <c r="AD29" s="51"/>
      <c r="AE29" s="51"/>
      <c r="AF29" s="51"/>
      <c r="AG29" s="51"/>
      <c r="AH29" s="51"/>
      <c r="AI29" s="51"/>
      <c r="AK29" s="51"/>
      <c r="AL29" s="51"/>
      <c r="AM29" s="51"/>
      <c r="AN29" s="51"/>
      <c r="AO29" s="51"/>
      <c r="AP29" s="51"/>
      <c r="AR29" s="51"/>
      <c r="AS29" s="51"/>
      <c r="AT29" s="51"/>
      <c r="AU29" s="51"/>
      <c r="AV29" s="51"/>
      <c r="AW29" s="51"/>
    </row>
    <row r="30" spans="2:49" x14ac:dyDescent="0.25">
      <c r="B30" s="7"/>
      <c r="C30" s="7"/>
      <c r="D30" s="7"/>
      <c r="E30" s="7"/>
      <c r="F30" s="7"/>
      <c r="G30" s="7"/>
      <c r="H30" s="7"/>
      <c r="I30" s="49"/>
      <c r="J30" s="49"/>
      <c r="K30" s="49"/>
      <c r="L30" s="49"/>
      <c r="M30" s="49"/>
      <c r="N30" s="49"/>
      <c r="P30" s="51"/>
      <c r="Q30" s="51"/>
      <c r="R30" s="51"/>
      <c r="S30" s="51"/>
      <c r="T30" s="51"/>
      <c r="U30" s="51"/>
      <c r="W30" s="51"/>
      <c r="X30" s="51"/>
      <c r="Y30" s="51"/>
      <c r="Z30" s="51"/>
      <c r="AA30" s="51"/>
      <c r="AB30" s="51"/>
      <c r="AD30" s="51"/>
      <c r="AE30" s="51"/>
      <c r="AF30" s="51"/>
      <c r="AG30" s="51"/>
      <c r="AH30" s="51"/>
      <c r="AI30" s="51"/>
      <c r="AK30" s="51"/>
      <c r="AL30" s="51"/>
      <c r="AM30" s="51"/>
      <c r="AN30" s="51"/>
      <c r="AO30" s="51"/>
      <c r="AP30" s="51"/>
      <c r="AR30" s="51"/>
      <c r="AS30" s="51"/>
      <c r="AT30" s="51"/>
      <c r="AU30" s="51"/>
      <c r="AV30" s="51"/>
      <c r="AW30" s="51"/>
    </row>
    <row r="31" spans="2:49" x14ac:dyDescent="0.25">
      <c r="B31" s="7"/>
      <c r="C31" s="7"/>
      <c r="D31" s="7"/>
      <c r="E31" s="7"/>
      <c r="F31" s="7"/>
      <c r="G31" s="7"/>
      <c r="H31" s="7"/>
      <c r="I31" s="49"/>
      <c r="J31" s="49"/>
      <c r="K31" s="49"/>
      <c r="L31" s="49"/>
      <c r="M31" s="49"/>
      <c r="N31" s="49"/>
      <c r="P31" s="51"/>
      <c r="Q31" s="51"/>
      <c r="R31" s="51"/>
      <c r="S31" s="51"/>
      <c r="T31" s="51"/>
      <c r="U31" s="51"/>
      <c r="W31" s="51"/>
      <c r="X31" s="51"/>
      <c r="Y31" s="51"/>
      <c r="Z31" s="51"/>
      <c r="AA31" s="51"/>
      <c r="AB31" s="51"/>
      <c r="AD31" s="51"/>
      <c r="AE31" s="51"/>
      <c r="AF31" s="51"/>
      <c r="AG31" s="51"/>
      <c r="AH31" s="51"/>
      <c r="AI31" s="51"/>
      <c r="AK31" s="51"/>
      <c r="AL31" s="51"/>
      <c r="AM31" s="51"/>
      <c r="AN31" s="51"/>
      <c r="AO31" s="51"/>
      <c r="AP31" s="51"/>
      <c r="AR31" s="51"/>
      <c r="AS31" s="51"/>
      <c r="AT31" s="51"/>
      <c r="AU31" s="51"/>
      <c r="AV31" s="51"/>
      <c r="AW31" s="51"/>
    </row>
    <row r="32" spans="2:49" x14ac:dyDescent="0.25">
      <c r="B32" s="7"/>
      <c r="C32" s="7"/>
      <c r="D32" s="7"/>
      <c r="E32" s="7"/>
      <c r="F32" s="7"/>
      <c r="G32" s="7"/>
      <c r="H32" s="7"/>
      <c r="I32" s="49"/>
      <c r="J32" s="49"/>
      <c r="K32" s="49"/>
      <c r="L32" s="49"/>
      <c r="M32" s="49"/>
      <c r="N32" s="49"/>
      <c r="P32" s="51"/>
      <c r="Q32" s="51"/>
      <c r="R32" s="51"/>
      <c r="S32" s="51"/>
      <c r="T32" s="51"/>
      <c r="U32" s="51"/>
      <c r="W32" s="51"/>
      <c r="X32" s="51"/>
      <c r="Y32" s="51"/>
      <c r="Z32" s="51"/>
      <c r="AA32" s="51"/>
      <c r="AB32" s="51"/>
      <c r="AD32" s="51"/>
      <c r="AE32" s="51"/>
      <c r="AF32" s="51"/>
      <c r="AG32" s="51"/>
      <c r="AH32" s="51"/>
      <c r="AI32" s="51"/>
      <c r="AK32" s="51"/>
      <c r="AL32" s="51"/>
      <c r="AM32" s="51"/>
      <c r="AN32" s="51"/>
      <c r="AO32" s="51"/>
      <c r="AP32" s="51"/>
      <c r="AR32" s="51"/>
      <c r="AS32" s="51"/>
      <c r="AT32" s="51"/>
      <c r="AU32" s="51"/>
      <c r="AV32" s="51"/>
      <c r="AW32" s="51"/>
    </row>
    <row r="33" spans="2:49" x14ac:dyDescent="0.25">
      <c r="B33" s="7"/>
      <c r="C33" s="7"/>
      <c r="D33" s="7"/>
      <c r="E33" s="7"/>
      <c r="F33" s="7"/>
      <c r="G33" s="7"/>
      <c r="H33" s="7"/>
      <c r="I33" s="49"/>
      <c r="J33" s="49"/>
      <c r="K33" s="49"/>
      <c r="L33" s="49"/>
      <c r="M33" s="49"/>
      <c r="N33" s="49"/>
      <c r="P33" s="51"/>
      <c r="Q33" s="51"/>
      <c r="R33" s="51"/>
      <c r="S33" s="51"/>
      <c r="T33" s="51"/>
      <c r="U33" s="51"/>
      <c r="W33" s="51"/>
      <c r="X33" s="51"/>
      <c r="Y33" s="51"/>
      <c r="Z33" s="51"/>
      <c r="AA33" s="51"/>
      <c r="AB33" s="51"/>
      <c r="AD33" s="51"/>
      <c r="AE33" s="51"/>
      <c r="AF33" s="51"/>
      <c r="AG33" s="51"/>
      <c r="AH33" s="51"/>
      <c r="AI33" s="51"/>
      <c r="AK33" s="51"/>
      <c r="AL33" s="51"/>
      <c r="AM33" s="51"/>
      <c r="AN33" s="51"/>
      <c r="AO33" s="51"/>
      <c r="AP33" s="51"/>
      <c r="AR33" s="51"/>
      <c r="AS33" s="51"/>
      <c r="AT33" s="51"/>
      <c r="AU33" s="51"/>
      <c r="AV33" s="51"/>
      <c r="AW33" s="51"/>
    </row>
    <row r="34" spans="2:49" x14ac:dyDescent="0.25">
      <c r="B34" s="7"/>
      <c r="C34" s="7"/>
      <c r="D34" s="7"/>
      <c r="E34" s="7"/>
      <c r="F34" s="7"/>
      <c r="G34" s="7"/>
      <c r="H34" s="7"/>
      <c r="I34" s="49"/>
      <c r="J34" s="49"/>
      <c r="K34" s="49"/>
      <c r="L34" s="49"/>
      <c r="M34" s="49"/>
      <c r="N34" s="49"/>
      <c r="P34" s="51"/>
      <c r="Q34" s="51"/>
      <c r="R34" s="51"/>
      <c r="S34" s="51"/>
      <c r="T34" s="51"/>
      <c r="U34" s="51"/>
      <c r="W34" s="51"/>
      <c r="X34" s="51"/>
      <c r="Y34" s="51"/>
      <c r="Z34" s="51"/>
      <c r="AA34" s="51"/>
      <c r="AB34" s="51"/>
      <c r="AD34" s="51"/>
      <c r="AE34" s="51"/>
      <c r="AF34" s="51"/>
      <c r="AG34" s="51"/>
      <c r="AH34" s="51"/>
      <c r="AI34" s="51"/>
      <c r="AK34" s="51"/>
      <c r="AL34" s="51"/>
      <c r="AM34" s="51"/>
      <c r="AN34" s="51"/>
      <c r="AO34" s="51"/>
      <c r="AP34" s="51"/>
      <c r="AR34" s="51"/>
      <c r="AS34" s="51"/>
      <c r="AT34" s="51"/>
      <c r="AU34" s="51"/>
      <c r="AV34" s="51"/>
      <c r="AW34" s="51"/>
    </row>
    <row r="35" spans="2:49" x14ac:dyDescent="0.25">
      <c r="B35" s="7"/>
      <c r="C35" s="7"/>
      <c r="D35" s="7"/>
      <c r="E35" s="7"/>
      <c r="F35" s="7"/>
      <c r="G35" s="7"/>
      <c r="H35" s="7"/>
      <c r="I35" s="49"/>
      <c r="J35" s="49"/>
      <c r="K35" s="49"/>
      <c r="L35" s="49"/>
      <c r="M35" s="49"/>
      <c r="N35" s="49"/>
      <c r="P35" s="51"/>
      <c r="Q35" s="51"/>
      <c r="R35" s="51"/>
      <c r="S35" s="51"/>
      <c r="T35" s="51"/>
      <c r="U35" s="51"/>
      <c r="W35" s="51"/>
      <c r="X35" s="51"/>
      <c r="Y35" s="51"/>
      <c r="Z35" s="51"/>
      <c r="AA35" s="51"/>
      <c r="AB35" s="51"/>
      <c r="AD35" s="51"/>
      <c r="AE35" s="51"/>
      <c r="AF35" s="51"/>
      <c r="AG35" s="51"/>
      <c r="AH35" s="51"/>
      <c r="AI35" s="51"/>
      <c r="AK35" s="51"/>
      <c r="AL35" s="51"/>
      <c r="AM35" s="51"/>
      <c r="AN35" s="51"/>
      <c r="AO35" s="51"/>
      <c r="AP35" s="51"/>
      <c r="AR35" s="51"/>
      <c r="AS35" s="51"/>
      <c r="AT35" s="51"/>
      <c r="AU35" s="51"/>
      <c r="AV35" s="51"/>
      <c r="AW35" s="51"/>
    </row>
    <row r="36" spans="2:49" x14ac:dyDescent="0.25">
      <c r="B36" s="7"/>
      <c r="C36" s="7"/>
      <c r="D36" s="7"/>
      <c r="E36" s="7"/>
      <c r="F36" s="7"/>
      <c r="G36" s="7"/>
      <c r="H36" s="7"/>
      <c r="I36" s="49"/>
      <c r="J36" s="49"/>
      <c r="K36" s="49"/>
      <c r="L36" s="49"/>
      <c r="M36" s="49"/>
      <c r="N36" s="49"/>
      <c r="P36" s="51"/>
      <c r="Q36" s="51"/>
      <c r="R36" s="51"/>
      <c r="S36" s="51"/>
      <c r="T36" s="51"/>
      <c r="U36" s="51"/>
      <c r="W36" s="51"/>
      <c r="X36" s="51"/>
      <c r="Y36" s="51"/>
      <c r="Z36" s="51"/>
      <c r="AA36" s="51"/>
      <c r="AB36" s="51"/>
      <c r="AD36" s="51"/>
      <c r="AE36" s="51"/>
      <c r="AF36" s="51"/>
      <c r="AG36" s="51"/>
      <c r="AH36" s="51"/>
      <c r="AI36" s="51"/>
      <c r="AK36" s="51"/>
      <c r="AL36" s="51"/>
      <c r="AM36" s="51"/>
      <c r="AN36" s="51"/>
      <c r="AO36" s="51"/>
      <c r="AP36" s="51"/>
      <c r="AR36" s="51"/>
      <c r="AS36" s="51"/>
      <c r="AT36" s="51"/>
      <c r="AU36" s="51"/>
      <c r="AV36" s="51"/>
      <c r="AW36" s="51"/>
    </row>
    <row r="37" spans="2:49" x14ac:dyDescent="0.25">
      <c r="I37" s="53">
        <f t="shared" ref="I37:N37" si="0">SUM(I6:I36)</f>
        <v>0</v>
      </c>
      <c r="J37" s="53">
        <f t="shared" si="0"/>
        <v>0</v>
      </c>
      <c r="K37" s="53">
        <f t="shared" si="0"/>
        <v>0</v>
      </c>
      <c r="L37" s="53">
        <f t="shared" si="0"/>
        <v>0</v>
      </c>
      <c r="M37" s="53">
        <f t="shared" si="0"/>
        <v>0</v>
      </c>
      <c r="N37" s="53">
        <f t="shared" si="0"/>
        <v>0</v>
      </c>
      <c r="P37" s="52">
        <f t="shared" ref="P37:U37" si="1">SUM(P6:P36)</f>
        <v>0</v>
      </c>
      <c r="Q37" s="52">
        <f t="shared" si="1"/>
        <v>0</v>
      </c>
      <c r="R37" s="52">
        <f t="shared" si="1"/>
        <v>0</v>
      </c>
      <c r="S37" s="52">
        <f t="shared" si="1"/>
        <v>0</v>
      </c>
      <c r="T37" s="52">
        <f t="shared" si="1"/>
        <v>0</v>
      </c>
      <c r="U37" s="52">
        <f t="shared" si="1"/>
        <v>0</v>
      </c>
      <c r="W37" s="52">
        <f t="shared" ref="W37:AB37" si="2">SUM(W6:W36)</f>
        <v>0</v>
      </c>
      <c r="X37" s="52">
        <f t="shared" si="2"/>
        <v>0</v>
      </c>
      <c r="Y37" s="52">
        <f t="shared" si="2"/>
        <v>0</v>
      </c>
      <c r="Z37" s="52">
        <f t="shared" si="2"/>
        <v>0</v>
      </c>
      <c r="AA37" s="52">
        <f t="shared" si="2"/>
        <v>0</v>
      </c>
      <c r="AB37" s="52">
        <f t="shared" si="2"/>
        <v>0</v>
      </c>
      <c r="AD37" s="52">
        <f t="shared" ref="AD37:AI37" si="3">SUM(AD6:AD36)</f>
        <v>0</v>
      </c>
      <c r="AE37" s="52">
        <f t="shared" si="3"/>
        <v>0</v>
      </c>
      <c r="AF37" s="52">
        <f t="shared" si="3"/>
        <v>0</v>
      </c>
      <c r="AG37" s="52">
        <f t="shared" si="3"/>
        <v>0</v>
      </c>
      <c r="AH37" s="52">
        <f t="shared" si="3"/>
        <v>0</v>
      </c>
      <c r="AI37" s="52">
        <f t="shared" si="3"/>
        <v>0</v>
      </c>
      <c r="AK37" s="52">
        <f t="shared" ref="AK37:AP37" si="4">SUM(AK6:AK36)</f>
        <v>0</v>
      </c>
      <c r="AL37" s="52">
        <f t="shared" si="4"/>
        <v>0</v>
      </c>
      <c r="AM37" s="52">
        <f t="shared" si="4"/>
        <v>0</v>
      </c>
      <c r="AN37" s="52">
        <f t="shared" si="4"/>
        <v>0</v>
      </c>
      <c r="AO37" s="52">
        <f t="shared" si="4"/>
        <v>0</v>
      </c>
      <c r="AP37" s="52">
        <f t="shared" si="4"/>
        <v>0</v>
      </c>
      <c r="AR37" s="52">
        <f t="shared" ref="AR37:AW37" si="5">SUM(AR6:AR36)</f>
        <v>0</v>
      </c>
      <c r="AS37" s="52">
        <f t="shared" si="5"/>
        <v>0</v>
      </c>
      <c r="AT37" s="52">
        <f t="shared" si="5"/>
        <v>0</v>
      </c>
      <c r="AU37" s="52">
        <f t="shared" si="5"/>
        <v>0</v>
      </c>
      <c r="AV37" s="52">
        <f t="shared" si="5"/>
        <v>0</v>
      </c>
      <c r="AW37" s="52">
        <f t="shared" si="5"/>
        <v>0</v>
      </c>
    </row>
    <row r="38" spans="2:49" x14ac:dyDescent="0.25">
      <c r="AR38" s="94">
        <f t="shared" ref="AR38:AW38" si="6">IF(ISERROR((AR37-I37)/I37),0,(AR37-I37)/I37)</f>
        <v>0</v>
      </c>
      <c r="AS38" s="94">
        <f t="shared" si="6"/>
        <v>0</v>
      </c>
      <c r="AT38" s="94">
        <f t="shared" si="6"/>
        <v>0</v>
      </c>
      <c r="AU38" s="94">
        <f t="shared" si="6"/>
        <v>0</v>
      </c>
      <c r="AV38" s="94">
        <f t="shared" si="6"/>
        <v>0</v>
      </c>
      <c r="AW38" s="94">
        <f t="shared" si="6"/>
        <v>0</v>
      </c>
    </row>
    <row r="40" spans="2:49" x14ac:dyDescent="0.25">
      <c r="J40" s="39"/>
      <c r="K40" s="39"/>
      <c r="L40" s="39"/>
      <c r="M40" s="39"/>
      <c r="N40" s="39"/>
    </row>
  </sheetData>
  <mergeCells count="6">
    <mergeCell ref="I3:N3"/>
    <mergeCell ref="P3:U3"/>
    <mergeCell ref="W3:AB3"/>
    <mergeCell ref="AD3:AI3"/>
    <mergeCell ref="AR3:AW3"/>
    <mergeCell ref="AK3:AP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E6:E9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  <x14:dataValidation type="list" allowBlank="1" showInputMessage="1" showErrorMessage="1" prompt="Select from drop down list">
          <x14:formula1>
            <xm:f>Lab_Mat!$C$24:$C$27</xm:f>
          </x14:formula1>
          <xm:sqref>G6:G36</xm:sqref>
        </x14:dataValidation>
        <x14:dataValidation type="list" allowBlank="1" showInputMessage="1" showErrorMessage="1" prompt="Select from drop down list">
          <x14:formula1>
            <xm:f>Rpt_Cat!$I$15:$I$26</xm:f>
          </x14:formula1>
          <xm:sqref>H6:H36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theme="8" tint="-0.499984740745262"/>
  </sheetPr>
  <dimension ref="C3:C4"/>
  <sheetViews>
    <sheetView zoomScale="115" zoomScaleNormal="115" zoomScalePageLayoutView="125" workbookViewId="0"/>
  </sheetViews>
  <sheetFormatPr defaultColWidth="8.85546875" defaultRowHeight="15" x14ac:dyDescent="0.25"/>
  <cols>
    <col min="1" max="16384" width="8.85546875" style="22"/>
  </cols>
  <sheetData>
    <row r="3" spans="3:3" ht="18.75" x14ac:dyDescent="0.3">
      <c r="C3" s="21" t="s">
        <v>414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Z58"/>
  <sheetViews>
    <sheetView zoomScaleNormal="100" zoomScalePageLayoutView="125" workbookViewId="0">
      <selection activeCell="L26" sqref="L26"/>
    </sheetView>
  </sheetViews>
  <sheetFormatPr defaultColWidth="8.85546875" defaultRowHeight="15" outlineLevelCol="1" x14ac:dyDescent="0.25"/>
  <cols>
    <col min="1" max="2" width="4.42578125" style="1" customWidth="1"/>
    <col min="3" max="3" width="5.28515625" style="1" customWidth="1"/>
    <col min="4" max="4" width="34" style="1" customWidth="1"/>
    <col min="5" max="5" width="10.42578125" style="1" hidden="1" customWidth="1" outlineLevel="1"/>
    <col min="6" max="6" width="8.85546875" style="1" collapsed="1"/>
    <col min="7" max="10" width="8.85546875" style="1"/>
    <col min="11" max="11" width="3.7109375" style="1" customWidth="1"/>
    <col min="12" max="12" width="5" style="1" customWidth="1"/>
    <col min="13" max="13" width="5.28515625" style="1" customWidth="1"/>
    <col min="14" max="14" width="31.42578125" style="1" bestFit="1" customWidth="1"/>
    <col min="15" max="15" width="8.85546875" style="1" hidden="1" customWidth="1" outlineLevel="1"/>
    <col min="16" max="16" width="8.85546875" style="1" collapsed="1"/>
    <col min="17" max="20" width="8.85546875" style="1"/>
    <col min="21" max="21" width="6" style="1" customWidth="1"/>
    <col min="22" max="16384" width="8.85546875" style="1"/>
  </cols>
  <sheetData>
    <row r="1" spans="2:26" ht="18.75" x14ac:dyDescent="0.3">
      <c r="B1" s="10" t="s">
        <v>230</v>
      </c>
    </row>
    <row r="2" spans="2:26" x14ac:dyDescent="0.25">
      <c r="B2" s="25" t="s">
        <v>6</v>
      </c>
      <c r="M2" s="2"/>
    </row>
    <row r="4" spans="2:26" x14ac:dyDescent="0.25">
      <c r="C4" s="2" t="s">
        <v>636</v>
      </c>
      <c r="M4" s="2" t="s">
        <v>636</v>
      </c>
    </row>
    <row r="5" spans="2:26" x14ac:dyDescent="0.25">
      <c r="C5" s="108" t="s">
        <v>226</v>
      </c>
      <c r="D5" s="107"/>
      <c r="E5" s="43">
        <v>2015</v>
      </c>
      <c r="F5" s="48">
        <v>2016</v>
      </c>
      <c r="G5" s="43">
        <v>2017</v>
      </c>
      <c r="H5" s="43">
        <v>2018</v>
      </c>
      <c r="I5" s="43">
        <v>2019</v>
      </c>
      <c r="J5" s="43">
        <v>2020</v>
      </c>
      <c r="M5" s="111" t="s">
        <v>438</v>
      </c>
      <c r="N5" s="112"/>
      <c r="O5" s="43">
        <v>2015</v>
      </c>
      <c r="P5" s="48">
        <v>2016</v>
      </c>
      <c r="Q5" s="43">
        <v>2017</v>
      </c>
      <c r="R5" s="43">
        <v>2018</v>
      </c>
      <c r="S5" s="43">
        <v>2019</v>
      </c>
      <c r="T5" s="43">
        <v>2020</v>
      </c>
    </row>
    <row r="6" spans="2:26" ht="6" customHeight="1" x14ac:dyDescent="0.25">
      <c r="E6" s="36"/>
      <c r="F6" s="44"/>
      <c r="G6" s="36"/>
      <c r="H6" s="36"/>
      <c r="I6" s="36"/>
      <c r="J6" s="36"/>
      <c r="O6" s="36"/>
      <c r="P6" s="44"/>
      <c r="Q6" s="36"/>
      <c r="R6" s="36"/>
      <c r="S6" s="36"/>
      <c r="T6" s="36"/>
    </row>
    <row r="7" spans="2:26" x14ac:dyDescent="0.25">
      <c r="C7" s="42" t="s">
        <v>27</v>
      </c>
      <c r="D7" s="42"/>
      <c r="E7" s="468"/>
      <c r="F7" s="469"/>
      <c r="G7" s="468"/>
      <c r="H7" s="468"/>
      <c r="I7" s="468"/>
      <c r="J7" s="468"/>
      <c r="M7" s="42" t="s">
        <v>27</v>
      </c>
      <c r="N7" s="42"/>
      <c r="O7" s="468"/>
      <c r="P7" s="469"/>
      <c r="Q7" s="468"/>
      <c r="R7" s="468"/>
      <c r="S7" s="468"/>
      <c r="T7" s="468"/>
      <c r="V7" s="94">
        <f t="shared" ref="V7:Z7" si="0">IF(ISERROR((P7-F7)/F7),0,(P7-F7)/F7)</f>
        <v>0</v>
      </c>
      <c r="W7" s="94">
        <f t="shared" si="0"/>
        <v>0</v>
      </c>
      <c r="X7" s="94">
        <f t="shared" si="0"/>
        <v>0</v>
      </c>
      <c r="Y7" s="94">
        <f t="shared" si="0"/>
        <v>0</v>
      </c>
      <c r="Z7" s="94">
        <f t="shared" si="0"/>
        <v>0</v>
      </c>
    </row>
    <row r="8" spans="2:26" x14ac:dyDescent="0.25">
      <c r="D8" s="1" t="s">
        <v>10</v>
      </c>
      <c r="E8" s="466"/>
      <c r="F8" s="467"/>
      <c r="G8" s="466"/>
      <c r="H8" s="466"/>
      <c r="I8" s="466"/>
      <c r="J8" s="466"/>
      <c r="N8" s="1" t="s">
        <v>10</v>
      </c>
      <c r="O8" s="466"/>
      <c r="P8" s="467"/>
      <c r="Q8" s="466"/>
      <c r="R8" s="466"/>
      <c r="S8" s="466"/>
      <c r="T8" s="466"/>
    </row>
    <row r="9" spans="2:26" x14ac:dyDescent="0.25">
      <c r="E9" s="466"/>
      <c r="F9" s="467"/>
      <c r="G9" s="466"/>
      <c r="H9" s="466"/>
      <c r="I9" s="466"/>
      <c r="J9" s="466"/>
      <c r="O9" s="466"/>
      <c r="P9" s="467"/>
      <c r="Q9" s="466"/>
      <c r="R9" s="466"/>
      <c r="S9" s="466"/>
      <c r="T9" s="466"/>
    </row>
    <row r="10" spans="2:26" x14ac:dyDescent="0.25">
      <c r="C10" s="42" t="s">
        <v>220</v>
      </c>
      <c r="D10" s="42"/>
      <c r="E10" s="468"/>
      <c r="F10" s="469"/>
      <c r="G10" s="468"/>
      <c r="H10" s="468"/>
      <c r="I10" s="468"/>
      <c r="J10" s="468"/>
      <c r="M10" s="42" t="s">
        <v>220</v>
      </c>
      <c r="N10" s="42"/>
      <c r="O10" s="468"/>
      <c r="P10" s="469"/>
      <c r="Q10" s="468"/>
      <c r="R10" s="468"/>
      <c r="S10" s="468"/>
      <c r="T10" s="468"/>
    </row>
    <row r="11" spans="2:26" x14ac:dyDescent="0.25">
      <c r="D11" s="1" t="s">
        <v>124</v>
      </c>
      <c r="E11" s="466"/>
      <c r="F11" s="467"/>
      <c r="G11" s="466"/>
      <c r="H11" s="466"/>
      <c r="I11" s="466"/>
      <c r="J11" s="466"/>
      <c r="N11" s="1" t="s">
        <v>124</v>
      </c>
      <c r="O11" s="466"/>
      <c r="P11" s="467"/>
      <c r="Q11" s="466"/>
      <c r="R11" s="466"/>
      <c r="S11" s="466"/>
      <c r="T11" s="466"/>
      <c r="U11" s="55"/>
      <c r="V11" s="94">
        <f t="shared" ref="V11:Z11" si="1">IF(ISERROR((P11-F11)/F11),0,(P11-F11)/F11)</f>
        <v>0</v>
      </c>
      <c r="W11" s="94">
        <f t="shared" si="1"/>
        <v>0</v>
      </c>
      <c r="X11" s="94">
        <f t="shared" si="1"/>
        <v>0</v>
      </c>
      <c r="Y11" s="94">
        <f t="shared" si="1"/>
        <v>0</v>
      </c>
      <c r="Z11" s="94">
        <f t="shared" si="1"/>
        <v>0</v>
      </c>
    </row>
    <row r="12" spans="2:26" x14ac:dyDescent="0.25">
      <c r="D12" s="1" t="s">
        <v>125</v>
      </c>
      <c r="E12" s="500"/>
      <c r="F12" s="467"/>
      <c r="G12" s="500"/>
      <c r="H12" s="500"/>
      <c r="I12" s="500"/>
      <c r="J12" s="500"/>
      <c r="N12" s="1" t="s">
        <v>125</v>
      </c>
      <c r="O12" s="500"/>
      <c r="P12" s="467"/>
      <c r="Q12" s="500"/>
      <c r="R12" s="500"/>
      <c r="S12" s="500"/>
      <c r="T12" s="500"/>
      <c r="U12" s="55"/>
    </row>
    <row r="13" spans="2:26" x14ac:dyDescent="0.25">
      <c r="E13" s="466"/>
      <c r="F13" s="467"/>
      <c r="G13" s="466"/>
      <c r="H13" s="466"/>
      <c r="I13" s="466"/>
      <c r="J13" s="466"/>
      <c r="O13" s="466"/>
      <c r="P13" s="467"/>
      <c r="Q13" s="466"/>
      <c r="R13" s="466"/>
      <c r="S13" s="466"/>
      <c r="T13" s="466"/>
    </row>
    <row r="14" spans="2:26" x14ac:dyDescent="0.25">
      <c r="C14" s="42" t="s">
        <v>113</v>
      </c>
      <c r="D14" s="42"/>
      <c r="E14" s="468"/>
      <c r="F14" s="469"/>
      <c r="G14" s="468"/>
      <c r="H14" s="468"/>
      <c r="I14" s="468"/>
      <c r="J14" s="468"/>
      <c r="M14" s="42" t="s">
        <v>113</v>
      </c>
      <c r="N14" s="42"/>
      <c r="O14" s="468"/>
      <c r="P14" s="469"/>
      <c r="Q14" s="468"/>
      <c r="R14" s="468"/>
      <c r="S14" s="468"/>
      <c r="T14" s="468"/>
      <c r="V14" s="94">
        <f t="shared" ref="V14" si="2">IF(ISERROR((P14-F14)/F14),0,(P14-F14)/F14)</f>
        <v>0</v>
      </c>
      <c r="W14" s="94">
        <f t="shared" ref="W14" si="3">IF(ISERROR((Q14-G14)/G14),0,(Q14-G14)/G14)</f>
        <v>0</v>
      </c>
      <c r="X14" s="94">
        <f t="shared" ref="X14" si="4">IF(ISERROR((R14-H14)/H14),0,(R14-H14)/H14)</f>
        <v>0</v>
      </c>
      <c r="Y14" s="94">
        <f t="shared" ref="Y14" si="5">IF(ISERROR((S14-I14)/I14),0,(S14-I14)/I14)</f>
        <v>0</v>
      </c>
      <c r="Z14" s="94">
        <f t="shared" ref="Z14" si="6">IF(ISERROR((T14-J14)/J14),0,(T14-J14)/J14)</f>
        <v>0</v>
      </c>
    </row>
    <row r="15" spans="2:26" x14ac:dyDescent="0.25">
      <c r="D15" s="1" t="s">
        <v>11</v>
      </c>
      <c r="E15" s="466"/>
      <c r="F15" s="467"/>
      <c r="G15" s="466"/>
      <c r="H15" s="466"/>
      <c r="I15" s="466"/>
      <c r="J15" s="466"/>
      <c r="N15" s="1" t="s">
        <v>11</v>
      </c>
      <c r="O15" s="466"/>
      <c r="P15" s="467"/>
      <c r="Q15" s="466"/>
      <c r="R15" s="466"/>
      <c r="S15" s="466"/>
      <c r="T15" s="466"/>
      <c r="V15" s="94">
        <f t="shared" ref="V15:V18" si="7">IF(ISERROR((P15-F15)/F15),0,(P15-F15)/F15)</f>
        <v>0</v>
      </c>
      <c r="W15" s="94">
        <f t="shared" ref="W15:W19" si="8">IF(ISERROR((Q15-G15)/G15),0,(Q15-G15)/G15)</f>
        <v>0</v>
      </c>
      <c r="X15" s="94">
        <f t="shared" ref="X15:X19" si="9">IF(ISERROR((R15-H15)/H15),0,(R15-H15)/H15)</f>
        <v>0</v>
      </c>
      <c r="Y15" s="94">
        <f t="shared" ref="Y15:Y19" si="10">IF(ISERROR((S15-I15)/I15),0,(S15-I15)/I15)</f>
        <v>0</v>
      </c>
      <c r="Z15" s="94">
        <f t="shared" ref="Z15:Z19" si="11">IF(ISERROR((T15-J15)/J15),0,(T15-J15)/J15)</f>
        <v>0</v>
      </c>
    </row>
    <row r="16" spans="2:26" x14ac:dyDescent="0.25">
      <c r="D16" s="1" t="s">
        <v>1</v>
      </c>
      <c r="E16" s="466"/>
      <c r="F16" s="467"/>
      <c r="G16" s="466"/>
      <c r="H16" s="466"/>
      <c r="I16" s="466"/>
      <c r="J16" s="466"/>
      <c r="N16" s="1" t="s">
        <v>1</v>
      </c>
      <c r="O16" s="466"/>
      <c r="P16" s="467"/>
      <c r="Q16" s="466"/>
      <c r="R16" s="466"/>
      <c r="S16" s="466"/>
      <c r="T16" s="466"/>
      <c r="V16" s="94">
        <f t="shared" si="7"/>
        <v>0</v>
      </c>
      <c r="W16" s="94">
        <f t="shared" si="8"/>
        <v>0</v>
      </c>
      <c r="X16" s="94">
        <f t="shared" si="9"/>
        <v>0</v>
      </c>
      <c r="Y16" s="94">
        <f t="shared" si="10"/>
        <v>0</v>
      </c>
      <c r="Z16" s="94">
        <f t="shared" si="11"/>
        <v>0</v>
      </c>
    </row>
    <row r="17" spans="3:26" x14ac:dyDescent="0.25">
      <c r="D17" s="1" t="s">
        <v>2</v>
      </c>
      <c r="E17" s="466"/>
      <c r="F17" s="467"/>
      <c r="G17" s="466"/>
      <c r="H17" s="466"/>
      <c r="I17" s="466"/>
      <c r="J17" s="466"/>
      <c r="N17" s="1" t="s">
        <v>2</v>
      </c>
      <c r="O17" s="466"/>
      <c r="P17" s="467"/>
      <c r="Q17" s="466"/>
      <c r="R17" s="466"/>
      <c r="S17" s="466"/>
      <c r="T17" s="466"/>
      <c r="V17" s="94">
        <f t="shared" si="7"/>
        <v>0</v>
      </c>
      <c r="W17" s="94">
        <f t="shared" si="8"/>
        <v>0</v>
      </c>
      <c r="X17" s="94">
        <f t="shared" si="9"/>
        <v>0</v>
      </c>
      <c r="Y17" s="94">
        <f t="shared" si="10"/>
        <v>0</v>
      </c>
      <c r="Z17" s="94">
        <f t="shared" si="11"/>
        <v>0</v>
      </c>
    </row>
    <row r="18" spans="3:26" x14ac:dyDescent="0.25">
      <c r="D18" s="1" t="s">
        <v>3</v>
      </c>
      <c r="E18" s="466"/>
      <c r="F18" s="467"/>
      <c r="G18" s="466"/>
      <c r="H18" s="466"/>
      <c r="I18" s="466"/>
      <c r="J18" s="466"/>
      <c r="N18" s="1" t="s">
        <v>3</v>
      </c>
      <c r="O18" s="466"/>
      <c r="P18" s="467"/>
      <c r="Q18" s="466"/>
      <c r="R18" s="466"/>
      <c r="S18" s="466"/>
      <c r="T18" s="466"/>
      <c r="V18" s="94">
        <f t="shared" si="7"/>
        <v>0</v>
      </c>
      <c r="W18" s="94">
        <f t="shared" si="8"/>
        <v>0</v>
      </c>
      <c r="X18" s="94">
        <f t="shared" si="9"/>
        <v>0</v>
      </c>
      <c r="Y18" s="94">
        <f t="shared" si="10"/>
        <v>0</v>
      </c>
      <c r="Z18" s="94">
        <f t="shared" si="11"/>
        <v>0</v>
      </c>
    </row>
    <row r="19" spans="3:26" x14ac:dyDescent="0.25">
      <c r="D19" s="1" t="s">
        <v>606</v>
      </c>
      <c r="E19" s="500"/>
      <c r="F19" s="467"/>
      <c r="G19" s="500"/>
      <c r="H19" s="500"/>
      <c r="I19" s="500"/>
      <c r="J19" s="500"/>
      <c r="N19" s="1" t="s">
        <v>606</v>
      </c>
      <c r="O19" s="500"/>
      <c r="P19" s="467"/>
      <c r="Q19" s="500"/>
      <c r="R19" s="500"/>
      <c r="S19" s="500"/>
      <c r="T19" s="500"/>
      <c r="V19" s="94">
        <f>IF(ISERROR((P19-F19)/F19),0,(P19-F19)/F19)</f>
        <v>0</v>
      </c>
      <c r="W19" s="94">
        <f t="shared" si="8"/>
        <v>0</v>
      </c>
      <c r="X19" s="94">
        <f t="shared" si="9"/>
        <v>0</v>
      </c>
      <c r="Y19" s="94">
        <f t="shared" si="10"/>
        <v>0</v>
      </c>
      <c r="Z19" s="94">
        <f t="shared" si="11"/>
        <v>0</v>
      </c>
    </row>
    <row r="20" spans="3:26" x14ac:dyDescent="0.25">
      <c r="E20" s="466"/>
      <c r="F20" s="467"/>
      <c r="G20" s="466"/>
      <c r="H20" s="466"/>
      <c r="I20" s="466"/>
      <c r="J20" s="466"/>
      <c r="O20" s="466"/>
      <c r="P20" s="467"/>
      <c r="Q20" s="466"/>
      <c r="R20" s="466"/>
      <c r="S20" s="466"/>
      <c r="T20" s="466"/>
    </row>
    <row r="21" spans="3:26" x14ac:dyDescent="0.25">
      <c r="C21" s="42" t="s">
        <v>223</v>
      </c>
      <c r="D21" s="42"/>
      <c r="E21" s="468"/>
      <c r="F21" s="469"/>
      <c r="G21" s="468"/>
      <c r="H21" s="468"/>
      <c r="I21" s="468"/>
      <c r="J21" s="468"/>
      <c r="M21" s="42" t="s">
        <v>223</v>
      </c>
      <c r="N21" s="42"/>
      <c r="O21" s="468"/>
      <c r="P21" s="469"/>
      <c r="Q21" s="468"/>
      <c r="R21" s="468"/>
      <c r="S21" s="468"/>
      <c r="T21" s="468"/>
    </row>
    <row r="22" spans="3:26" x14ac:dyDescent="0.25">
      <c r="D22" s="1" t="s">
        <v>13</v>
      </c>
      <c r="E22" s="466"/>
      <c r="F22" s="467"/>
      <c r="G22" s="466"/>
      <c r="H22" s="466"/>
      <c r="I22" s="466"/>
      <c r="J22" s="466"/>
      <c r="N22" s="1" t="s">
        <v>13</v>
      </c>
      <c r="O22" s="466"/>
      <c r="P22" s="467"/>
      <c r="Q22" s="466"/>
      <c r="R22" s="466"/>
      <c r="S22" s="466"/>
      <c r="T22" s="466"/>
      <c r="V22" s="94">
        <f t="shared" ref="V22:Z22" si="12">IF(ISERROR((P22-F22)/F22),0,(P22-F22)/F22)</f>
        <v>0</v>
      </c>
      <c r="W22" s="94">
        <f t="shared" si="12"/>
        <v>0</v>
      </c>
      <c r="X22" s="94">
        <f t="shared" si="12"/>
        <v>0</v>
      </c>
      <c r="Y22" s="94">
        <f t="shared" si="12"/>
        <v>0</v>
      </c>
      <c r="Z22" s="94">
        <f t="shared" si="12"/>
        <v>0</v>
      </c>
    </row>
    <row r="23" spans="3:26" x14ac:dyDescent="0.25">
      <c r="D23" s="58" t="s">
        <v>219</v>
      </c>
      <c r="E23" s="466"/>
      <c r="F23" s="467"/>
      <c r="G23" s="466"/>
      <c r="H23" s="466"/>
      <c r="I23" s="466"/>
      <c r="J23" s="466"/>
      <c r="N23" s="58" t="s">
        <v>219</v>
      </c>
      <c r="O23" s="466"/>
      <c r="P23" s="467"/>
      <c r="Q23" s="466"/>
      <c r="R23" s="466"/>
      <c r="S23" s="466"/>
      <c r="T23" s="466"/>
      <c r="V23" s="94"/>
      <c r="W23" s="94"/>
      <c r="X23" s="94"/>
      <c r="Y23" s="94"/>
      <c r="Z23" s="94"/>
    </row>
    <row r="24" spans="3:26" x14ac:dyDescent="0.25">
      <c r="D24" s="55" t="s">
        <v>208</v>
      </c>
      <c r="E24" s="466"/>
      <c r="F24" s="467"/>
      <c r="G24" s="466"/>
      <c r="H24" s="466"/>
      <c r="I24" s="466"/>
      <c r="J24" s="466"/>
      <c r="N24" s="55" t="s">
        <v>208</v>
      </c>
      <c r="O24" s="466"/>
      <c r="P24" s="467"/>
      <c r="Q24" s="466"/>
      <c r="R24" s="466"/>
      <c r="S24" s="466"/>
      <c r="T24" s="466"/>
      <c r="U24" s="55"/>
      <c r="V24" s="94">
        <f t="shared" ref="V24:V25" si="13">IF(ISERROR((P24-F24)/F24),0,(P24-F24)/F24)</f>
        <v>0</v>
      </c>
      <c r="W24" s="94">
        <f t="shared" ref="W24:W25" si="14">IF(ISERROR((Q24-G24)/G24),0,(Q24-G24)/G24)</f>
        <v>0</v>
      </c>
      <c r="X24" s="94">
        <f t="shared" ref="X24:X25" si="15">IF(ISERROR((R24-H24)/H24),0,(R24-H24)/H24)</f>
        <v>0</v>
      </c>
      <c r="Y24" s="94">
        <f t="shared" ref="Y24:Y25" si="16">IF(ISERROR((S24-I24)/I24),0,(S24-I24)/I24)</f>
        <v>0</v>
      </c>
      <c r="Z24" s="94">
        <f t="shared" ref="Z24:Z25" si="17">IF(ISERROR((T24-J24)/J24),0,(T24-J24)/J24)</f>
        <v>0</v>
      </c>
    </row>
    <row r="25" spans="3:26" x14ac:dyDescent="0.25">
      <c r="D25" s="55" t="s">
        <v>222</v>
      </c>
      <c r="E25" s="466"/>
      <c r="F25" s="467"/>
      <c r="G25" s="466"/>
      <c r="H25" s="466"/>
      <c r="I25" s="466"/>
      <c r="J25" s="466"/>
      <c r="N25" s="55" t="s">
        <v>222</v>
      </c>
      <c r="O25" s="466"/>
      <c r="P25" s="467"/>
      <c r="Q25" s="466"/>
      <c r="R25" s="466"/>
      <c r="S25" s="466"/>
      <c r="T25" s="466"/>
      <c r="U25" s="55"/>
      <c r="V25" s="94">
        <f t="shared" si="13"/>
        <v>0</v>
      </c>
      <c r="W25" s="94">
        <f t="shared" si="14"/>
        <v>0</v>
      </c>
      <c r="X25" s="94">
        <f t="shared" si="15"/>
        <v>0</v>
      </c>
      <c r="Y25" s="94">
        <f t="shared" si="16"/>
        <v>0</v>
      </c>
      <c r="Z25" s="94">
        <f t="shared" si="17"/>
        <v>0</v>
      </c>
    </row>
    <row r="26" spans="3:26" x14ac:dyDescent="0.25">
      <c r="E26" s="466"/>
      <c r="F26" s="467"/>
      <c r="G26" s="466"/>
      <c r="H26" s="466"/>
      <c r="I26" s="466"/>
      <c r="J26" s="466"/>
      <c r="O26" s="466"/>
      <c r="P26" s="467"/>
      <c r="Q26" s="466"/>
      <c r="R26" s="466"/>
      <c r="S26" s="466"/>
      <c r="T26" s="466"/>
    </row>
    <row r="27" spans="3:26" x14ac:dyDescent="0.25">
      <c r="C27" s="42" t="s">
        <v>114</v>
      </c>
      <c r="D27" s="42"/>
      <c r="E27" s="468"/>
      <c r="F27" s="469"/>
      <c r="G27" s="468"/>
      <c r="H27" s="468"/>
      <c r="I27" s="468"/>
      <c r="J27" s="468"/>
      <c r="M27" s="42" t="s">
        <v>114</v>
      </c>
      <c r="N27" s="42"/>
      <c r="O27" s="468"/>
      <c r="P27" s="469"/>
      <c r="Q27" s="468"/>
      <c r="R27" s="468"/>
      <c r="S27" s="468"/>
      <c r="T27" s="468"/>
      <c r="V27" s="94">
        <f t="shared" ref="V27:Z27" si="18">IF(ISERROR((P27-F27)/F27),0,(P27-F27)/F27)</f>
        <v>0</v>
      </c>
      <c r="W27" s="94">
        <f t="shared" si="18"/>
        <v>0</v>
      </c>
      <c r="X27" s="94">
        <f t="shared" si="18"/>
        <v>0</v>
      </c>
      <c r="Y27" s="94">
        <f t="shared" si="18"/>
        <v>0</v>
      </c>
      <c r="Z27" s="94">
        <f t="shared" si="18"/>
        <v>0</v>
      </c>
    </row>
    <row r="28" spans="3:26" x14ac:dyDescent="0.25">
      <c r="D28" s="1" t="s">
        <v>12</v>
      </c>
      <c r="E28" s="466"/>
      <c r="F28" s="467"/>
      <c r="G28" s="466"/>
      <c r="H28" s="466"/>
      <c r="I28" s="466"/>
      <c r="J28" s="466"/>
      <c r="N28" s="1" t="s">
        <v>12</v>
      </c>
      <c r="O28" s="466"/>
      <c r="P28" s="467"/>
      <c r="Q28" s="466"/>
      <c r="R28" s="466"/>
      <c r="S28" s="466"/>
      <c r="T28" s="466"/>
      <c r="V28" s="94">
        <f t="shared" ref="V28:V29" si="19">IF(ISERROR((P28-F28)/F28),0,(P28-F28)/F28)</f>
        <v>0</v>
      </c>
      <c r="W28" s="94">
        <f t="shared" ref="W28:W29" si="20">IF(ISERROR((Q28-G28)/G28),0,(Q28-G28)/G28)</f>
        <v>0</v>
      </c>
      <c r="X28" s="94">
        <f t="shared" ref="X28:X29" si="21">IF(ISERROR((R28-H28)/H28),0,(R28-H28)/H28)</f>
        <v>0</v>
      </c>
      <c r="Y28" s="94">
        <f t="shared" ref="Y28:Y29" si="22">IF(ISERROR((S28-I28)/I28),0,(S28-I28)/I28)</f>
        <v>0</v>
      </c>
      <c r="Z28" s="94">
        <f t="shared" ref="Z28:Z29" si="23">IF(ISERROR((T28-J28)/J28),0,(T28-J28)/J28)</f>
        <v>0</v>
      </c>
    </row>
    <row r="29" spans="3:26" x14ac:dyDescent="0.25">
      <c r="D29" s="1" t="s">
        <v>605</v>
      </c>
      <c r="E29" s="466"/>
      <c r="F29" s="467"/>
      <c r="G29" s="466"/>
      <c r="H29" s="466"/>
      <c r="I29" s="466"/>
      <c r="J29" s="466"/>
      <c r="N29" s="1" t="s">
        <v>605</v>
      </c>
      <c r="O29" s="466"/>
      <c r="P29" s="467"/>
      <c r="Q29" s="466"/>
      <c r="R29" s="466"/>
      <c r="S29" s="466"/>
      <c r="T29" s="466"/>
      <c r="V29" s="94">
        <f t="shared" si="19"/>
        <v>0</v>
      </c>
      <c r="W29" s="94">
        <f t="shared" si="20"/>
        <v>0</v>
      </c>
      <c r="X29" s="94">
        <f t="shared" si="21"/>
        <v>0</v>
      </c>
      <c r="Y29" s="94">
        <f t="shared" si="22"/>
        <v>0</v>
      </c>
      <c r="Z29" s="94">
        <f t="shared" si="23"/>
        <v>0</v>
      </c>
    </row>
    <row r="30" spans="3:26" x14ac:dyDescent="0.25">
      <c r="E30" s="466"/>
      <c r="F30" s="467"/>
      <c r="G30" s="466"/>
      <c r="H30" s="466"/>
      <c r="I30" s="466"/>
      <c r="J30" s="466"/>
      <c r="O30" s="466"/>
      <c r="P30" s="467"/>
      <c r="Q30" s="466"/>
      <c r="R30" s="466"/>
      <c r="S30" s="466"/>
      <c r="T30" s="466"/>
    </row>
    <row r="31" spans="3:26" x14ac:dyDescent="0.25">
      <c r="C31" s="2" t="s">
        <v>176</v>
      </c>
      <c r="D31" s="2"/>
      <c r="E31" s="474"/>
      <c r="F31" s="534"/>
      <c r="G31" s="474"/>
      <c r="H31" s="474"/>
      <c r="I31" s="474"/>
      <c r="J31" s="474"/>
      <c r="M31" s="2" t="s">
        <v>176</v>
      </c>
      <c r="N31" s="2"/>
      <c r="O31" s="474"/>
      <c r="P31" s="534"/>
      <c r="Q31" s="474"/>
      <c r="R31" s="474"/>
      <c r="S31" s="474"/>
      <c r="T31" s="474"/>
    </row>
    <row r="32" spans="3:26" x14ac:dyDescent="0.25">
      <c r="C32" s="2" t="s">
        <v>177</v>
      </c>
      <c r="D32" s="2"/>
      <c r="E32" s="474"/>
      <c r="F32" s="534"/>
      <c r="G32" s="474"/>
      <c r="H32" s="474"/>
      <c r="I32" s="474"/>
      <c r="J32" s="474"/>
      <c r="M32" s="2" t="s">
        <v>177</v>
      </c>
      <c r="N32" s="2"/>
      <c r="O32" s="474"/>
      <c r="P32" s="534"/>
      <c r="Q32" s="474"/>
      <c r="R32" s="474"/>
      <c r="S32" s="474"/>
      <c r="T32" s="474"/>
    </row>
    <row r="33" spans="3:26" x14ac:dyDescent="0.25">
      <c r="E33" s="466"/>
      <c r="F33" s="467"/>
      <c r="G33" s="466"/>
      <c r="H33" s="466"/>
      <c r="I33" s="466"/>
      <c r="J33" s="466"/>
      <c r="O33" s="466"/>
      <c r="P33" s="467"/>
      <c r="Q33" s="466"/>
      <c r="R33" s="466"/>
      <c r="S33" s="466"/>
      <c r="T33" s="466"/>
    </row>
    <row r="34" spans="3:26" x14ac:dyDescent="0.25">
      <c r="C34" s="42" t="s">
        <v>115</v>
      </c>
      <c r="D34" s="42"/>
      <c r="E34" s="468"/>
      <c r="F34" s="469"/>
      <c r="G34" s="468"/>
      <c r="H34" s="468"/>
      <c r="I34" s="468"/>
      <c r="J34" s="468"/>
      <c r="M34" s="42" t="s">
        <v>115</v>
      </c>
      <c r="N34" s="42"/>
      <c r="O34" s="468"/>
      <c r="P34" s="469"/>
      <c r="Q34" s="468"/>
      <c r="R34" s="468"/>
      <c r="S34" s="468"/>
      <c r="T34" s="468"/>
    </row>
    <row r="35" spans="3:26" x14ac:dyDescent="0.25">
      <c r="D35" s="1" t="s">
        <v>4</v>
      </c>
      <c r="E35" s="466"/>
      <c r="F35" s="467"/>
      <c r="G35" s="466"/>
      <c r="H35" s="466"/>
      <c r="I35" s="466"/>
      <c r="J35" s="466"/>
      <c r="N35" s="1" t="s">
        <v>4</v>
      </c>
      <c r="O35" s="466"/>
      <c r="P35" s="467"/>
      <c r="Q35" s="466"/>
      <c r="R35" s="466"/>
      <c r="S35" s="466"/>
      <c r="T35" s="466"/>
      <c r="U35" s="55"/>
      <c r="V35" s="94">
        <f t="shared" ref="V35:V36" si="24">IF(ISERROR((P35-F35)/F35),0,(P35-F35)/F35)</f>
        <v>0</v>
      </c>
      <c r="W35" s="94">
        <f t="shared" ref="W35:W36" si="25">IF(ISERROR((Q35-G35)/G35),0,(Q35-G35)/G35)</f>
        <v>0</v>
      </c>
      <c r="X35" s="94">
        <f t="shared" ref="X35:X36" si="26">IF(ISERROR((R35-H35)/H35),0,(R35-H35)/H35)</f>
        <v>0</v>
      </c>
      <c r="Y35" s="94">
        <f t="shared" ref="Y35:Y36" si="27">IF(ISERROR((S35-I35)/I35),0,(S35-I35)/I35)</f>
        <v>0</v>
      </c>
      <c r="Z35" s="94">
        <f t="shared" ref="Z35:Z36" si="28">IF(ISERROR((T35-J35)/J35),0,(T35-J35)/J35)</f>
        <v>0</v>
      </c>
    </row>
    <row r="36" spans="3:26" x14ac:dyDescent="0.25">
      <c r="D36" s="1" t="s">
        <v>14</v>
      </c>
      <c r="E36" s="500"/>
      <c r="F36" s="467"/>
      <c r="G36" s="500"/>
      <c r="H36" s="500"/>
      <c r="I36" s="500"/>
      <c r="J36" s="500"/>
      <c r="N36" s="1" t="s">
        <v>14</v>
      </c>
      <c r="O36" s="500"/>
      <c r="P36" s="467"/>
      <c r="Q36" s="500"/>
      <c r="R36" s="500"/>
      <c r="S36" s="500"/>
      <c r="T36" s="500"/>
      <c r="U36" s="55"/>
      <c r="V36" s="94">
        <f t="shared" si="24"/>
        <v>0</v>
      </c>
      <c r="W36" s="94">
        <f t="shared" si="25"/>
        <v>0</v>
      </c>
      <c r="X36" s="94">
        <f t="shared" si="26"/>
        <v>0</v>
      </c>
      <c r="Y36" s="94">
        <f t="shared" si="27"/>
        <v>0</v>
      </c>
      <c r="Z36" s="94">
        <f t="shared" si="28"/>
        <v>0</v>
      </c>
    </row>
    <row r="37" spans="3:26" x14ac:dyDescent="0.25">
      <c r="E37" s="466"/>
      <c r="F37" s="467"/>
      <c r="G37" s="466"/>
      <c r="H37" s="466"/>
      <c r="I37" s="466"/>
      <c r="J37" s="466"/>
      <c r="O37" s="466"/>
      <c r="P37" s="467"/>
      <c r="Q37" s="466"/>
      <c r="R37" s="466"/>
      <c r="S37" s="466"/>
      <c r="T37" s="466"/>
    </row>
    <row r="38" spans="3:26" x14ac:dyDescent="0.25">
      <c r="C38" s="2" t="s">
        <v>459</v>
      </c>
      <c r="D38" s="2"/>
      <c r="E38" s="474"/>
      <c r="F38" s="534"/>
      <c r="G38" s="474"/>
      <c r="H38" s="474"/>
      <c r="I38" s="474"/>
      <c r="J38" s="474"/>
      <c r="M38" s="2" t="s">
        <v>459</v>
      </c>
      <c r="N38" s="2"/>
      <c r="O38" s="474"/>
      <c r="P38" s="534"/>
      <c r="Q38" s="474"/>
      <c r="R38" s="474"/>
      <c r="S38" s="474"/>
      <c r="T38" s="474"/>
    </row>
    <row r="39" spans="3:26" x14ac:dyDescent="0.25">
      <c r="C39" s="2" t="s">
        <v>178</v>
      </c>
      <c r="D39" s="2"/>
      <c r="E39" s="474"/>
      <c r="F39" s="534"/>
      <c r="G39" s="474"/>
      <c r="H39" s="474"/>
      <c r="I39" s="474"/>
      <c r="J39" s="474"/>
      <c r="M39" s="2" t="s">
        <v>178</v>
      </c>
      <c r="N39" s="2"/>
      <c r="O39" s="474"/>
      <c r="P39" s="534"/>
      <c r="Q39" s="474"/>
      <c r="R39" s="474"/>
      <c r="S39" s="474"/>
      <c r="T39" s="474"/>
    </row>
    <row r="41" spans="3:26" x14ac:dyDescent="0.25">
      <c r="F41" s="39"/>
      <c r="G41" s="39"/>
      <c r="H41" s="39"/>
      <c r="I41" s="39"/>
      <c r="J41" s="39"/>
    </row>
    <row r="44" spans="3:26" ht="6.75" customHeight="1" x14ac:dyDescent="0.25"/>
    <row r="46" spans="3:26" ht="7.5" customHeight="1" x14ac:dyDescent="0.25"/>
    <row r="58" ht="5.25" customHeight="1" x14ac:dyDescent="0.25"/>
  </sheetData>
  <hyperlinks>
    <hyperlink ref="B2" location="Contents!A1" display="Table of Contents"/>
  </hyperlinks>
  <pageMargins left="0.25" right="0.25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AE88"/>
  <sheetViews>
    <sheetView zoomScaleNormal="100" zoomScalePageLayoutView="125" workbookViewId="0">
      <selection activeCell="E19" sqref="E19"/>
    </sheetView>
  </sheetViews>
  <sheetFormatPr defaultColWidth="8.85546875" defaultRowHeight="15" outlineLevelRow="1" outlineLevelCol="1" x14ac:dyDescent="0.25"/>
  <cols>
    <col min="1" max="1" width="4.42578125" style="1" customWidth="1"/>
    <col min="2" max="2" width="4.85546875" style="1" customWidth="1"/>
    <col min="3" max="3" width="35.7109375" style="1" customWidth="1"/>
    <col min="4" max="4" width="10.140625" style="1" hidden="1" customWidth="1" outlineLevel="1"/>
    <col min="5" max="5" width="8.85546875" style="1" collapsed="1"/>
    <col min="6" max="9" width="8.85546875" style="1"/>
    <col min="10" max="10" width="3" style="1" customWidth="1"/>
    <col min="11" max="11" width="6.85546875" style="1" customWidth="1"/>
    <col min="12" max="12" width="36.140625" style="1" customWidth="1"/>
    <col min="13" max="13" width="9.28515625" style="1" customWidth="1"/>
    <col min="14" max="18" width="8.85546875" style="1"/>
    <col min="19" max="19" width="9.140625" style="1" bestFit="1" customWidth="1"/>
    <col min="20" max="16384" width="8.85546875" style="1"/>
  </cols>
  <sheetData>
    <row r="1" spans="2:19" ht="18.75" x14ac:dyDescent="0.3">
      <c r="B1" s="10" t="s">
        <v>231</v>
      </c>
    </row>
    <row r="2" spans="2:19" x14ac:dyDescent="0.25">
      <c r="B2" s="25" t="s">
        <v>6</v>
      </c>
      <c r="L2" s="2"/>
    </row>
    <row r="4" spans="2:19" x14ac:dyDescent="0.25">
      <c r="C4" s="2" t="s">
        <v>636</v>
      </c>
      <c r="L4" s="2" t="s">
        <v>636</v>
      </c>
    </row>
    <row r="5" spans="2:19" x14ac:dyDescent="0.25">
      <c r="C5" s="108" t="s">
        <v>226</v>
      </c>
      <c r="L5" s="111" t="s">
        <v>438</v>
      </c>
    </row>
    <row r="6" spans="2:19" ht="6" customHeight="1" x14ac:dyDescent="0.25"/>
    <row r="7" spans="2:19" x14ac:dyDescent="0.25">
      <c r="C7" s="2" t="s">
        <v>315</v>
      </c>
      <c r="D7" s="36">
        <v>2015</v>
      </c>
      <c r="E7" s="44">
        <v>2016</v>
      </c>
      <c r="F7" s="36">
        <v>2017</v>
      </c>
      <c r="G7" s="36">
        <v>2018</v>
      </c>
      <c r="H7" s="36">
        <v>2019</v>
      </c>
      <c r="I7" s="36">
        <v>2020</v>
      </c>
      <c r="L7" s="2" t="s">
        <v>315</v>
      </c>
      <c r="M7" s="36">
        <v>2015</v>
      </c>
      <c r="N7" s="44">
        <v>2016</v>
      </c>
      <c r="O7" s="36">
        <v>2017</v>
      </c>
      <c r="P7" s="36">
        <v>2018</v>
      </c>
      <c r="Q7" s="36">
        <v>2019</v>
      </c>
      <c r="R7" s="36">
        <v>2020</v>
      </c>
    </row>
    <row r="8" spans="2:19" ht="7.5" customHeight="1" x14ac:dyDescent="0.25">
      <c r="E8" s="45"/>
      <c r="N8" s="45"/>
    </row>
    <row r="9" spans="2:19" x14ac:dyDescent="0.25">
      <c r="C9" s="1" t="s">
        <v>33</v>
      </c>
      <c r="D9" s="466"/>
      <c r="E9" s="467"/>
      <c r="F9" s="466"/>
      <c r="G9" s="466"/>
      <c r="H9" s="466"/>
      <c r="I9" s="466"/>
      <c r="L9" s="1" t="s">
        <v>33</v>
      </c>
      <c r="M9" s="466"/>
      <c r="N9" s="467"/>
      <c r="O9" s="466"/>
      <c r="P9" s="466"/>
      <c r="Q9" s="466"/>
      <c r="R9" s="466"/>
      <c r="S9" s="39"/>
    </row>
    <row r="10" spans="2:19" x14ac:dyDescent="0.25">
      <c r="C10" s="1" t="s">
        <v>34</v>
      </c>
      <c r="D10" s="466"/>
      <c r="E10" s="467"/>
      <c r="F10" s="466"/>
      <c r="G10" s="466"/>
      <c r="H10" s="466"/>
      <c r="I10" s="466"/>
      <c r="L10" s="1" t="s">
        <v>34</v>
      </c>
      <c r="M10" s="466"/>
      <c r="N10" s="467"/>
      <c r="O10" s="466"/>
      <c r="P10" s="466"/>
      <c r="Q10" s="466"/>
      <c r="R10" s="466"/>
      <c r="S10" s="39"/>
    </row>
    <row r="11" spans="2:19" x14ac:dyDescent="0.25">
      <c r="C11" s="1" t="s">
        <v>35</v>
      </c>
      <c r="D11" s="466"/>
      <c r="E11" s="467"/>
      <c r="F11" s="466"/>
      <c r="G11" s="466"/>
      <c r="H11" s="466"/>
      <c r="I11" s="466"/>
      <c r="L11" s="1" t="s">
        <v>35</v>
      </c>
      <c r="M11" s="466"/>
      <c r="N11" s="467"/>
      <c r="O11" s="466"/>
      <c r="P11" s="466"/>
      <c r="Q11" s="466"/>
      <c r="R11" s="466"/>
      <c r="S11" s="39"/>
    </row>
    <row r="12" spans="2:19" x14ac:dyDescent="0.25">
      <c r="C12" s="1" t="s">
        <v>36</v>
      </c>
      <c r="D12" s="466"/>
      <c r="E12" s="467"/>
      <c r="F12" s="466"/>
      <c r="G12" s="466"/>
      <c r="H12" s="466"/>
      <c r="I12" s="466"/>
      <c r="L12" s="1" t="s">
        <v>36</v>
      </c>
      <c r="M12" s="466"/>
      <c r="N12" s="467"/>
      <c r="O12" s="466"/>
      <c r="P12" s="466"/>
      <c r="Q12" s="466"/>
      <c r="R12" s="466"/>
      <c r="S12" s="39"/>
    </row>
    <row r="13" spans="2:19" x14ac:dyDescent="0.25">
      <c r="C13" s="1" t="s">
        <v>37</v>
      </c>
      <c r="D13" s="528"/>
      <c r="E13" s="529"/>
      <c r="F13" s="528"/>
      <c r="G13" s="528"/>
      <c r="H13" s="528"/>
      <c r="I13" s="528"/>
      <c r="L13" s="1" t="s">
        <v>37</v>
      </c>
      <c r="M13" s="528"/>
      <c r="N13" s="529"/>
      <c r="O13" s="528"/>
      <c r="P13" s="528"/>
      <c r="Q13" s="528"/>
      <c r="R13" s="528"/>
    </row>
    <row r="14" spans="2:19" x14ac:dyDescent="0.25">
      <c r="C14" s="1" t="s">
        <v>38</v>
      </c>
      <c r="D14" s="530"/>
      <c r="E14" s="491"/>
      <c r="F14" s="530"/>
      <c r="G14" s="530"/>
      <c r="H14" s="530"/>
      <c r="I14" s="530"/>
      <c r="L14" s="1" t="s">
        <v>38</v>
      </c>
      <c r="M14" s="530"/>
      <c r="N14" s="491"/>
      <c r="O14" s="530"/>
      <c r="P14" s="530"/>
      <c r="Q14" s="530"/>
      <c r="R14" s="530"/>
    </row>
    <row r="15" spans="2:19" x14ac:dyDescent="0.25">
      <c r="C15" s="1" t="s">
        <v>39</v>
      </c>
      <c r="D15" s="531"/>
      <c r="E15" s="471"/>
      <c r="F15" s="470"/>
      <c r="G15" s="470"/>
      <c r="H15" s="470"/>
      <c r="I15" s="470"/>
      <c r="L15" s="1" t="s">
        <v>39</v>
      </c>
      <c r="M15" s="531"/>
      <c r="N15" s="471"/>
      <c r="O15" s="470"/>
      <c r="P15" s="470"/>
      <c r="Q15" s="470"/>
      <c r="R15" s="470"/>
      <c r="S15" s="39"/>
    </row>
    <row r="16" spans="2:19" x14ac:dyDescent="0.25">
      <c r="C16" s="1" t="s">
        <v>40</v>
      </c>
      <c r="D16" s="466"/>
      <c r="E16" s="532"/>
      <c r="F16" s="466"/>
      <c r="G16" s="466"/>
      <c r="H16" s="466"/>
      <c r="I16" s="466"/>
      <c r="L16" s="1" t="s">
        <v>40</v>
      </c>
      <c r="M16" s="466"/>
      <c r="N16" s="532"/>
      <c r="O16" s="466"/>
      <c r="P16" s="466"/>
      <c r="Q16" s="466"/>
      <c r="R16" s="466"/>
    </row>
    <row r="17" spans="3:19" x14ac:dyDescent="0.25">
      <c r="C17" s="63" t="s">
        <v>213</v>
      </c>
      <c r="D17" s="486"/>
      <c r="E17" s="486"/>
      <c r="F17" s="486"/>
      <c r="G17" s="486"/>
      <c r="H17" s="486"/>
      <c r="I17" s="486"/>
      <c r="L17" s="63" t="s">
        <v>213</v>
      </c>
      <c r="M17" s="486"/>
      <c r="N17" s="533"/>
      <c r="O17" s="486"/>
      <c r="P17" s="486"/>
      <c r="Q17" s="486"/>
      <c r="R17" s="486"/>
    </row>
    <row r="18" spans="3:19" x14ac:dyDescent="0.25">
      <c r="D18" s="477"/>
      <c r="E18" s="477"/>
      <c r="F18" s="477"/>
      <c r="G18" s="477"/>
      <c r="H18" s="477"/>
      <c r="I18" s="477"/>
      <c r="M18" s="477"/>
      <c r="N18" s="477"/>
      <c r="O18" s="477"/>
      <c r="P18" s="477"/>
      <c r="Q18" s="477"/>
      <c r="R18" s="477"/>
    </row>
    <row r="19" spans="3:19" x14ac:dyDescent="0.25">
      <c r="C19" s="2" t="s">
        <v>225</v>
      </c>
      <c r="D19" s="475"/>
      <c r="E19" s="476"/>
      <c r="F19" s="475"/>
      <c r="G19" s="475"/>
      <c r="H19" s="475"/>
      <c r="I19" s="475"/>
      <c r="J19" s="36"/>
      <c r="L19" s="2" t="s">
        <v>225</v>
      </c>
      <c r="M19" s="475"/>
      <c r="N19" s="476"/>
      <c r="O19" s="475"/>
      <c r="P19" s="475"/>
      <c r="Q19" s="475"/>
      <c r="R19" s="475"/>
    </row>
    <row r="20" spans="3:19" ht="6" customHeight="1" x14ac:dyDescent="0.25">
      <c r="D20" s="477"/>
      <c r="E20" s="479"/>
      <c r="F20" s="477"/>
      <c r="G20" s="477"/>
      <c r="H20" s="477"/>
      <c r="I20" s="477"/>
      <c r="M20" s="477"/>
      <c r="N20" s="479"/>
      <c r="O20" s="477"/>
      <c r="P20" s="477"/>
      <c r="Q20" s="477"/>
      <c r="R20" s="477"/>
    </row>
    <row r="21" spans="3:19" x14ac:dyDescent="0.25">
      <c r="C21" s="1" t="s">
        <v>49</v>
      </c>
      <c r="D21" s="466"/>
      <c r="E21" s="467"/>
      <c r="F21" s="466"/>
      <c r="G21" s="466"/>
      <c r="H21" s="466"/>
      <c r="I21" s="466"/>
      <c r="J21" s="39"/>
      <c r="L21" s="1" t="s">
        <v>49</v>
      </c>
      <c r="M21" s="466"/>
      <c r="N21" s="467"/>
      <c r="O21" s="466"/>
      <c r="P21" s="466"/>
      <c r="Q21" s="466"/>
      <c r="R21" s="466"/>
    </row>
    <row r="22" spans="3:19" x14ac:dyDescent="0.25">
      <c r="C22" s="1" t="s">
        <v>50</v>
      </c>
      <c r="D22" s="466"/>
      <c r="E22" s="467"/>
      <c r="F22" s="466"/>
      <c r="G22" s="466"/>
      <c r="H22" s="466"/>
      <c r="I22" s="466"/>
      <c r="J22" s="39"/>
      <c r="L22" s="1" t="s">
        <v>50</v>
      </c>
      <c r="M22" s="466"/>
      <c r="N22" s="467"/>
      <c r="O22" s="466"/>
      <c r="P22" s="466"/>
      <c r="Q22" s="466"/>
      <c r="R22" s="466"/>
      <c r="S22" s="55"/>
    </row>
    <row r="23" spans="3:19" x14ac:dyDescent="0.25">
      <c r="C23" s="1" t="s">
        <v>51</v>
      </c>
      <c r="D23" s="466"/>
      <c r="E23" s="467"/>
      <c r="F23" s="466"/>
      <c r="G23" s="466"/>
      <c r="H23" s="466"/>
      <c r="I23" s="466"/>
      <c r="J23" s="39"/>
      <c r="L23" s="1" t="s">
        <v>51</v>
      </c>
      <c r="M23" s="466"/>
      <c r="N23" s="467"/>
      <c r="O23" s="466"/>
      <c r="P23" s="466"/>
      <c r="Q23" s="466"/>
      <c r="R23" s="466"/>
    </row>
    <row r="24" spans="3:19" x14ac:dyDescent="0.25">
      <c r="C24" s="1" t="s">
        <v>52</v>
      </c>
      <c r="D24" s="466"/>
      <c r="E24" s="467"/>
      <c r="F24" s="466"/>
      <c r="G24" s="466"/>
      <c r="H24" s="466"/>
      <c r="I24" s="466"/>
      <c r="J24" s="39"/>
      <c r="L24" s="1" t="s">
        <v>52</v>
      </c>
      <c r="M24" s="466"/>
      <c r="N24" s="467"/>
      <c r="O24" s="466"/>
      <c r="P24" s="466"/>
      <c r="Q24" s="466"/>
      <c r="R24" s="466"/>
    </row>
    <row r="25" spans="3:19" x14ac:dyDescent="0.25">
      <c r="C25" s="1" t="s">
        <v>53</v>
      </c>
      <c r="D25" s="466"/>
      <c r="E25" s="467"/>
      <c r="F25" s="466"/>
      <c r="G25" s="466"/>
      <c r="H25" s="466"/>
      <c r="I25" s="466"/>
      <c r="J25" s="39"/>
      <c r="L25" s="1" t="s">
        <v>53</v>
      </c>
      <c r="M25" s="466"/>
      <c r="N25" s="467"/>
      <c r="O25" s="466"/>
      <c r="P25" s="466"/>
      <c r="Q25" s="466"/>
      <c r="R25" s="466"/>
    </row>
    <row r="26" spans="3:19" x14ac:dyDescent="0.25">
      <c r="C26" s="1" t="s">
        <v>54</v>
      </c>
      <c r="D26" s="466"/>
      <c r="E26" s="467"/>
      <c r="F26" s="466"/>
      <c r="G26" s="466"/>
      <c r="H26" s="466"/>
      <c r="I26" s="466"/>
      <c r="J26" s="39"/>
      <c r="L26" s="1" t="s">
        <v>54</v>
      </c>
      <c r="M26" s="466"/>
      <c r="N26" s="467"/>
      <c r="O26" s="466"/>
      <c r="P26" s="466"/>
      <c r="Q26" s="466"/>
      <c r="R26" s="466"/>
      <c r="S26" s="55"/>
    </row>
    <row r="27" spans="3:19" x14ac:dyDescent="0.25">
      <c r="C27" s="1" t="s">
        <v>55</v>
      </c>
      <c r="D27" s="468"/>
      <c r="E27" s="469"/>
      <c r="F27" s="468"/>
      <c r="G27" s="468"/>
      <c r="H27" s="468"/>
      <c r="I27" s="468"/>
      <c r="J27" s="54"/>
      <c r="L27" s="1" t="s">
        <v>55</v>
      </c>
      <c r="M27" s="468"/>
      <c r="N27" s="469"/>
      <c r="O27" s="468"/>
      <c r="P27" s="468"/>
      <c r="Q27" s="468"/>
      <c r="R27" s="468"/>
      <c r="S27" s="55"/>
    </row>
    <row r="28" spans="3:19" x14ac:dyDescent="0.25">
      <c r="C28" s="62" t="s">
        <v>410</v>
      </c>
      <c r="D28" s="466"/>
      <c r="E28" s="532"/>
      <c r="F28" s="466"/>
      <c r="G28" s="466"/>
      <c r="H28" s="466"/>
      <c r="I28" s="466"/>
      <c r="J28" s="39"/>
      <c r="L28" s="62" t="s">
        <v>410</v>
      </c>
      <c r="M28" s="466"/>
      <c r="N28" s="532"/>
      <c r="O28" s="466"/>
      <c r="P28" s="466"/>
      <c r="Q28" s="466"/>
      <c r="R28" s="466"/>
    </row>
    <row r="29" spans="3:19" x14ac:dyDescent="0.25">
      <c r="C29" s="63" t="s">
        <v>213</v>
      </c>
      <c r="D29" s="486"/>
      <c r="E29" s="533"/>
      <c r="F29" s="486"/>
      <c r="G29" s="486"/>
      <c r="H29" s="486"/>
      <c r="I29" s="486"/>
      <c r="J29" s="61"/>
      <c r="L29" s="63" t="s">
        <v>213</v>
      </c>
      <c r="M29" s="486"/>
      <c r="N29" s="533"/>
      <c r="O29" s="486"/>
      <c r="P29" s="486"/>
      <c r="Q29" s="486"/>
      <c r="R29" s="486"/>
    </row>
    <row r="30" spans="3:19" x14ac:dyDescent="0.25">
      <c r="C30" s="2"/>
      <c r="D30" s="477"/>
      <c r="E30" s="477"/>
      <c r="F30" s="477"/>
      <c r="G30" s="477"/>
      <c r="H30" s="477"/>
      <c r="I30" s="477"/>
      <c r="L30" s="2"/>
      <c r="M30" s="477"/>
      <c r="N30" s="477"/>
      <c r="O30" s="477"/>
      <c r="P30" s="477"/>
      <c r="Q30" s="477"/>
      <c r="R30" s="477"/>
    </row>
    <row r="31" spans="3:19" hidden="1" outlineLevel="1" x14ac:dyDescent="0.25">
      <c r="C31" s="2" t="s">
        <v>228</v>
      </c>
      <c r="D31" s="475"/>
      <c r="E31" s="476"/>
      <c r="F31" s="475"/>
      <c r="G31" s="475"/>
      <c r="H31" s="475"/>
      <c r="I31" s="475"/>
      <c r="J31" s="36"/>
      <c r="L31" s="2" t="s">
        <v>228</v>
      </c>
      <c r="M31" s="475"/>
      <c r="N31" s="476"/>
      <c r="O31" s="475"/>
      <c r="P31" s="475"/>
      <c r="Q31" s="475"/>
      <c r="R31" s="475"/>
    </row>
    <row r="32" spans="3:19" ht="5.25" hidden="1" customHeight="1" outlineLevel="1" x14ac:dyDescent="0.25">
      <c r="C32" s="2"/>
      <c r="D32" s="475"/>
      <c r="E32" s="476"/>
      <c r="F32" s="475"/>
      <c r="G32" s="475"/>
      <c r="H32" s="475"/>
      <c r="I32" s="475"/>
      <c r="J32" s="36"/>
      <c r="L32" s="2"/>
      <c r="M32" s="475"/>
      <c r="N32" s="476"/>
      <c r="O32" s="475"/>
      <c r="P32" s="475"/>
      <c r="Q32" s="475"/>
      <c r="R32" s="475"/>
    </row>
    <row r="33" spans="3:19" hidden="1" outlineLevel="1" x14ac:dyDescent="0.25">
      <c r="C33" s="1" t="s">
        <v>56</v>
      </c>
      <c r="D33" s="466"/>
      <c r="E33" s="467"/>
      <c r="F33" s="466"/>
      <c r="G33" s="466"/>
      <c r="H33" s="466"/>
      <c r="I33" s="466"/>
      <c r="J33" s="39"/>
      <c r="L33" s="1" t="s">
        <v>56</v>
      </c>
      <c r="M33" s="466"/>
      <c r="N33" s="467"/>
      <c r="O33" s="466"/>
      <c r="P33" s="466"/>
      <c r="Q33" s="466"/>
      <c r="R33" s="466"/>
      <c r="S33" s="55"/>
    </row>
    <row r="34" spans="3:19" hidden="1" outlineLevel="1" x14ac:dyDescent="0.25">
      <c r="C34" s="1" t="s">
        <v>57</v>
      </c>
      <c r="D34" s="466"/>
      <c r="E34" s="467"/>
      <c r="F34" s="466"/>
      <c r="G34" s="466"/>
      <c r="H34" s="466"/>
      <c r="I34" s="466"/>
      <c r="J34" s="39"/>
      <c r="L34" s="1" t="s">
        <v>57</v>
      </c>
      <c r="M34" s="466"/>
      <c r="N34" s="467"/>
      <c r="O34" s="466"/>
      <c r="P34" s="466"/>
      <c r="Q34" s="466"/>
      <c r="R34" s="466"/>
      <c r="S34" s="55"/>
    </row>
    <row r="35" spans="3:19" hidden="1" outlineLevel="1" x14ac:dyDescent="0.25">
      <c r="C35" s="1" t="s">
        <v>58</v>
      </c>
      <c r="D35" s="466"/>
      <c r="E35" s="467"/>
      <c r="F35" s="466"/>
      <c r="G35" s="466"/>
      <c r="H35" s="466"/>
      <c r="I35" s="466"/>
      <c r="J35" s="39"/>
      <c r="L35" s="1" t="s">
        <v>58</v>
      </c>
      <c r="M35" s="466"/>
      <c r="N35" s="467"/>
      <c r="O35" s="466"/>
      <c r="P35" s="466"/>
      <c r="Q35" s="466"/>
      <c r="R35" s="466"/>
      <c r="S35" s="55"/>
    </row>
    <row r="36" spans="3:19" hidden="1" outlineLevel="1" x14ac:dyDescent="0.25">
      <c r="C36" s="1" t="s">
        <v>59</v>
      </c>
      <c r="D36" s="466"/>
      <c r="E36" s="467"/>
      <c r="F36" s="466"/>
      <c r="G36" s="466"/>
      <c r="H36" s="466"/>
      <c r="I36" s="466"/>
      <c r="J36" s="39"/>
      <c r="L36" s="1" t="s">
        <v>59</v>
      </c>
      <c r="M36" s="466"/>
      <c r="N36" s="467"/>
      <c r="O36" s="466"/>
      <c r="P36" s="466"/>
      <c r="Q36" s="466"/>
      <c r="R36" s="466"/>
      <c r="S36" s="55"/>
    </row>
    <row r="37" spans="3:19" hidden="1" outlineLevel="1" x14ac:dyDescent="0.25">
      <c r="C37" s="1" t="s">
        <v>211</v>
      </c>
      <c r="D37" s="466"/>
      <c r="E37" s="467"/>
      <c r="F37" s="466"/>
      <c r="G37" s="466"/>
      <c r="H37" s="466"/>
      <c r="I37" s="466"/>
      <c r="J37" s="39"/>
      <c r="L37" s="1" t="s">
        <v>211</v>
      </c>
      <c r="M37" s="466"/>
      <c r="N37" s="467"/>
      <c r="O37" s="466"/>
      <c r="P37" s="466"/>
      <c r="Q37" s="466"/>
      <c r="R37" s="466"/>
      <c r="S37" s="55"/>
    </row>
    <row r="38" spans="3:19" hidden="1" outlineLevel="1" x14ac:dyDescent="0.25">
      <c r="C38" s="1" t="s">
        <v>210</v>
      </c>
      <c r="D38" s="466"/>
      <c r="E38" s="467"/>
      <c r="F38" s="466"/>
      <c r="G38" s="466"/>
      <c r="H38" s="466"/>
      <c r="I38" s="466"/>
      <c r="J38" s="39"/>
      <c r="L38" s="1" t="s">
        <v>210</v>
      </c>
      <c r="M38" s="466"/>
      <c r="N38" s="467"/>
      <c r="O38" s="466"/>
      <c r="P38" s="466"/>
      <c r="Q38" s="466"/>
      <c r="R38" s="466"/>
      <c r="S38" s="55"/>
    </row>
    <row r="39" spans="3:19" hidden="1" outlineLevel="1" x14ac:dyDescent="0.25">
      <c r="C39" s="1" t="s">
        <v>60</v>
      </c>
      <c r="D39" s="466"/>
      <c r="E39" s="467"/>
      <c r="F39" s="466"/>
      <c r="G39" s="466"/>
      <c r="H39" s="466"/>
      <c r="I39" s="466"/>
      <c r="J39" s="39"/>
      <c r="L39" s="1" t="s">
        <v>60</v>
      </c>
      <c r="M39" s="466"/>
      <c r="N39" s="467"/>
      <c r="O39" s="466"/>
      <c r="P39" s="466"/>
      <c r="Q39" s="466"/>
      <c r="R39" s="466"/>
      <c r="S39" s="55"/>
    </row>
    <row r="40" spans="3:19" hidden="1" outlineLevel="1" x14ac:dyDescent="0.25">
      <c r="C40" s="1" t="s">
        <v>61</v>
      </c>
      <c r="D40" s="466"/>
      <c r="E40" s="467"/>
      <c r="F40" s="466"/>
      <c r="G40" s="466"/>
      <c r="H40" s="466"/>
      <c r="I40" s="466"/>
      <c r="J40" s="39"/>
      <c r="L40" s="1" t="s">
        <v>61</v>
      </c>
      <c r="M40" s="466"/>
      <c r="N40" s="467"/>
      <c r="O40" s="466"/>
      <c r="P40" s="466"/>
      <c r="Q40" s="466"/>
      <c r="R40" s="466"/>
      <c r="S40" s="55"/>
    </row>
    <row r="41" spans="3:19" hidden="1" outlineLevel="1" x14ac:dyDescent="0.25">
      <c r="C41" s="1" t="s">
        <v>62</v>
      </c>
      <c r="D41" s="466"/>
      <c r="E41" s="467"/>
      <c r="F41" s="466"/>
      <c r="G41" s="466"/>
      <c r="H41" s="466"/>
      <c r="I41" s="466"/>
      <c r="J41" s="39"/>
      <c r="L41" s="1" t="s">
        <v>62</v>
      </c>
      <c r="M41" s="466"/>
      <c r="N41" s="467"/>
      <c r="O41" s="466"/>
      <c r="P41" s="466"/>
      <c r="Q41" s="466"/>
      <c r="R41" s="466"/>
      <c r="S41" s="55"/>
    </row>
    <row r="42" spans="3:19" hidden="1" outlineLevel="1" x14ac:dyDescent="0.25">
      <c r="C42" s="1" t="s">
        <v>53</v>
      </c>
      <c r="D42" s="466"/>
      <c r="E42" s="467"/>
      <c r="F42" s="466"/>
      <c r="G42" s="466"/>
      <c r="H42" s="466"/>
      <c r="I42" s="466"/>
      <c r="J42" s="39"/>
      <c r="L42" s="1" t="s">
        <v>53</v>
      </c>
      <c r="M42" s="466"/>
      <c r="N42" s="467"/>
      <c r="O42" s="466"/>
      <c r="P42" s="466"/>
      <c r="Q42" s="466"/>
      <c r="R42" s="466"/>
      <c r="S42" s="55"/>
    </row>
    <row r="43" spans="3:19" hidden="1" outlineLevel="1" x14ac:dyDescent="0.25">
      <c r="C43" s="1" t="s">
        <v>54</v>
      </c>
      <c r="D43" s="466"/>
      <c r="E43" s="467"/>
      <c r="F43" s="466"/>
      <c r="G43" s="466"/>
      <c r="H43" s="466"/>
      <c r="I43" s="466"/>
      <c r="J43" s="39"/>
      <c r="L43" s="1" t="s">
        <v>54</v>
      </c>
      <c r="M43" s="466"/>
      <c r="N43" s="467"/>
      <c r="O43" s="466"/>
      <c r="P43" s="466"/>
      <c r="Q43" s="466"/>
      <c r="R43" s="466"/>
      <c r="S43" s="55"/>
    </row>
    <row r="44" spans="3:19" hidden="1" outlineLevel="1" x14ac:dyDescent="0.25">
      <c r="C44" s="1" t="s">
        <v>55</v>
      </c>
      <c r="D44" s="468"/>
      <c r="E44" s="469"/>
      <c r="F44" s="468"/>
      <c r="G44" s="468"/>
      <c r="H44" s="468"/>
      <c r="I44" s="468"/>
      <c r="J44" s="54"/>
      <c r="L44" s="1" t="s">
        <v>55</v>
      </c>
      <c r="M44" s="468"/>
      <c r="N44" s="469"/>
      <c r="O44" s="468"/>
      <c r="P44" s="468"/>
      <c r="Q44" s="468"/>
      <c r="R44" s="468"/>
      <c r="S44" s="55"/>
    </row>
    <row r="45" spans="3:19" hidden="1" outlineLevel="1" x14ac:dyDescent="0.25">
      <c r="C45" s="62" t="s">
        <v>410</v>
      </c>
      <c r="D45" s="466"/>
      <c r="E45" s="467"/>
      <c r="F45" s="466"/>
      <c r="G45" s="466"/>
      <c r="H45" s="466"/>
      <c r="I45" s="466"/>
      <c r="J45" s="39"/>
      <c r="L45" s="62" t="s">
        <v>410</v>
      </c>
      <c r="M45" s="466"/>
      <c r="N45" s="467"/>
      <c r="O45" s="466"/>
      <c r="P45" s="466"/>
      <c r="Q45" s="466"/>
      <c r="R45" s="466"/>
    </row>
    <row r="46" spans="3:19" hidden="1" outlineLevel="1" x14ac:dyDescent="0.25">
      <c r="C46" s="63" t="s">
        <v>213</v>
      </c>
      <c r="D46" s="486"/>
      <c r="E46" s="533"/>
      <c r="F46" s="486"/>
      <c r="G46" s="486"/>
      <c r="H46" s="486"/>
      <c r="I46" s="486"/>
      <c r="J46" s="61"/>
      <c r="L46" s="63" t="s">
        <v>213</v>
      </c>
      <c r="M46" s="486"/>
      <c r="N46" s="533"/>
      <c r="O46" s="486"/>
      <c r="P46" s="486"/>
      <c r="Q46" s="486"/>
      <c r="R46" s="486"/>
    </row>
    <row r="47" spans="3:19" collapsed="1" x14ac:dyDescent="0.25">
      <c r="D47" s="477"/>
      <c r="E47" s="477"/>
      <c r="F47" s="477"/>
      <c r="G47" s="477"/>
      <c r="H47" s="477"/>
      <c r="I47" s="477"/>
      <c r="M47" s="477"/>
      <c r="N47" s="477"/>
      <c r="O47" s="477"/>
      <c r="P47" s="477"/>
      <c r="Q47" s="477"/>
      <c r="R47" s="477"/>
    </row>
    <row r="48" spans="3:19" x14ac:dyDescent="0.25">
      <c r="C48" s="2" t="s">
        <v>229</v>
      </c>
      <c r="D48" s="475"/>
      <c r="E48" s="476"/>
      <c r="F48" s="475"/>
      <c r="G48" s="475"/>
      <c r="H48" s="475"/>
      <c r="I48" s="475"/>
      <c r="J48" s="36"/>
      <c r="L48" s="2" t="s">
        <v>229</v>
      </c>
      <c r="M48" s="475"/>
      <c r="N48" s="476"/>
      <c r="O48" s="475"/>
      <c r="P48" s="475"/>
      <c r="Q48" s="475"/>
      <c r="R48" s="475"/>
    </row>
    <row r="49" spans="3:19" ht="6.75" customHeight="1" x14ac:dyDescent="0.25">
      <c r="C49" s="2"/>
      <c r="D49" s="475"/>
      <c r="E49" s="467"/>
      <c r="F49" s="475"/>
      <c r="G49" s="475"/>
      <c r="H49" s="475"/>
      <c r="I49" s="475"/>
      <c r="J49" s="36"/>
      <c r="L49" s="2"/>
      <c r="M49" s="475"/>
      <c r="N49" s="467"/>
      <c r="O49" s="475"/>
      <c r="P49" s="475"/>
      <c r="Q49" s="475"/>
      <c r="R49" s="475"/>
    </row>
    <row r="50" spans="3:19" x14ac:dyDescent="0.25">
      <c r="C50" s="1" t="s">
        <v>56</v>
      </c>
      <c r="D50" s="466"/>
      <c r="E50" s="467"/>
      <c r="F50" s="466"/>
      <c r="G50" s="466"/>
      <c r="H50" s="466"/>
      <c r="I50" s="466"/>
      <c r="J50" s="39"/>
      <c r="L50" s="1" t="s">
        <v>56</v>
      </c>
      <c r="M50" s="466"/>
      <c r="N50" s="467"/>
      <c r="O50" s="466"/>
      <c r="P50" s="466"/>
      <c r="Q50" s="466"/>
      <c r="R50" s="466"/>
    </row>
    <row r="51" spans="3:19" x14ac:dyDescent="0.25">
      <c r="C51" s="1" t="s">
        <v>57</v>
      </c>
      <c r="D51" s="466"/>
      <c r="E51" s="467"/>
      <c r="F51" s="466"/>
      <c r="G51" s="466"/>
      <c r="H51" s="466"/>
      <c r="I51" s="466"/>
      <c r="J51" s="39"/>
      <c r="L51" s="1" t="s">
        <v>57</v>
      </c>
      <c r="M51" s="466"/>
      <c r="N51" s="467"/>
      <c r="O51" s="466"/>
      <c r="P51" s="466"/>
      <c r="Q51" s="466"/>
      <c r="R51" s="466"/>
    </row>
    <row r="52" spans="3:19" x14ac:dyDescent="0.25">
      <c r="C52" s="1" t="s">
        <v>58</v>
      </c>
      <c r="D52" s="466"/>
      <c r="E52" s="467"/>
      <c r="F52" s="466"/>
      <c r="G52" s="466"/>
      <c r="H52" s="466"/>
      <c r="I52" s="466"/>
      <c r="J52" s="39"/>
      <c r="L52" s="1" t="s">
        <v>58</v>
      </c>
      <c r="M52" s="466"/>
      <c r="N52" s="467"/>
      <c r="O52" s="466"/>
      <c r="P52" s="466"/>
      <c r="Q52" s="466"/>
      <c r="R52" s="466"/>
    </row>
    <row r="53" spans="3:19" x14ac:dyDescent="0.25">
      <c r="C53" s="1" t="s">
        <v>59</v>
      </c>
      <c r="D53" s="466"/>
      <c r="E53" s="467"/>
      <c r="F53" s="466"/>
      <c r="G53" s="466"/>
      <c r="H53" s="466"/>
      <c r="I53" s="466"/>
      <c r="J53" s="39"/>
      <c r="L53" s="1" t="s">
        <v>59</v>
      </c>
      <c r="M53" s="466"/>
      <c r="N53" s="467"/>
      <c r="O53" s="466"/>
      <c r="P53" s="466"/>
      <c r="Q53" s="466"/>
      <c r="R53" s="466"/>
    </row>
    <row r="54" spans="3:19" x14ac:dyDescent="0.25">
      <c r="C54" s="1" t="s">
        <v>60</v>
      </c>
      <c r="D54" s="466"/>
      <c r="E54" s="467"/>
      <c r="F54" s="466"/>
      <c r="G54" s="466"/>
      <c r="H54" s="466"/>
      <c r="I54" s="466"/>
      <c r="J54" s="39"/>
      <c r="L54" s="1" t="s">
        <v>60</v>
      </c>
      <c r="M54" s="466"/>
      <c r="N54" s="467"/>
      <c r="O54" s="466"/>
      <c r="P54" s="466"/>
      <c r="Q54" s="466"/>
      <c r="R54" s="466"/>
      <c r="S54" s="55"/>
    </row>
    <row r="55" spans="3:19" x14ac:dyDescent="0.25">
      <c r="C55" s="1" t="s">
        <v>61</v>
      </c>
      <c r="D55" s="466"/>
      <c r="E55" s="467"/>
      <c r="F55" s="466"/>
      <c r="G55" s="466"/>
      <c r="H55" s="466"/>
      <c r="I55" s="466"/>
      <c r="J55" s="39"/>
      <c r="L55" s="1" t="s">
        <v>61</v>
      </c>
      <c r="M55" s="466"/>
      <c r="N55" s="467"/>
      <c r="O55" s="466"/>
      <c r="P55" s="466"/>
      <c r="Q55" s="466"/>
      <c r="R55" s="466"/>
    </row>
    <row r="56" spans="3:19" x14ac:dyDescent="0.25">
      <c r="C56" s="1" t="s">
        <v>62</v>
      </c>
      <c r="D56" s="466"/>
      <c r="E56" s="467"/>
      <c r="F56" s="466"/>
      <c r="G56" s="466"/>
      <c r="H56" s="466"/>
      <c r="I56" s="466"/>
      <c r="J56" s="39"/>
      <c r="L56" s="1" t="s">
        <v>62</v>
      </c>
      <c r="M56" s="466"/>
      <c r="N56" s="467"/>
      <c r="O56" s="466"/>
      <c r="P56" s="466"/>
      <c r="Q56" s="466"/>
      <c r="R56" s="466"/>
    </row>
    <row r="57" spans="3:19" x14ac:dyDescent="0.25">
      <c r="C57" s="1" t="s">
        <v>53</v>
      </c>
      <c r="D57" s="466"/>
      <c r="E57" s="467"/>
      <c r="F57" s="466"/>
      <c r="G57" s="466"/>
      <c r="H57" s="466"/>
      <c r="I57" s="466"/>
      <c r="J57" s="39"/>
      <c r="L57" s="1" t="s">
        <v>53</v>
      </c>
      <c r="M57" s="466"/>
      <c r="N57" s="467"/>
      <c r="O57" s="466"/>
      <c r="P57" s="466"/>
      <c r="Q57" s="466"/>
      <c r="R57" s="466"/>
    </row>
    <row r="58" spans="3:19" x14ac:dyDescent="0.25">
      <c r="C58" s="1" t="s">
        <v>54</v>
      </c>
      <c r="D58" s="466"/>
      <c r="E58" s="467"/>
      <c r="F58" s="466"/>
      <c r="G58" s="466"/>
      <c r="H58" s="466"/>
      <c r="I58" s="466"/>
      <c r="J58" s="39"/>
      <c r="L58" s="1" t="s">
        <v>54</v>
      </c>
      <c r="M58" s="466"/>
      <c r="N58" s="467"/>
      <c r="O58" s="466"/>
      <c r="P58" s="466"/>
      <c r="Q58" s="466"/>
      <c r="R58" s="466"/>
    </row>
    <row r="59" spans="3:19" x14ac:dyDescent="0.25">
      <c r="C59" s="1" t="s">
        <v>55</v>
      </c>
      <c r="D59" s="468"/>
      <c r="E59" s="469"/>
      <c r="F59" s="468"/>
      <c r="G59" s="468"/>
      <c r="H59" s="468"/>
      <c r="I59" s="468"/>
      <c r="J59" s="54"/>
      <c r="L59" s="1" t="s">
        <v>55</v>
      </c>
      <c r="M59" s="468"/>
      <c r="N59" s="469"/>
      <c r="O59" s="468"/>
      <c r="P59" s="468"/>
      <c r="Q59" s="468"/>
      <c r="R59" s="468"/>
    </row>
    <row r="60" spans="3:19" x14ac:dyDescent="0.25">
      <c r="C60" s="62" t="s">
        <v>410</v>
      </c>
      <c r="D60" s="466"/>
      <c r="E60" s="467"/>
      <c r="F60" s="466"/>
      <c r="G60" s="466"/>
      <c r="H60" s="466"/>
      <c r="I60" s="466"/>
      <c r="J60" s="39"/>
      <c r="L60" s="62" t="s">
        <v>410</v>
      </c>
      <c r="M60" s="466"/>
      <c r="N60" s="467"/>
      <c r="O60" s="466"/>
      <c r="P60" s="466"/>
      <c r="Q60" s="466"/>
      <c r="R60" s="466"/>
    </row>
    <row r="61" spans="3:19" x14ac:dyDescent="0.25">
      <c r="C61" s="63" t="s">
        <v>213</v>
      </c>
      <c r="D61" s="486"/>
      <c r="E61" s="486"/>
      <c r="F61" s="486"/>
      <c r="G61" s="486"/>
      <c r="H61" s="486"/>
      <c r="I61" s="486"/>
      <c r="L61" s="63" t="s">
        <v>213</v>
      </c>
      <c r="M61" s="486"/>
      <c r="N61" s="486"/>
      <c r="O61" s="486"/>
      <c r="P61" s="486"/>
      <c r="Q61" s="486"/>
      <c r="R61" s="486"/>
    </row>
    <row r="62" spans="3:19" x14ac:dyDescent="0.25">
      <c r="D62" s="477"/>
      <c r="E62" s="477"/>
      <c r="F62" s="477"/>
      <c r="G62" s="477"/>
      <c r="H62" s="477"/>
      <c r="I62" s="477"/>
      <c r="M62" s="477"/>
      <c r="N62" s="477"/>
      <c r="O62" s="477"/>
      <c r="P62" s="477"/>
      <c r="Q62" s="477"/>
      <c r="R62" s="477"/>
    </row>
    <row r="63" spans="3:19" x14ac:dyDescent="0.25">
      <c r="C63" s="2" t="s">
        <v>433</v>
      </c>
      <c r="D63" s="475"/>
      <c r="E63" s="476"/>
      <c r="F63" s="475"/>
      <c r="G63" s="475"/>
      <c r="H63" s="475"/>
      <c r="I63" s="475"/>
      <c r="J63" s="36"/>
      <c r="L63" s="2" t="s">
        <v>433</v>
      </c>
      <c r="M63" s="475"/>
      <c r="N63" s="476"/>
      <c r="O63" s="475"/>
      <c r="P63" s="475"/>
      <c r="Q63" s="475"/>
      <c r="R63" s="475"/>
      <c r="S63" s="36"/>
    </row>
    <row r="64" spans="3:19" ht="7.5" customHeight="1" x14ac:dyDescent="0.25">
      <c r="D64" s="477"/>
      <c r="E64" s="479"/>
      <c r="F64" s="477"/>
      <c r="G64" s="477"/>
      <c r="H64" s="477"/>
      <c r="I64" s="477"/>
      <c r="M64" s="477"/>
      <c r="N64" s="479"/>
      <c r="O64" s="477"/>
      <c r="P64" s="477"/>
      <c r="Q64" s="477"/>
      <c r="R64" s="477"/>
    </row>
    <row r="65" spans="3:31" x14ac:dyDescent="0.25">
      <c r="C65" s="1" t="s">
        <v>66</v>
      </c>
      <c r="D65" s="466"/>
      <c r="E65" s="467"/>
      <c r="F65" s="466"/>
      <c r="G65" s="466"/>
      <c r="H65" s="466"/>
      <c r="I65" s="466"/>
      <c r="L65" s="1" t="s">
        <v>66</v>
      </c>
      <c r="M65" s="466"/>
      <c r="N65" s="467"/>
      <c r="O65" s="466"/>
      <c r="P65" s="466"/>
      <c r="Q65" s="466"/>
      <c r="R65" s="466"/>
    </row>
    <row r="66" spans="3:31" x14ac:dyDescent="0.25">
      <c r="C66" s="1" t="s">
        <v>28</v>
      </c>
      <c r="D66" s="466"/>
      <c r="E66" s="467"/>
      <c r="F66" s="466"/>
      <c r="G66" s="466"/>
      <c r="H66" s="466"/>
      <c r="I66" s="466"/>
      <c r="L66" s="1" t="s">
        <v>28</v>
      </c>
      <c r="M66" s="466"/>
      <c r="N66" s="467"/>
      <c r="O66" s="466"/>
      <c r="P66" s="466"/>
      <c r="Q66" s="466"/>
      <c r="R66" s="466"/>
    </row>
    <row r="67" spans="3:31" x14ac:dyDescent="0.25">
      <c r="C67" s="1" t="s">
        <v>67</v>
      </c>
      <c r="D67" s="466"/>
      <c r="E67" s="467"/>
      <c r="F67" s="466"/>
      <c r="G67" s="466"/>
      <c r="H67" s="466"/>
      <c r="I67" s="466"/>
      <c r="L67" s="1" t="s">
        <v>67</v>
      </c>
      <c r="M67" s="466"/>
      <c r="N67" s="467"/>
      <c r="O67" s="466"/>
      <c r="P67" s="466"/>
      <c r="Q67" s="466"/>
      <c r="R67" s="466"/>
    </row>
    <row r="68" spans="3:31" x14ac:dyDescent="0.25">
      <c r="C68" s="1" t="s">
        <v>68</v>
      </c>
      <c r="D68" s="466"/>
      <c r="E68" s="467"/>
      <c r="F68" s="466"/>
      <c r="G68" s="466"/>
      <c r="H68" s="466"/>
      <c r="I68" s="466"/>
      <c r="L68" s="1" t="s">
        <v>68</v>
      </c>
      <c r="M68" s="466"/>
      <c r="N68" s="467"/>
      <c r="O68" s="466"/>
      <c r="P68" s="466"/>
      <c r="Q68" s="466"/>
      <c r="R68" s="466"/>
    </row>
    <row r="69" spans="3:31" x14ac:dyDescent="0.25">
      <c r="C69" s="1" t="s">
        <v>69</v>
      </c>
      <c r="D69" s="466"/>
      <c r="E69" s="467"/>
      <c r="F69" s="466"/>
      <c r="G69" s="466"/>
      <c r="H69" s="466"/>
      <c r="I69" s="466"/>
      <c r="L69" s="1" t="s">
        <v>69</v>
      </c>
      <c r="M69" s="466"/>
      <c r="N69" s="467"/>
      <c r="O69" s="466"/>
      <c r="P69" s="466"/>
      <c r="Q69" s="466"/>
      <c r="R69" s="466"/>
    </row>
    <row r="70" spans="3:31" x14ac:dyDescent="0.25">
      <c r="C70" s="1" t="s">
        <v>70</v>
      </c>
      <c r="D70" s="466"/>
      <c r="E70" s="467"/>
      <c r="F70" s="466"/>
      <c r="G70" s="466"/>
      <c r="H70" s="466"/>
      <c r="I70" s="466"/>
      <c r="L70" s="1" t="s">
        <v>70</v>
      </c>
      <c r="M70" s="466"/>
      <c r="N70" s="467"/>
      <c r="O70" s="466"/>
      <c r="P70" s="466"/>
      <c r="Q70" s="466"/>
      <c r="R70" s="466"/>
    </row>
    <row r="71" spans="3:31" x14ac:dyDescent="0.25">
      <c r="C71" s="1" t="s">
        <v>71</v>
      </c>
      <c r="D71" s="466"/>
      <c r="E71" s="467"/>
      <c r="F71" s="466"/>
      <c r="G71" s="466"/>
      <c r="H71" s="466"/>
      <c r="I71" s="466"/>
      <c r="L71" s="1" t="s">
        <v>71</v>
      </c>
      <c r="M71" s="466"/>
      <c r="N71" s="467"/>
      <c r="O71" s="466"/>
      <c r="P71" s="466"/>
      <c r="Q71" s="466"/>
      <c r="R71" s="466"/>
    </row>
    <row r="72" spans="3:31" x14ac:dyDescent="0.25">
      <c r="C72" s="1" t="s">
        <v>72</v>
      </c>
      <c r="D72" s="466"/>
      <c r="E72" s="467"/>
      <c r="F72" s="466"/>
      <c r="G72" s="466"/>
      <c r="H72" s="466"/>
      <c r="I72" s="466"/>
      <c r="L72" s="1" t="s">
        <v>72</v>
      </c>
      <c r="M72" s="466"/>
      <c r="N72" s="467"/>
      <c r="O72" s="466"/>
      <c r="P72" s="466"/>
      <c r="Q72" s="466"/>
      <c r="R72" s="466"/>
    </row>
    <row r="73" spans="3:31" x14ac:dyDescent="0.25">
      <c r="C73" s="1" t="s">
        <v>79</v>
      </c>
      <c r="D73" s="466"/>
      <c r="E73" s="467"/>
      <c r="F73" s="466"/>
      <c r="G73" s="466"/>
      <c r="H73" s="466"/>
      <c r="I73" s="466"/>
      <c r="L73" s="1" t="s">
        <v>79</v>
      </c>
      <c r="M73" s="466"/>
      <c r="N73" s="467"/>
      <c r="O73" s="466"/>
      <c r="P73" s="466"/>
      <c r="Q73" s="466"/>
      <c r="R73" s="466"/>
    </row>
    <row r="74" spans="3:31" x14ac:dyDescent="0.25">
      <c r="C74" s="1" t="s">
        <v>80</v>
      </c>
      <c r="D74" s="468"/>
      <c r="E74" s="469"/>
      <c r="F74" s="468"/>
      <c r="G74" s="468"/>
      <c r="H74" s="468"/>
      <c r="I74" s="468"/>
      <c r="L74" s="1" t="s">
        <v>80</v>
      </c>
      <c r="M74" s="468"/>
      <c r="N74" s="469"/>
      <c r="O74" s="468"/>
      <c r="P74" s="468"/>
      <c r="Q74" s="468"/>
      <c r="R74" s="468"/>
    </row>
    <row r="75" spans="3:31" x14ac:dyDescent="0.25">
      <c r="C75" s="62" t="s">
        <v>455</v>
      </c>
      <c r="D75" s="466"/>
      <c r="E75" s="467"/>
      <c r="F75" s="466"/>
      <c r="G75" s="466"/>
      <c r="H75" s="466"/>
      <c r="I75" s="466"/>
      <c r="L75" s="62" t="s">
        <v>455</v>
      </c>
      <c r="M75" s="466"/>
      <c r="N75" s="467"/>
      <c r="O75" s="466"/>
      <c r="P75" s="466"/>
      <c r="Q75" s="466"/>
      <c r="R75" s="466"/>
    </row>
    <row r="76" spans="3:31" x14ac:dyDescent="0.25">
      <c r="C76" s="63" t="s">
        <v>213</v>
      </c>
      <c r="D76" s="486"/>
      <c r="E76" s="486"/>
      <c r="F76" s="486"/>
      <c r="G76" s="486"/>
      <c r="H76" s="486"/>
      <c r="I76" s="486"/>
      <c r="L76" s="63" t="s">
        <v>213</v>
      </c>
      <c r="M76" s="486"/>
      <c r="N76" s="486"/>
      <c r="O76" s="486"/>
      <c r="P76" s="486"/>
      <c r="Q76" s="486"/>
      <c r="R76" s="486"/>
    </row>
    <row r="77" spans="3:31" x14ac:dyDescent="0.25">
      <c r="N77" s="39"/>
    </row>
    <row r="78" spans="3:31" x14ac:dyDescent="0.25">
      <c r="M78" s="39"/>
      <c r="N78" s="39"/>
      <c r="O78" s="39"/>
      <c r="P78" s="39"/>
      <c r="Q78" s="39"/>
      <c r="R78" s="39"/>
      <c r="T78" s="39"/>
      <c r="U78" s="39"/>
      <c r="V78" s="39"/>
      <c r="W78" s="39"/>
      <c r="X78" s="39"/>
      <c r="Y78" s="39"/>
      <c r="AA78" s="39"/>
      <c r="AB78" s="39"/>
      <c r="AC78" s="39"/>
      <c r="AD78" s="39"/>
      <c r="AE78" s="39"/>
    </row>
    <row r="79" spans="3:31" x14ac:dyDescent="0.25">
      <c r="M79" s="39"/>
      <c r="N79" s="39"/>
      <c r="O79" s="39"/>
      <c r="P79" s="39"/>
      <c r="Q79" s="39"/>
      <c r="R79" s="39"/>
      <c r="T79" s="39"/>
      <c r="U79" s="39"/>
      <c r="V79" s="39"/>
      <c r="W79" s="39"/>
      <c r="X79" s="39"/>
      <c r="Y79" s="39"/>
      <c r="AA79" s="39"/>
      <c r="AB79" s="39"/>
      <c r="AC79" s="39"/>
      <c r="AD79" s="39"/>
      <c r="AE79" s="39"/>
    </row>
    <row r="80" spans="3:31" x14ac:dyDescent="0.25">
      <c r="M80" s="39"/>
      <c r="N80" s="39"/>
      <c r="O80" s="39"/>
      <c r="P80" s="39"/>
      <c r="Q80" s="39"/>
      <c r="R80" s="39"/>
      <c r="T80" s="39"/>
      <c r="U80" s="39"/>
      <c r="V80" s="39"/>
      <c r="W80" s="39"/>
      <c r="X80" s="39"/>
      <c r="Y80" s="39"/>
      <c r="AA80" s="39"/>
      <c r="AB80" s="39"/>
      <c r="AC80" s="39"/>
      <c r="AD80" s="39"/>
      <c r="AE80" s="39"/>
    </row>
    <row r="81" spans="13:31" x14ac:dyDescent="0.25">
      <c r="M81" s="39"/>
      <c r="N81" s="39"/>
      <c r="O81" s="39"/>
      <c r="P81" s="39"/>
      <c r="Q81" s="39"/>
      <c r="R81" s="39"/>
      <c r="T81" s="39"/>
      <c r="U81" s="39"/>
      <c r="V81" s="39"/>
      <c r="W81" s="39"/>
      <c r="X81" s="39"/>
      <c r="Y81" s="39"/>
      <c r="AA81" s="39"/>
      <c r="AB81" s="39"/>
      <c r="AC81" s="39"/>
      <c r="AD81" s="39"/>
      <c r="AE81" s="39"/>
    </row>
    <row r="82" spans="13:31" x14ac:dyDescent="0.25">
      <c r="M82" s="39"/>
      <c r="N82" s="39"/>
      <c r="O82" s="39"/>
      <c r="P82" s="39"/>
      <c r="Q82" s="39"/>
      <c r="R82" s="39"/>
      <c r="T82" s="39"/>
      <c r="U82" s="39"/>
      <c r="V82" s="39"/>
      <c r="W82" s="39"/>
      <c r="X82" s="39"/>
      <c r="Y82" s="39"/>
      <c r="AA82" s="39"/>
      <c r="AB82" s="39"/>
      <c r="AC82" s="39"/>
      <c r="AD82" s="39"/>
      <c r="AE82" s="39"/>
    </row>
    <row r="83" spans="13:31" x14ac:dyDescent="0.25">
      <c r="M83" s="39"/>
      <c r="N83" s="39"/>
      <c r="O83" s="39"/>
      <c r="P83" s="39"/>
      <c r="Q83" s="39"/>
      <c r="R83" s="39"/>
      <c r="T83" s="39"/>
      <c r="U83" s="39"/>
      <c r="V83" s="39"/>
      <c r="W83" s="39"/>
      <c r="X83" s="39"/>
      <c r="Y83" s="39"/>
      <c r="AA83" s="39"/>
      <c r="AB83" s="39"/>
      <c r="AC83" s="39"/>
      <c r="AD83" s="39"/>
      <c r="AE83" s="39"/>
    </row>
    <row r="84" spans="13:31" x14ac:dyDescent="0.25">
      <c r="M84" s="39"/>
      <c r="N84" s="39"/>
      <c r="O84" s="39"/>
      <c r="P84" s="39"/>
      <c r="Q84" s="39"/>
      <c r="R84" s="39"/>
      <c r="T84" s="39"/>
      <c r="U84" s="39"/>
      <c r="V84" s="39"/>
      <c r="W84" s="39"/>
      <c r="X84" s="39"/>
      <c r="Y84" s="39"/>
      <c r="AA84" s="39"/>
      <c r="AB84" s="39"/>
      <c r="AC84" s="39"/>
      <c r="AD84" s="39"/>
      <c r="AE84" s="39"/>
    </row>
    <row r="85" spans="13:31" x14ac:dyDescent="0.25">
      <c r="M85" s="39"/>
      <c r="N85" s="39"/>
      <c r="O85" s="39"/>
      <c r="P85" s="39"/>
      <c r="Q85" s="39"/>
      <c r="R85" s="39"/>
      <c r="T85" s="39"/>
      <c r="U85" s="39"/>
      <c r="V85" s="39"/>
      <c r="W85" s="39"/>
      <c r="X85" s="39"/>
      <c r="Y85" s="39"/>
      <c r="AA85" s="39"/>
      <c r="AB85" s="39"/>
      <c r="AC85" s="39"/>
      <c r="AD85" s="39"/>
      <c r="AE85" s="39"/>
    </row>
    <row r="86" spans="13:31" x14ac:dyDescent="0.25">
      <c r="M86" s="39"/>
      <c r="N86" s="39"/>
      <c r="O86" s="39"/>
      <c r="P86" s="39"/>
      <c r="Q86" s="39"/>
      <c r="R86" s="39"/>
      <c r="T86" s="39"/>
      <c r="U86" s="39"/>
      <c r="V86" s="39"/>
      <c r="W86" s="39"/>
      <c r="X86" s="39"/>
      <c r="Y86" s="39"/>
      <c r="AA86" s="39"/>
      <c r="AB86" s="39"/>
      <c r="AC86" s="39"/>
      <c r="AD86" s="39"/>
      <c r="AE86" s="39"/>
    </row>
    <row r="87" spans="13:31" x14ac:dyDescent="0.25">
      <c r="M87" s="39"/>
      <c r="N87" s="39"/>
      <c r="O87" s="39"/>
      <c r="P87" s="39"/>
      <c r="Q87" s="39"/>
      <c r="R87" s="39"/>
      <c r="T87" s="39"/>
      <c r="U87" s="39"/>
      <c r="V87" s="39"/>
      <c r="W87" s="39"/>
      <c r="X87" s="39"/>
      <c r="Y87" s="39"/>
      <c r="AA87" s="39"/>
      <c r="AB87" s="39"/>
      <c r="AC87" s="39"/>
      <c r="AD87" s="39"/>
      <c r="AE87" s="39"/>
    </row>
    <row r="88" spans="13:31" x14ac:dyDescent="0.25">
      <c r="M88" s="39"/>
      <c r="N88" s="39"/>
      <c r="O88" s="39"/>
      <c r="P88" s="39"/>
      <c r="Q88" s="39"/>
      <c r="R88" s="39"/>
      <c r="T88" s="39"/>
      <c r="U88" s="39"/>
      <c r="V88" s="39"/>
      <c r="W88" s="39"/>
      <c r="X88" s="39"/>
      <c r="Y88" s="39"/>
      <c r="AA88" s="39"/>
      <c r="AB88" s="39"/>
      <c r="AC88" s="39"/>
      <c r="AD88" s="39"/>
      <c r="AE88" s="39"/>
    </row>
  </sheetData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AC58"/>
  <sheetViews>
    <sheetView workbookViewId="0">
      <pane xSplit="2" topLeftCell="C1" activePane="topRight" state="frozen"/>
      <selection activeCell="C11" sqref="C11"/>
      <selection pane="topRight" activeCell="L14" sqref="L14"/>
    </sheetView>
  </sheetViews>
  <sheetFormatPr defaultRowHeight="15" x14ac:dyDescent="0.25"/>
  <cols>
    <col min="1" max="1" width="6.140625" style="1" customWidth="1"/>
    <col min="2" max="2" width="33.85546875" style="1" bestFit="1" customWidth="1"/>
    <col min="3" max="8" width="9.140625" style="1"/>
    <col min="9" max="9" width="10.140625" style="1" customWidth="1"/>
    <col min="10" max="15" width="9.140625" style="1"/>
    <col min="16" max="16" width="6.5703125" style="1" customWidth="1"/>
    <col min="17" max="22" width="9.140625" style="1"/>
    <col min="23" max="23" width="5.85546875" style="1" customWidth="1"/>
    <col min="24" max="16384" width="9.140625" style="1"/>
  </cols>
  <sheetData>
    <row r="1" spans="2:29" ht="18.75" x14ac:dyDescent="0.3">
      <c r="B1" s="10" t="s">
        <v>492</v>
      </c>
    </row>
    <row r="2" spans="2:29" x14ac:dyDescent="0.25">
      <c r="B2" s="25" t="s">
        <v>6</v>
      </c>
      <c r="J2" s="36">
        <v>2015</v>
      </c>
      <c r="K2" s="36">
        <v>2016</v>
      </c>
      <c r="L2" s="36">
        <v>2017</v>
      </c>
      <c r="M2" s="36">
        <v>2018</v>
      </c>
      <c r="N2" s="36">
        <v>2019</v>
      </c>
      <c r="O2" s="36">
        <v>2020</v>
      </c>
    </row>
    <row r="3" spans="2:29" x14ac:dyDescent="0.25">
      <c r="I3" s="87" t="s">
        <v>485</v>
      </c>
      <c r="J3" s="527"/>
      <c r="K3" s="527"/>
      <c r="L3" s="527"/>
      <c r="M3" s="527"/>
      <c r="N3" s="527"/>
      <c r="O3" s="527"/>
    </row>
    <row r="4" spans="2:29" x14ac:dyDescent="0.25">
      <c r="B4" s="159" t="s">
        <v>535</v>
      </c>
      <c r="I4" s="87" t="s">
        <v>486</v>
      </c>
      <c r="J4" s="527"/>
      <c r="K4" s="527"/>
      <c r="L4" s="527"/>
      <c r="M4" s="527"/>
      <c r="N4" s="527"/>
      <c r="O4" s="527"/>
    </row>
    <row r="5" spans="2:29" x14ac:dyDescent="0.25">
      <c r="I5" s="87" t="s">
        <v>487</v>
      </c>
      <c r="J5" s="527"/>
      <c r="K5" s="527"/>
      <c r="L5" s="527"/>
      <c r="M5" s="527"/>
      <c r="N5" s="527"/>
      <c r="O5" s="527"/>
    </row>
    <row r="7" spans="2:29" x14ac:dyDescent="0.25">
      <c r="C7" s="2" t="s">
        <v>534</v>
      </c>
      <c r="J7" s="2" t="s">
        <v>536</v>
      </c>
      <c r="Q7" s="2" t="s">
        <v>537</v>
      </c>
      <c r="X7" s="2" t="s">
        <v>524</v>
      </c>
    </row>
    <row r="8" spans="2:29" ht="5.25" customHeight="1" x14ac:dyDescent="0.25"/>
    <row r="9" spans="2:29" ht="12.75" customHeight="1" x14ac:dyDescent="0.25">
      <c r="B9" s="2" t="s">
        <v>527</v>
      </c>
      <c r="C9" s="36">
        <v>2015</v>
      </c>
      <c r="D9" s="36">
        <v>2016</v>
      </c>
      <c r="E9" s="36">
        <v>2017</v>
      </c>
      <c r="F9" s="36">
        <v>2018</v>
      </c>
      <c r="G9" s="36">
        <v>2019</v>
      </c>
      <c r="H9" s="36">
        <v>2020</v>
      </c>
      <c r="J9" s="36">
        <v>2015</v>
      </c>
      <c r="K9" s="36">
        <v>2016</v>
      </c>
      <c r="L9" s="36">
        <v>2017</v>
      </c>
      <c r="M9" s="36">
        <v>2018</v>
      </c>
      <c r="N9" s="36">
        <v>2019</v>
      </c>
      <c r="O9" s="36">
        <v>2020</v>
      </c>
      <c r="Q9" s="36">
        <v>2015</v>
      </c>
      <c r="R9" s="36">
        <v>2016</v>
      </c>
      <c r="S9" s="36">
        <v>2017</v>
      </c>
      <c r="T9" s="36">
        <v>2018</v>
      </c>
      <c r="U9" s="36">
        <v>2019</v>
      </c>
      <c r="V9" s="36">
        <v>2020</v>
      </c>
      <c r="X9" s="36">
        <v>2015</v>
      </c>
      <c r="Y9" s="36">
        <v>2016</v>
      </c>
      <c r="Z9" s="36">
        <v>2017</v>
      </c>
      <c r="AA9" s="36">
        <v>2018</v>
      </c>
      <c r="AB9" s="36">
        <v>2019</v>
      </c>
      <c r="AC9" s="36">
        <v>2020</v>
      </c>
    </row>
    <row r="10" spans="2:29" ht="5.25" customHeight="1" x14ac:dyDescent="0.25">
      <c r="B10" s="2"/>
    </row>
    <row r="11" spans="2:29" ht="12.75" customHeight="1" x14ac:dyDescent="0.25">
      <c r="B11" s="1" t="s">
        <v>33</v>
      </c>
      <c r="C11" s="466"/>
      <c r="D11" s="466"/>
      <c r="E11" s="466"/>
      <c r="F11" s="466"/>
      <c r="G11" s="466"/>
      <c r="H11" s="466"/>
      <c r="I11" s="477"/>
      <c r="J11" s="466"/>
      <c r="K11" s="466"/>
      <c r="L11" s="466"/>
      <c r="M11" s="466"/>
      <c r="N11" s="466"/>
      <c r="O11" s="466"/>
      <c r="P11" s="477"/>
      <c r="Q11" s="466"/>
      <c r="R11" s="466"/>
      <c r="S11" s="466"/>
      <c r="T11" s="466"/>
      <c r="U11" s="466"/>
      <c r="V11" s="466"/>
      <c r="W11" s="477"/>
      <c r="X11" s="466"/>
      <c r="Y11" s="466"/>
      <c r="Z11" s="466"/>
      <c r="AA11" s="466"/>
      <c r="AB11" s="466"/>
      <c r="AC11" s="466"/>
    </row>
    <row r="12" spans="2:29" ht="12.75" customHeight="1" x14ac:dyDescent="0.25">
      <c r="B12" s="1" t="s">
        <v>34</v>
      </c>
      <c r="C12" s="466"/>
      <c r="D12" s="466"/>
      <c r="E12" s="466"/>
      <c r="F12" s="466"/>
      <c r="G12" s="466"/>
      <c r="H12" s="466"/>
      <c r="I12" s="477"/>
      <c r="J12" s="466"/>
      <c r="K12" s="466"/>
      <c r="L12" s="466"/>
      <c r="M12" s="466"/>
      <c r="N12" s="466"/>
      <c r="O12" s="466"/>
      <c r="P12" s="477"/>
      <c r="Q12" s="466"/>
      <c r="R12" s="466"/>
      <c r="S12" s="466"/>
      <c r="T12" s="466"/>
      <c r="U12" s="466"/>
      <c r="V12" s="466"/>
      <c r="W12" s="477"/>
      <c r="X12" s="466"/>
      <c r="Y12" s="466"/>
      <c r="Z12" s="466"/>
      <c r="AA12" s="466"/>
      <c r="AB12" s="466"/>
      <c r="AC12" s="466"/>
    </row>
    <row r="13" spans="2:29" ht="12.75" customHeight="1" x14ac:dyDescent="0.25">
      <c r="B13" s="1" t="s">
        <v>35</v>
      </c>
      <c r="C13" s="466"/>
      <c r="D13" s="466"/>
      <c r="E13" s="466"/>
      <c r="F13" s="466"/>
      <c r="G13" s="466"/>
      <c r="H13" s="466"/>
      <c r="I13" s="477"/>
      <c r="J13" s="466"/>
      <c r="K13" s="466"/>
      <c r="L13" s="466"/>
      <c r="M13" s="466"/>
      <c r="N13" s="466"/>
      <c r="O13" s="466"/>
      <c r="P13" s="477"/>
      <c r="Q13" s="466"/>
      <c r="R13" s="466"/>
      <c r="S13" s="466"/>
      <c r="T13" s="466"/>
      <c r="U13" s="466"/>
      <c r="V13" s="466"/>
      <c r="W13" s="477"/>
      <c r="X13" s="466"/>
      <c r="Y13" s="466"/>
      <c r="Z13" s="466"/>
      <c r="AA13" s="466"/>
      <c r="AB13" s="466"/>
      <c r="AC13" s="466"/>
    </row>
    <row r="14" spans="2:29" ht="12.75" customHeight="1" x14ac:dyDescent="0.25">
      <c r="B14" s="1" t="s">
        <v>36</v>
      </c>
      <c r="C14" s="468"/>
      <c r="D14" s="468"/>
      <c r="E14" s="468"/>
      <c r="F14" s="468"/>
      <c r="G14" s="468"/>
      <c r="H14" s="468"/>
      <c r="I14" s="477"/>
      <c r="J14" s="489"/>
      <c r="K14" s="489"/>
      <c r="L14" s="489"/>
      <c r="M14" s="489"/>
      <c r="N14" s="489"/>
      <c r="O14" s="489"/>
      <c r="P14" s="477"/>
      <c r="Q14" s="489"/>
      <c r="R14" s="489"/>
      <c r="S14" s="489"/>
      <c r="T14" s="489"/>
      <c r="U14" s="489"/>
      <c r="V14" s="489"/>
      <c r="W14" s="477"/>
      <c r="X14" s="489"/>
      <c r="Y14" s="489"/>
      <c r="Z14" s="489"/>
      <c r="AA14" s="489"/>
      <c r="AB14" s="489"/>
      <c r="AC14" s="489"/>
    </row>
    <row r="15" spans="2:29" ht="12.75" customHeight="1" x14ac:dyDescent="0.25">
      <c r="C15" s="466"/>
      <c r="D15" s="466"/>
      <c r="E15" s="466"/>
      <c r="F15" s="466"/>
      <c r="G15" s="466"/>
      <c r="H15" s="466"/>
      <c r="I15" s="477"/>
      <c r="J15" s="466"/>
      <c r="K15" s="466"/>
      <c r="L15" s="466"/>
      <c r="M15" s="466"/>
      <c r="N15" s="466"/>
      <c r="O15" s="466"/>
      <c r="P15" s="477"/>
      <c r="Q15" s="466"/>
      <c r="R15" s="466"/>
      <c r="S15" s="466"/>
      <c r="T15" s="466"/>
      <c r="U15" s="466"/>
      <c r="V15" s="466"/>
      <c r="W15" s="477"/>
      <c r="X15" s="466"/>
      <c r="Y15" s="466"/>
      <c r="Z15" s="466"/>
      <c r="AA15" s="466"/>
      <c r="AB15" s="466"/>
      <c r="AC15" s="466"/>
    </row>
    <row r="16" spans="2:29" ht="12.75" customHeight="1" x14ac:dyDescent="0.25">
      <c r="C16" s="477"/>
      <c r="D16" s="477"/>
      <c r="E16" s="477"/>
      <c r="F16" s="477"/>
      <c r="G16" s="477"/>
      <c r="H16" s="477"/>
      <c r="I16" s="477"/>
      <c r="J16" s="477"/>
      <c r="K16" s="477"/>
      <c r="L16" s="477"/>
      <c r="M16" s="477"/>
      <c r="N16" s="477"/>
      <c r="O16" s="477"/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  <c r="AA16" s="477"/>
      <c r="AB16" s="477"/>
      <c r="AC16" s="477"/>
    </row>
    <row r="17" spans="2:29" x14ac:dyDescent="0.25">
      <c r="B17" s="2" t="s">
        <v>225</v>
      </c>
      <c r="C17" s="475"/>
      <c r="D17" s="475"/>
      <c r="E17" s="475"/>
      <c r="F17" s="475"/>
      <c r="G17" s="475"/>
      <c r="H17" s="475"/>
      <c r="I17" s="477"/>
      <c r="J17" s="475"/>
      <c r="K17" s="475"/>
      <c r="L17" s="475"/>
      <c r="M17" s="475"/>
      <c r="N17" s="475"/>
      <c r="O17" s="475"/>
      <c r="P17" s="477"/>
      <c r="Q17" s="475"/>
      <c r="R17" s="475"/>
      <c r="S17" s="475"/>
      <c r="T17" s="475"/>
      <c r="U17" s="475"/>
      <c r="V17" s="475"/>
      <c r="W17" s="477"/>
      <c r="X17" s="475"/>
      <c r="Y17" s="475"/>
      <c r="Z17" s="475"/>
      <c r="AA17" s="475"/>
      <c r="AB17" s="475"/>
      <c r="AC17" s="475"/>
    </row>
    <row r="18" spans="2:29" ht="6" customHeight="1" x14ac:dyDescent="0.25">
      <c r="C18" s="477"/>
      <c r="D18" s="477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</row>
    <row r="19" spans="2:29" x14ac:dyDescent="0.25">
      <c r="B19" s="1" t="s">
        <v>49</v>
      </c>
      <c r="C19" s="466"/>
      <c r="D19" s="466"/>
      <c r="E19" s="466"/>
      <c r="F19" s="466"/>
      <c r="G19" s="466"/>
      <c r="H19" s="466"/>
      <c r="I19" s="466"/>
      <c r="J19" s="466"/>
      <c r="K19" s="466"/>
      <c r="L19" s="466"/>
      <c r="M19" s="466"/>
      <c r="N19" s="466"/>
      <c r="O19" s="466"/>
      <c r="P19" s="477"/>
      <c r="Q19" s="466"/>
      <c r="R19" s="466"/>
      <c r="S19" s="466"/>
      <c r="T19" s="466"/>
      <c r="U19" s="466"/>
      <c r="V19" s="466"/>
      <c r="W19" s="477"/>
      <c r="X19" s="466"/>
      <c r="Y19" s="466"/>
      <c r="Z19" s="466"/>
      <c r="AA19" s="466"/>
      <c r="AB19" s="466"/>
      <c r="AC19" s="466"/>
    </row>
    <row r="20" spans="2:29" x14ac:dyDescent="0.25">
      <c r="B20" s="1" t="s">
        <v>50</v>
      </c>
      <c r="C20" s="466"/>
      <c r="D20" s="466"/>
      <c r="E20" s="466"/>
      <c r="F20" s="466"/>
      <c r="G20" s="466"/>
      <c r="H20" s="466"/>
      <c r="I20" s="466"/>
      <c r="J20" s="466"/>
      <c r="K20" s="466"/>
      <c r="L20" s="466"/>
      <c r="M20" s="466"/>
      <c r="N20" s="466"/>
      <c r="O20" s="466"/>
      <c r="P20" s="477"/>
      <c r="Q20" s="466"/>
      <c r="R20" s="466"/>
      <c r="S20" s="466"/>
      <c r="T20" s="466"/>
      <c r="U20" s="466"/>
      <c r="V20" s="466"/>
      <c r="W20" s="477"/>
      <c r="X20" s="466"/>
      <c r="Y20" s="466"/>
      <c r="Z20" s="466"/>
      <c r="AA20" s="466"/>
      <c r="AB20" s="466"/>
      <c r="AC20" s="466"/>
    </row>
    <row r="21" spans="2:29" x14ac:dyDescent="0.25">
      <c r="B21" s="1" t="s">
        <v>51</v>
      </c>
      <c r="C21" s="466"/>
      <c r="D21" s="466"/>
      <c r="E21" s="466"/>
      <c r="F21" s="466"/>
      <c r="G21" s="466"/>
      <c r="H21" s="466"/>
      <c r="I21" s="466"/>
      <c r="J21" s="466"/>
      <c r="K21" s="466"/>
      <c r="L21" s="466"/>
      <c r="M21" s="466"/>
      <c r="N21" s="466"/>
      <c r="O21" s="466"/>
      <c r="P21" s="477"/>
      <c r="Q21" s="466"/>
      <c r="R21" s="466"/>
      <c r="S21" s="466"/>
      <c r="T21" s="466"/>
      <c r="U21" s="466"/>
      <c r="V21" s="466"/>
      <c r="W21" s="477"/>
      <c r="X21" s="466"/>
      <c r="Y21" s="466"/>
      <c r="Z21" s="466"/>
      <c r="AA21" s="466"/>
      <c r="AB21" s="466"/>
      <c r="AC21" s="466"/>
    </row>
    <row r="22" spans="2:29" x14ac:dyDescent="0.25">
      <c r="B22" s="1" t="s">
        <v>52</v>
      </c>
      <c r="C22" s="466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77"/>
      <c r="Q22" s="466"/>
      <c r="R22" s="466"/>
      <c r="S22" s="466"/>
      <c r="T22" s="466"/>
      <c r="U22" s="466"/>
      <c r="V22" s="466"/>
      <c r="W22" s="477"/>
      <c r="X22" s="466"/>
      <c r="Y22" s="466"/>
      <c r="Z22" s="466"/>
      <c r="AA22" s="466"/>
      <c r="AB22" s="466"/>
      <c r="AC22" s="466"/>
    </row>
    <row r="23" spans="2:29" x14ac:dyDescent="0.25">
      <c r="B23" s="1" t="s">
        <v>53</v>
      </c>
      <c r="C23" s="466"/>
      <c r="D23" s="466"/>
      <c r="E23" s="466"/>
      <c r="F23" s="466"/>
      <c r="G23" s="466"/>
      <c r="H23" s="466"/>
      <c r="I23" s="466"/>
      <c r="J23" s="466"/>
      <c r="K23" s="466"/>
      <c r="L23" s="466"/>
      <c r="M23" s="466"/>
      <c r="N23" s="466"/>
      <c r="O23" s="466"/>
      <c r="P23" s="477"/>
      <c r="Q23" s="466"/>
      <c r="R23" s="466"/>
      <c r="S23" s="466"/>
      <c r="T23" s="466"/>
      <c r="U23" s="466"/>
      <c r="V23" s="466"/>
      <c r="W23" s="477"/>
      <c r="X23" s="466"/>
      <c r="Y23" s="466"/>
      <c r="Z23" s="466"/>
      <c r="AA23" s="466"/>
      <c r="AB23" s="466"/>
      <c r="AC23" s="466"/>
    </row>
    <row r="24" spans="2:29" x14ac:dyDescent="0.25">
      <c r="B24" s="1" t="s">
        <v>54</v>
      </c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77"/>
      <c r="Q24" s="466"/>
      <c r="R24" s="466"/>
      <c r="S24" s="466"/>
      <c r="T24" s="466"/>
      <c r="U24" s="466"/>
      <c r="V24" s="466"/>
      <c r="W24" s="477"/>
      <c r="X24" s="466"/>
      <c r="Y24" s="466"/>
      <c r="Z24" s="466"/>
      <c r="AA24" s="466"/>
      <c r="AB24" s="466"/>
      <c r="AC24" s="466"/>
    </row>
    <row r="25" spans="2:29" x14ac:dyDescent="0.25">
      <c r="B25" s="1" t="s">
        <v>55</v>
      </c>
      <c r="C25" s="468"/>
      <c r="D25" s="468"/>
      <c r="E25" s="468"/>
      <c r="F25" s="468"/>
      <c r="G25" s="468"/>
      <c r="H25" s="468"/>
      <c r="I25" s="466"/>
      <c r="J25" s="468"/>
      <c r="K25" s="468"/>
      <c r="L25" s="468"/>
      <c r="M25" s="468"/>
      <c r="N25" s="468"/>
      <c r="O25" s="468"/>
      <c r="P25" s="477"/>
      <c r="Q25" s="468"/>
      <c r="R25" s="468"/>
      <c r="S25" s="468"/>
      <c r="T25" s="468"/>
      <c r="U25" s="468"/>
      <c r="V25" s="468"/>
      <c r="W25" s="477"/>
      <c r="X25" s="468"/>
      <c r="Y25" s="468"/>
      <c r="Z25" s="468"/>
      <c r="AA25" s="468"/>
      <c r="AB25" s="468"/>
      <c r="AC25" s="468"/>
    </row>
    <row r="26" spans="2:29" x14ac:dyDescent="0.25">
      <c r="B26" s="62" t="s">
        <v>410</v>
      </c>
      <c r="C26" s="466"/>
      <c r="D26" s="466"/>
      <c r="E26" s="466"/>
      <c r="F26" s="466"/>
      <c r="G26" s="466"/>
      <c r="H26" s="466"/>
      <c r="I26" s="466"/>
      <c r="J26" s="466"/>
      <c r="K26" s="466"/>
      <c r="L26" s="466"/>
      <c r="M26" s="466"/>
      <c r="N26" s="466"/>
      <c r="O26" s="466"/>
      <c r="P26" s="487"/>
      <c r="Q26" s="466"/>
      <c r="R26" s="466"/>
      <c r="S26" s="466"/>
      <c r="T26" s="466"/>
      <c r="U26" s="466"/>
      <c r="V26" s="466"/>
      <c r="W26" s="477"/>
      <c r="X26" s="466"/>
      <c r="Y26" s="466"/>
      <c r="Z26" s="466"/>
      <c r="AA26" s="466"/>
      <c r="AB26" s="466"/>
      <c r="AC26" s="466"/>
    </row>
    <row r="27" spans="2:29" x14ac:dyDescent="0.25">
      <c r="C27" s="466"/>
      <c r="D27" s="466"/>
      <c r="E27" s="466"/>
      <c r="F27" s="466"/>
      <c r="G27" s="466"/>
      <c r="H27" s="466"/>
      <c r="I27" s="466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</row>
    <row r="28" spans="2:29" x14ac:dyDescent="0.25">
      <c r="C28" s="466"/>
      <c r="D28" s="466"/>
      <c r="E28" s="466"/>
      <c r="F28" s="466"/>
      <c r="G28" s="466"/>
      <c r="H28" s="466"/>
      <c r="I28" s="466"/>
      <c r="J28" s="466"/>
      <c r="K28" s="466"/>
      <c r="L28" s="466"/>
      <c r="M28" s="466"/>
      <c r="N28" s="466"/>
      <c r="O28" s="466"/>
      <c r="P28" s="477"/>
      <c r="Q28" s="466"/>
      <c r="R28" s="466"/>
      <c r="S28" s="466"/>
      <c r="T28" s="466"/>
      <c r="U28" s="466"/>
      <c r="V28" s="466"/>
      <c r="W28" s="477"/>
      <c r="X28" s="477"/>
      <c r="Y28" s="477"/>
      <c r="Z28" s="477"/>
      <c r="AA28" s="477"/>
      <c r="AB28" s="477"/>
      <c r="AC28" s="477"/>
    </row>
    <row r="29" spans="2:29" x14ac:dyDescent="0.25">
      <c r="B29" s="2" t="s">
        <v>229</v>
      </c>
      <c r="C29" s="475"/>
      <c r="D29" s="475"/>
      <c r="E29" s="475"/>
      <c r="F29" s="475"/>
      <c r="G29" s="475"/>
      <c r="H29" s="475"/>
      <c r="I29" s="523"/>
      <c r="J29" s="475"/>
      <c r="K29" s="475"/>
      <c r="L29" s="475"/>
      <c r="M29" s="475"/>
      <c r="N29" s="475"/>
      <c r="O29" s="475"/>
      <c r="P29" s="477"/>
      <c r="Q29" s="475"/>
      <c r="R29" s="475"/>
      <c r="S29" s="475"/>
      <c r="T29" s="475"/>
      <c r="U29" s="475"/>
      <c r="V29" s="475"/>
      <c r="W29" s="477"/>
      <c r="X29" s="475"/>
      <c r="Y29" s="475"/>
      <c r="Z29" s="475"/>
      <c r="AA29" s="475"/>
      <c r="AB29" s="475"/>
      <c r="AC29" s="475"/>
    </row>
    <row r="30" spans="2:29" ht="6.75" customHeight="1" x14ac:dyDescent="0.25">
      <c r="C30" s="466"/>
      <c r="D30" s="466"/>
      <c r="E30" s="466"/>
      <c r="F30" s="466"/>
      <c r="G30" s="466"/>
      <c r="H30" s="466"/>
      <c r="I30" s="466"/>
      <c r="J30" s="466"/>
      <c r="K30" s="466"/>
      <c r="L30" s="466"/>
      <c r="M30" s="466"/>
      <c r="N30" s="466"/>
      <c r="O30" s="466"/>
      <c r="P30" s="477"/>
      <c r="Q30" s="466"/>
      <c r="R30" s="466"/>
      <c r="S30" s="466"/>
      <c r="T30" s="466"/>
      <c r="U30" s="466"/>
      <c r="V30" s="466"/>
      <c r="W30" s="477"/>
      <c r="X30" s="477"/>
      <c r="Y30" s="477"/>
      <c r="Z30" s="477"/>
      <c r="AA30" s="477"/>
      <c r="AB30" s="477"/>
      <c r="AC30" s="477"/>
    </row>
    <row r="31" spans="2:29" x14ac:dyDescent="0.25">
      <c r="B31" s="1" t="s">
        <v>56</v>
      </c>
      <c r="C31" s="466"/>
      <c r="D31" s="466"/>
      <c r="E31" s="466"/>
      <c r="F31" s="466"/>
      <c r="G31" s="466"/>
      <c r="H31" s="466"/>
      <c r="I31" s="466"/>
      <c r="J31" s="466"/>
      <c r="K31" s="466"/>
      <c r="L31" s="466"/>
      <c r="M31" s="466"/>
      <c r="N31" s="466"/>
      <c r="O31" s="466"/>
      <c r="P31" s="477"/>
      <c r="Q31" s="466"/>
      <c r="R31" s="466"/>
      <c r="S31" s="466"/>
      <c r="T31" s="466"/>
      <c r="U31" s="466"/>
      <c r="V31" s="466"/>
      <c r="W31" s="477"/>
      <c r="X31" s="466"/>
      <c r="Y31" s="466"/>
      <c r="Z31" s="466"/>
      <c r="AA31" s="466"/>
      <c r="AB31" s="466"/>
      <c r="AC31" s="466"/>
    </row>
    <row r="32" spans="2:29" x14ac:dyDescent="0.25">
      <c r="B32" s="1" t="s">
        <v>57</v>
      </c>
      <c r="C32" s="466"/>
      <c r="D32" s="466"/>
      <c r="E32" s="466"/>
      <c r="F32" s="466"/>
      <c r="G32" s="466"/>
      <c r="H32" s="466"/>
      <c r="I32" s="466"/>
      <c r="J32" s="466"/>
      <c r="K32" s="466"/>
      <c r="L32" s="466"/>
      <c r="M32" s="466"/>
      <c r="N32" s="466"/>
      <c r="O32" s="466"/>
      <c r="P32" s="477"/>
      <c r="Q32" s="466"/>
      <c r="R32" s="466"/>
      <c r="S32" s="466"/>
      <c r="T32" s="466"/>
      <c r="U32" s="466"/>
      <c r="V32" s="466"/>
      <c r="W32" s="477"/>
      <c r="X32" s="466"/>
      <c r="Y32" s="466"/>
      <c r="Z32" s="466"/>
      <c r="AA32" s="466"/>
      <c r="AB32" s="466"/>
      <c r="AC32" s="466"/>
    </row>
    <row r="33" spans="2:29" x14ac:dyDescent="0.25">
      <c r="B33" s="1" t="s">
        <v>58</v>
      </c>
      <c r="C33" s="466"/>
      <c r="D33" s="466"/>
      <c r="E33" s="466"/>
      <c r="F33" s="466"/>
      <c r="G33" s="466"/>
      <c r="H33" s="466"/>
      <c r="I33" s="466"/>
      <c r="J33" s="466"/>
      <c r="K33" s="466"/>
      <c r="L33" s="466"/>
      <c r="M33" s="466"/>
      <c r="N33" s="466"/>
      <c r="O33" s="466"/>
      <c r="P33" s="477"/>
      <c r="Q33" s="466"/>
      <c r="R33" s="466"/>
      <c r="S33" s="466"/>
      <c r="T33" s="466"/>
      <c r="U33" s="466"/>
      <c r="V33" s="466"/>
      <c r="W33" s="477"/>
      <c r="X33" s="466"/>
      <c r="Y33" s="466"/>
      <c r="Z33" s="466"/>
      <c r="AA33" s="466"/>
      <c r="AB33" s="466"/>
      <c r="AC33" s="466"/>
    </row>
    <row r="34" spans="2:29" x14ac:dyDescent="0.25">
      <c r="B34" s="1" t="s">
        <v>59</v>
      </c>
      <c r="C34" s="466"/>
      <c r="D34" s="466"/>
      <c r="E34" s="466"/>
      <c r="F34" s="466"/>
      <c r="G34" s="466"/>
      <c r="H34" s="466"/>
      <c r="I34" s="466"/>
      <c r="J34" s="466"/>
      <c r="K34" s="466"/>
      <c r="L34" s="466"/>
      <c r="M34" s="466"/>
      <c r="N34" s="466"/>
      <c r="O34" s="466"/>
      <c r="P34" s="477"/>
      <c r="Q34" s="466"/>
      <c r="R34" s="466"/>
      <c r="S34" s="466"/>
      <c r="T34" s="466"/>
      <c r="U34" s="466"/>
      <c r="V34" s="466"/>
      <c r="W34" s="477"/>
      <c r="X34" s="466"/>
      <c r="Y34" s="466"/>
      <c r="Z34" s="466"/>
      <c r="AA34" s="466"/>
      <c r="AB34" s="466"/>
      <c r="AC34" s="466"/>
    </row>
    <row r="35" spans="2:29" x14ac:dyDescent="0.25">
      <c r="B35" s="1" t="s">
        <v>60</v>
      </c>
      <c r="C35" s="466"/>
      <c r="D35" s="466"/>
      <c r="E35" s="466"/>
      <c r="F35" s="466"/>
      <c r="G35" s="466"/>
      <c r="H35" s="466"/>
      <c r="I35" s="466"/>
      <c r="J35" s="466"/>
      <c r="K35" s="466"/>
      <c r="L35" s="466"/>
      <c r="M35" s="466"/>
      <c r="N35" s="466"/>
      <c r="O35" s="466"/>
      <c r="P35" s="477"/>
      <c r="Q35" s="466"/>
      <c r="R35" s="466"/>
      <c r="S35" s="466"/>
      <c r="T35" s="466"/>
      <c r="U35" s="466"/>
      <c r="V35" s="466"/>
      <c r="W35" s="477"/>
      <c r="X35" s="466"/>
      <c r="Y35" s="466"/>
      <c r="Z35" s="466"/>
      <c r="AA35" s="466"/>
      <c r="AB35" s="466"/>
      <c r="AC35" s="466"/>
    </row>
    <row r="36" spans="2:29" x14ac:dyDescent="0.25">
      <c r="B36" s="1" t="s">
        <v>61</v>
      </c>
      <c r="C36" s="466"/>
      <c r="D36" s="466"/>
      <c r="E36" s="466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77"/>
      <c r="Q36" s="466"/>
      <c r="R36" s="466"/>
      <c r="S36" s="466"/>
      <c r="T36" s="466"/>
      <c r="U36" s="466"/>
      <c r="V36" s="466"/>
      <c r="W36" s="477"/>
      <c r="X36" s="466"/>
      <c r="Y36" s="466"/>
      <c r="Z36" s="466"/>
      <c r="AA36" s="466"/>
      <c r="AB36" s="466"/>
      <c r="AC36" s="466"/>
    </row>
    <row r="37" spans="2:29" x14ac:dyDescent="0.25">
      <c r="B37" s="1" t="s">
        <v>62</v>
      </c>
      <c r="C37" s="466"/>
      <c r="D37" s="466"/>
      <c r="E37" s="466"/>
      <c r="F37" s="466"/>
      <c r="G37" s="466"/>
      <c r="H37" s="466"/>
      <c r="I37" s="466"/>
      <c r="J37" s="466"/>
      <c r="K37" s="466"/>
      <c r="L37" s="466"/>
      <c r="M37" s="466"/>
      <c r="N37" s="466"/>
      <c r="O37" s="466"/>
      <c r="P37" s="477"/>
      <c r="Q37" s="466"/>
      <c r="R37" s="466"/>
      <c r="S37" s="466"/>
      <c r="T37" s="466"/>
      <c r="U37" s="466"/>
      <c r="V37" s="466"/>
      <c r="W37" s="477"/>
      <c r="X37" s="466"/>
      <c r="Y37" s="466"/>
      <c r="Z37" s="466"/>
      <c r="AA37" s="466"/>
      <c r="AB37" s="466"/>
      <c r="AC37" s="466"/>
    </row>
    <row r="38" spans="2:29" x14ac:dyDescent="0.25">
      <c r="B38" s="1" t="s">
        <v>53</v>
      </c>
      <c r="C38" s="466"/>
      <c r="D38" s="466"/>
      <c r="E38" s="466"/>
      <c r="F38" s="466"/>
      <c r="G38" s="466"/>
      <c r="H38" s="466"/>
      <c r="I38" s="466"/>
      <c r="J38" s="466"/>
      <c r="K38" s="466"/>
      <c r="L38" s="466"/>
      <c r="M38" s="466"/>
      <c r="N38" s="466"/>
      <c r="O38" s="466"/>
      <c r="P38" s="477"/>
      <c r="Q38" s="466"/>
      <c r="R38" s="466"/>
      <c r="S38" s="466"/>
      <c r="T38" s="466"/>
      <c r="U38" s="466"/>
      <c r="V38" s="466"/>
      <c r="W38" s="477"/>
      <c r="X38" s="466"/>
      <c r="Y38" s="466"/>
      <c r="Z38" s="466"/>
      <c r="AA38" s="466"/>
      <c r="AB38" s="466"/>
      <c r="AC38" s="466"/>
    </row>
    <row r="39" spans="2:29" x14ac:dyDescent="0.25">
      <c r="B39" s="1" t="s">
        <v>54</v>
      </c>
      <c r="C39" s="466"/>
      <c r="D39" s="466"/>
      <c r="E39" s="466"/>
      <c r="F39" s="466"/>
      <c r="G39" s="466"/>
      <c r="H39" s="466"/>
      <c r="I39" s="466"/>
      <c r="J39" s="466"/>
      <c r="K39" s="466"/>
      <c r="L39" s="466"/>
      <c r="M39" s="466"/>
      <c r="N39" s="466"/>
      <c r="O39" s="466"/>
      <c r="P39" s="477"/>
      <c r="Q39" s="466"/>
      <c r="R39" s="466"/>
      <c r="S39" s="466"/>
      <c r="T39" s="466"/>
      <c r="U39" s="466"/>
      <c r="V39" s="466"/>
      <c r="W39" s="477"/>
      <c r="X39" s="466"/>
      <c r="Y39" s="466"/>
      <c r="Z39" s="466"/>
      <c r="AA39" s="466"/>
      <c r="AB39" s="466"/>
      <c r="AC39" s="466"/>
    </row>
    <row r="40" spans="2:29" x14ac:dyDescent="0.25">
      <c r="B40" s="1" t="s">
        <v>55</v>
      </c>
      <c r="C40" s="468"/>
      <c r="D40" s="468"/>
      <c r="E40" s="468"/>
      <c r="F40" s="468"/>
      <c r="G40" s="468"/>
      <c r="H40" s="468"/>
      <c r="I40" s="466"/>
      <c r="J40" s="468"/>
      <c r="K40" s="468"/>
      <c r="L40" s="468"/>
      <c r="M40" s="468"/>
      <c r="N40" s="468"/>
      <c r="O40" s="468"/>
      <c r="P40" s="477"/>
      <c r="Q40" s="468"/>
      <c r="R40" s="468"/>
      <c r="S40" s="468"/>
      <c r="T40" s="468"/>
      <c r="U40" s="468"/>
      <c r="V40" s="468"/>
      <c r="W40" s="477"/>
      <c r="X40" s="468"/>
      <c r="Y40" s="468"/>
      <c r="Z40" s="468"/>
      <c r="AA40" s="468"/>
      <c r="AB40" s="468"/>
      <c r="AC40" s="468"/>
    </row>
    <row r="41" spans="2:29" x14ac:dyDescent="0.25">
      <c r="B41" s="62" t="s">
        <v>410</v>
      </c>
      <c r="C41" s="466"/>
      <c r="D41" s="466"/>
      <c r="E41" s="466"/>
      <c r="F41" s="466"/>
      <c r="G41" s="466"/>
      <c r="H41" s="466"/>
      <c r="I41" s="477"/>
      <c r="J41" s="466"/>
      <c r="K41" s="466"/>
      <c r="L41" s="466"/>
      <c r="M41" s="466"/>
      <c r="N41" s="466"/>
      <c r="O41" s="466"/>
      <c r="P41" s="487"/>
      <c r="Q41" s="466"/>
      <c r="R41" s="466"/>
      <c r="S41" s="466"/>
      <c r="T41" s="466"/>
      <c r="U41" s="466"/>
      <c r="V41" s="466"/>
      <c r="W41" s="477"/>
      <c r="X41" s="466"/>
      <c r="Y41" s="466"/>
      <c r="Z41" s="466"/>
      <c r="AA41" s="466"/>
      <c r="AB41" s="466"/>
      <c r="AC41" s="466"/>
    </row>
    <row r="42" spans="2:29" x14ac:dyDescent="0.25">
      <c r="C42" s="477"/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7"/>
      <c r="AC42" s="477"/>
    </row>
    <row r="43" spans="2:29" x14ac:dyDescent="0.25">
      <c r="B43" s="2" t="s">
        <v>525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7"/>
      <c r="Q43" s="475"/>
      <c r="R43" s="475"/>
      <c r="S43" s="475"/>
      <c r="T43" s="475"/>
      <c r="U43" s="475"/>
      <c r="V43" s="475"/>
      <c r="W43" s="477"/>
      <c r="X43" s="475"/>
      <c r="Y43" s="475"/>
      <c r="Z43" s="475"/>
      <c r="AA43" s="475"/>
      <c r="AB43" s="475"/>
      <c r="AC43" s="475"/>
    </row>
    <row r="44" spans="2:29" x14ac:dyDescent="0.25">
      <c r="B44" s="119" t="s">
        <v>249</v>
      </c>
      <c r="C44" s="524"/>
      <c r="D44" s="524"/>
      <c r="E44" s="524"/>
      <c r="F44" s="524"/>
      <c r="G44" s="524"/>
      <c r="H44" s="524"/>
      <c r="I44" s="475"/>
      <c r="J44" s="525"/>
      <c r="K44" s="525"/>
      <c r="L44" s="525"/>
      <c r="M44" s="525"/>
      <c r="N44" s="525"/>
      <c r="O44" s="525"/>
      <c r="P44" s="477"/>
      <c r="Q44" s="468"/>
      <c r="R44" s="468"/>
      <c r="S44" s="468"/>
      <c r="T44" s="468"/>
      <c r="U44" s="468"/>
      <c r="V44" s="468"/>
      <c r="W44" s="477"/>
      <c r="X44" s="468"/>
      <c r="Y44" s="468"/>
      <c r="Z44" s="468"/>
      <c r="AA44" s="468"/>
      <c r="AB44" s="468"/>
      <c r="AC44" s="468"/>
    </row>
    <row r="45" spans="2:29" x14ac:dyDescent="0.25">
      <c r="B45" s="1" t="s">
        <v>329</v>
      </c>
      <c r="C45" s="466"/>
      <c r="D45" s="466"/>
      <c r="E45" s="466"/>
      <c r="F45" s="466"/>
      <c r="G45" s="466"/>
      <c r="H45" s="466"/>
      <c r="I45" s="477"/>
      <c r="J45" s="466"/>
      <c r="K45" s="466"/>
      <c r="L45" s="466"/>
      <c r="M45" s="466"/>
      <c r="N45" s="466"/>
      <c r="O45" s="466"/>
      <c r="P45" s="477"/>
      <c r="Q45" s="466"/>
      <c r="R45" s="466"/>
      <c r="S45" s="466"/>
      <c r="T45" s="466"/>
      <c r="U45" s="466"/>
      <c r="V45" s="466"/>
      <c r="W45" s="477"/>
      <c r="X45" s="466"/>
      <c r="Y45" s="466"/>
      <c r="Z45" s="466"/>
      <c r="AA45" s="466"/>
      <c r="AB45" s="466"/>
      <c r="AC45" s="466"/>
    </row>
    <row r="46" spans="2:29" x14ac:dyDescent="0.25">
      <c r="B46" s="1" t="s">
        <v>330</v>
      </c>
      <c r="C46" s="466"/>
      <c r="D46" s="466"/>
      <c r="E46" s="466"/>
      <c r="F46" s="466"/>
      <c r="G46" s="466"/>
      <c r="H46" s="466"/>
      <c r="I46" s="477"/>
      <c r="J46" s="466"/>
      <c r="K46" s="466"/>
      <c r="L46" s="466"/>
      <c r="M46" s="466"/>
      <c r="N46" s="466"/>
      <c r="O46" s="466"/>
      <c r="P46" s="477"/>
      <c r="Q46" s="466"/>
      <c r="R46" s="466"/>
      <c r="S46" s="466"/>
      <c r="T46" s="466"/>
      <c r="U46" s="466"/>
      <c r="V46" s="466"/>
      <c r="W46" s="477"/>
      <c r="X46" s="466"/>
      <c r="Y46" s="466"/>
      <c r="Z46" s="466"/>
      <c r="AA46" s="466"/>
      <c r="AB46" s="466"/>
      <c r="AC46" s="466"/>
    </row>
    <row r="47" spans="2:29" x14ac:dyDescent="0.25">
      <c r="B47" s="1" t="s">
        <v>331</v>
      </c>
      <c r="C47" s="466"/>
      <c r="D47" s="466"/>
      <c r="E47" s="466"/>
      <c r="F47" s="466"/>
      <c r="G47" s="466"/>
      <c r="H47" s="466"/>
      <c r="I47" s="477"/>
      <c r="J47" s="466"/>
      <c r="K47" s="466"/>
      <c r="L47" s="466"/>
      <c r="M47" s="466"/>
      <c r="N47" s="466"/>
      <c r="O47" s="466"/>
      <c r="P47" s="477"/>
      <c r="Q47" s="466"/>
      <c r="R47" s="466"/>
      <c r="S47" s="466"/>
      <c r="T47" s="466"/>
      <c r="U47" s="466"/>
      <c r="V47" s="466"/>
      <c r="W47" s="477"/>
      <c r="X47" s="466"/>
      <c r="Y47" s="466"/>
      <c r="Z47" s="466"/>
      <c r="AA47" s="466"/>
      <c r="AB47" s="466"/>
      <c r="AC47" s="466"/>
    </row>
    <row r="48" spans="2:29" x14ac:dyDescent="0.25">
      <c r="B48" s="1" t="s">
        <v>332</v>
      </c>
      <c r="C48" s="466"/>
      <c r="D48" s="466"/>
      <c r="E48" s="466"/>
      <c r="F48" s="466"/>
      <c r="G48" s="466"/>
      <c r="H48" s="466"/>
      <c r="I48" s="477"/>
      <c r="J48" s="466"/>
      <c r="K48" s="466"/>
      <c r="L48" s="466"/>
      <c r="M48" s="466"/>
      <c r="N48" s="466"/>
      <c r="O48" s="466"/>
      <c r="P48" s="477"/>
      <c r="Q48" s="466"/>
      <c r="R48" s="466"/>
      <c r="S48" s="466"/>
      <c r="T48" s="466"/>
      <c r="U48" s="466"/>
      <c r="V48" s="466"/>
      <c r="W48" s="477"/>
      <c r="X48" s="466"/>
      <c r="Y48" s="466"/>
      <c r="Z48" s="466"/>
      <c r="AA48" s="466"/>
      <c r="AB48" s="466"/>
      <c r="AC48" s="466"/>
    </row>
    <row r="49" spans="2:29" x14ac:dyDescent="0.25">
      <c r="B49" s="1" t="s">
        <v>333</v>
      </c>
      <c r="C49" s="466"/>
      <c r="D49" s="466"/>
      <c r="E49" s="466"/>
      <c r="F49" s="466"/>
      <c r="G49" s="466"/>
      <c r="H49" s="466"/>
      <c r="I49" s="477"/>
      <c r="J49" s="466"/>
      <c r="K49" s="466"/>
      <c r="L49" s="466"/>
      <c r="M49" s="466"/>
      <c r="N49" s="466"/>
      <c r="O49" s="466"/>
      <c r="P49" s="477"/>
      <c r="Q49" s="466"/>
      <c r="R49" s="466"/>
      <c r="S49" s="466"/>
      <c r="T49" s="466"/>
      <c r="U49" s="466"/>
      <c r="V49" s="466"/>
      <c r="W49" s="477"/>
      <c r="X49" s="466"/>
      <c r="Y49" s="466"/>
      <c r="Z49" s="466"/>
      <c r="AA49" s="466"/>
      <c r="AB49" s="466"/>
      <c r="AC49" s="466"/>
    </row>
    <row r="50" spans="2:29" x14ac:dyDescent="0.25">
      <c r="B50" s="1" t="s">
        <v>334</v>
      </c>
      <c r="C50" s="466"/>
      <c r="D50" s="466"/>
      <c r="E50" s="466"/>
      <c r="F50" s="466"/>
      <c r="G50" s="466"/>
      <c r="H50" s="466"/>
      <c r="I50" s="477"/>
      <c r="J50" s="466"/>
      <c r="K50" s="466"/>
      <c r="L50" s="466"/>
      <c r="M50" s="466"/>
      <c r="N50" s="466"/>
      <c r="O50" s="466"/>
      <c r="P50" s="477"/>
      <c r="Q50" s="466"/>
      <c r="R50" s="466"/>
      <c r="S50" s="466"/>
      <c r="T50" s="466"/>
      <c r="U50" s="466"/>
      <c r="V50" s="466"/>
      <c r="W50" s="477"/>
      <c r="X50" s="466"/>
      <c r="Y50" s="466"/>
      <c r="Z50" s="466"/>
      <c r="AA50" s="466"/>
      <c r="AB50" s="466"/>
      <c r="AC50" s="466"/>
    </row>
    <row r="51" spans="2:29" x14ac:dyDescent="0.25">
      <c r="B51" s="1" t="s">
        <v>335</v>
      </c>
      <c r="C51" s="466"/>
      <c r="D51" s="466"/>
      <c r="E51" s="466"/>
      <c r="F51" s="466"/>
      <c r="G51" s="466"/>
      <c r="H51" s="466"/>
      <c r="I51" s="477"/>
      <c r="J51" s="466"/>
      <c r="K51" s="466"/>
      <c r="L51" s="466"/>
      <c r="M51" s="466"/>
      <c r="N51" s="466"/>
      <c r="O51" s="466"/>
      <c r="P51" s="477"/>
      <c r="Q51" s="466"/>
      <c r="R51" s="466"/>
      <c r="S51" s="466"/>
      <c r="T51" s="466"/>
      <c r="U51" s="466"/>
      <c r="V51" s="466"/>
      <c r="W51" s="477"/>
      <c r="X51" s="466"/>
      <c r="Y51" s="466"/>
      <c r="Z51" s="466"/>
      <c r="AA51" s="466"/>
      <c r="AB51" s="466"/>
      <c r="AC51" s="466"/>
    </row>
    <row r="52" spans="2:29" x14ac:dyDescent="0.25">
      <c r="B52" s="1" t="s">
        <v>259</v>
      </c>
      <c r="C52" s="466"/>
      <c r="D52" s="466"/>
      <c r="E52" s="466"/>
      <c r="F52" s="466"/>
      <c r="G52" s="466"/>
      <c r="H52" s="466"/>
      <c r="I52" s="477"/>
      <c r="J52" s="466"/>
      <c r="K52" s="466"/>
      <c r="L52" s="466"/>
      <c r="M52" s="466"/>
      <c r="N52" s="466"/>
      <c r="O52" s="466"/>
      <c r="P52" s="477"/>
      <c r="Q52" s="466"/>
      <c r="R52" s="466"/>
      <c r="S52" s="466"/>
      <c r="T52" s="466"/>
      <c r="U52" s="466"/>
      <c r="V52" s="466"/>
      <c r="W52" s="477"/>
      <c r="X52" s="466"/>
      <c r="Y52" s="466"/>
      <c r="Z52" s="466"/>
      <c r="AA52" s="466"/>
      <c r="AB52" s="466"/>
      <c r="AC52" s="466"/>
    </row>
    <row r="53" spans="2:29" x14ac:dyDescent="0.25">
      <c r="B53" s="1" t="s">
        <v>336</v>
      </c>
      <c r="C53" s="466"/>
      <c r="D53" s="466"/>
      <c r="E53" s="466"/>
      <c r="F53" s="466"/>
      <c r="G53" s="466"/>
      <c r="H53" s="466"/>
      <c r="I53" s="477"/>
      <c r="J53" s="466"/>
      <c r="K53" s="466"/>
      <c r="L53" s="466"/>
      <c r="M53" s="466"/>
      <c r="N53" s="466"/>
      <c r="O53" s="466"/>
      <c r="P53" s="477"/>
      <c r="Q53" s="466"/>
      <c r="R53" s="466"/>
      <c r="S53" s="466"/>
      <c r="T53" s="466"/>
      <c r="U53" s="466"/>
      <c r="V53" s="466"/>
      <c r="W53" s="477"/>
      <c r="X53" s="466"/>
      <c r="Y53" s="466"/>
      <c r="Z53" s="466"/>
      <c r="AA53" s="466"/>
      <c r="AB53" s="466"/>
      <c r="AC53" s="466"/>
    </row>
    <row r="54" spans="2:29" x14ac:dyDescent="0.25">
      <c r="B54" s="1" t="s">
        <v>496</v>
      </c>
      <c r="C54" s="466"/>
      <c r="D54" s="466"/>
      <c r="E54" s="466"/>
      <c r="F54" s="466"/>
      <c r="G54" s="466"/>
      <c r="H54" s="466"/>
      <c r="I54" s="477"/>
      <c r="J54" s="466"/>
      <c r="K54" s="466"/>
      <c r="L54" s="466"/>
      <c r="M54" s="466"/>
      <c r="N54" s="466"/>
      <c r="O54" s="466"/>
      <c r="P54" s="477"/>
      <c r="Q54" s="466"/>
      <c r="R54" s="466"/>
      <c r="S54" s="466"/>
      <c r="T54" s="466"/>
      <c r="U54" s="466"/>
      <c r="V54" s="466"/>
      <c r="W54" s="477"/>
      <c r="X54" s="466"/>
      <c r="Y54" s="466"/>
      <c r="Z54" s="466"/>
      <c r="AA54" s="466"/>
      <c r="AB54" s="466"/>
      <c r="AC54" s="466"/>
    </row>
    <row r="55" spans="2:29" x14ac:dyDescent="0.25">
      <c r="B55" s="1" t="s">
        <v>337</v>
      </c>
      <c r="C55" s="468"/>
      <c r="D55" s="468"/>
      <c r="E55" s="468"/>
      <c r="F55" s="468"/>
      <c r="G55" s="468"/>
      <c r="H55" s="468"/>
      <c r="I55" s="477"/>
      <c r="J55" s="468"/>
      <c r="K55" s="468"/>
      <c r="L55" s="468"/>
      <c r="M55" s="468"/>
      <c r="N55" s="468"/>
      <c r="O55" s="468"/>
      <c r="P55" s="477"/>
      <c r="Q55" s="468"/>
      <c r="R55" s="468"/>
      <c r="S55" s="468"/>
      <c r="T55" s="468"/>
      <c r="U55" s="468"/>
      <c r="V55" s="468"/>
      <c r="W55" s="477"/>
      <c r="X55" s="468"/>
      <c r="Y55" s="468"/>
      <c r="Z55" s="468"/>
      <c r="AA55" s="468"/>
      <c r="AB55" s="468"/>
      <c r="AC55" s="468"/>
    </row>
    <row r="56" spans="2:29" x14ac:dyDescent="0.25">
      <c r="B56" s="62" t="s">
        <v>526</v>
      </c>
      <c r="C56" s="466"/>
      <c r="D56" s="466"/>
      <c r="E56" s="466"/>
      <c r="F56" s="466"/>
      <c r="G56" s="466"/>
      <c r="H56" s="466"/>
      <c r="I56" s="477"/>
      <c r="J56" s="466"/>
      <c r="K56" s="466"/>
      <c r="L56" s="466"/>
      <c r="M56" s="466"/>
      <c r="N56" s="466"/>
      <c r="O56" s="466"/>
      <c r="P56" s="477"/>
      <c r="Q56" s="466"/>
      <c r="R56" s="466"/>
      <c r="S56" s="466"/>
      <c r="T56" s="466"/>
      <c r="U56" s="466"/>
      <c r="V56" s="466"/>
      <c r="W56" s="477"/>
      <c r="X56" s="466"/>
      <c r="Y56" s="466"/>
      <c r="Z56" s="466"/>
      <c r="AA56" s="466"/>
      <c r="AB56" s="466"/>
      <c r="AC56" s="466"/>
    </row>
    <row r="57" spans="2:29" x14ac:dyDescent="0.25">
      <c r="C57" s="477"/>
      <c r="D57" s="477"/>
      <c r="E57" s="477"/>
      <c r="F57" s="477"/>
      <c r="G57" s="477"/>
      <c r="H57" s="477"/>
      <c r="I57" s="477"/>
      <c r="J57" s="526"/>
      <c r="K57" s="526"/>
      <c r="L57" s="526"/>
      <c r="M57" s="526"/>
      <c r="N57" s="526"/>
      <c r="O57" s="526"/>
      <c r="P57" s="477"/>
      <c r="Q57" s="526"/>
      <c r="R57" s="526"/>
      <c r="S57" s="526"/>
      <c r="T57" s="526"/>
      <c r="U57" s="526"/>
      <c r="V57" s="526"/>
      <c r="W57" s="477"/>
      <c r="X57" s="526"/>
      <c r="Y57" s="526"/>
      <c r="Z57" s="526"/>
      <c r="AA57" s="526"/>
      <c r="AB57" s="526"/>
      <c r="AC57" s="526"/>
    </row>
    <row r="58" spans="2:29" x14ac:dyDescent="0.25">
      <c r="J58" s="39"/>
      <c r="K58" s="39"/>
      <c r="L58" s="39"/>
      <c r="M58" s="39"/>
      <c r="N58" s="39"/>
      <c r="O58" s="39"/>
    </row>
  </sheetData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B1:X33"/>
  <sheetViews>
    <sheetView zoomScaleNormal="100" workbookViewId="0">
      <selection activeCell="T26" sqref="T26"/>
    </sheetView>
  </sheetViews>
  <sheetFormatPr defaultRowHeight="15" x14ac:dyDescent="0.25"/>
  <cols>
    <col min="1" max="1" width="5.28515625" style="1" customWidth="1"/>
    <col min="2" max="2" width="6.7109375" style="1" customWidth="1"/>
    <col min="3" max="3" width="24.85546875" style="1" bestFit="1" customWidth="1"/>
    <col min="4" max="4" width="45.7109375" style="1" customWidth="1"/>
    <col min="5" max="10" width="9.140625" style="1"/>
    <col min="11" max="11" width="2" style="1" customWidth="1"/>
    <col min="12" max="17" width="9.140625" style="1"/>
    <col min="18" max="18" width="2" style="1" customWidth="1"/>
    <col min="19" max="16384" width="9.140625" style="1"/>
  </cols>
  <sheetData>
    <row r="1" spans="2:24" ht="18.75" x14ac:dyDescent="0.3">
      <c r="B1" s="10" t="s">
        <v>517</v>
      </c>
    </row>
    <row r="2" spans="2:24" x14ac:dyDescent="0.25">
      <c r="B2" s="25" t="s">
        <v>6</v>
      </c>
    </row>
    <row r="3" spans="2:24" x14ac:dyDescent="0.25">
      <c r="D3" s="24" t="s">
        <v>518</v>
      </c>
    </row>
    <row r="4" spans="2:24" x14ac:dyDescent="0.25">
      <c r="E4" s="425" t="s">
        <v>530</v>
      </c>
      <c r="F4" s="426"/>
      <c r="G4" s="426"/>
      <c r="H4" s="426"/>
      <c r="I4" s="426"/>
      <c r="J4" s="427"/>
      <c r="L4" s="425" t="s">
        <v>515</v>
      </c>
      <c r="M4" s="426"/>
      <c r="N4" s="426"/>
      <c r="O4" s="426"/>
      <c r="P4" s="426"/>
      <c r="Q4" s="427"/>
      <c r="S4" s="425" t="s">
        <v>516</v>
      </c>
      <c r="T4" s="426"/>
      <c r="U4" s="426"/>
      <c r="V4" s="426"/>
      <c r="W4" s="426"/>
      <c r="X4" s="427"/>
    </row>
    <row r="5" spans="2:24" x14ac:dyDescent="0.25">
      <c r="C5" s="31" t="s">
        <v>261</v>
      </c>
      <c r="D5" s="6" t="s">
        <v>297</v>
      </c>
      <c r="E5" s="209">
        <v>2015</v>
      </c>
      <c r="F5" s="210">
        <v>2016</v>
      </c>
      <c r="G5" s="210">
        <v>2017</v>
      </c>
      <c r="H5" s="210">
        <v>2018</v>
      </c>
      <c r="I5" s="210">
        <v>2019</v>
      </c>
      <c r="J5" s="211">
        <v>2020</v>
      </c>
      <c r="L5" s="209">
        <v>2015</v>
      </c>
      <c r="M5" s="210">
        <v>2016</v>
      </c>
      <c r="N5" s="210">
        <v>2017</v>
      </c>
      <c r="O5" s="210">
        <v>2018</v>
      </c>
      <c r="P5" s="210">
        <v>2019</v>
      </c>
      <c r="Q5" s="211">
        <v>2020</v>
      </c>
      <c r="S5" s="209">
        <v>2015</v>
      </c>
      <c r="T5" s="210">
        <v>2016</v>
      </c>
      <c r="U5" s="210">
        <v>2017</v>
      </c>
      <c r="V5" s="210">
        <v>2018</v>
      </c>
      <c r="W5" s="210">
        <v>2019</v>
      </c>
      <c r="X5" s="211">
        <v>2020</v>
      </c>
    </row>
    <row r="6" spans="2:24" x14ac:dyDescent="0.25">
      <c r="C6" s="31" t="s">
        <v>10</v>
      </c>
      <c r="D6" s="202" t="s">
        <v>234</v>
      </c>
      <c r="E6" s="493"/>
      <c r="F6" s="494"/>
      <c r="G6" s="494"/>
      <c r="H6" s="494"/>
      <c r="I6" s="494"/>
      <c r="J6" s="495"/>
      <c r="K6" s="477"/>
      <c r="L6" s="496"/>
      <c r="M6" s="497"/>
      <c r="N6" s="497"/>
      <c r="O6" s="497"/>
      <c r="P6" s="497"/>
      <c r="Q6" s="498"/>
      <c r="S6" s="408">
        <v>15703.849206977757</v>
      </c>
      <c r="T6" s="203">
        <v>1511.5905201278988</v>
      </c>
      <c r="U6" s="203">
        <v>3225.7806380745733</v>
      </c>
      <c r="V6" s="203">
        <v>1967.1270506926357</v>
      </c>
      <c r="W6" s="203">
        <v>344.54186978228603</v>
      </c>
      <c r="X6" s="204">
        <v>0</v>
      </c>
    </row>
    <row r="7" spans="2:24" x14ac:dyDescent="0.25">
      <c r="C7" s="32"/>
      <c r="D7" s="41" t="s">
        <v>235</v>
      </c>
      <c r="E7" s="499"/>
      <c r="F7" s="500"/>
      <c r="G7" s="500"/>
      <c r="H7" s="500"/>
      <c r="I7" s="500"/>
      <c r="J7" s="501"/>
      <c r="K7" s="477"/>
      <c r="L7" s="502"/>
      <c r="M7" s="503"/>
      <c r="N7" s="503"/>
      <c r="O7" s="503"/>
      <c r="P7" s="503"/>
      <c r="Q7" s="504"/>
      <c r="S7" s="409">
        <v>5139.954710795796</v>
      </c>
      <c r="T7" s="54">
        <v>2468.7325667304394</v>
      </c>
      <c r="U7" s="54">
        <v>10078.123802655255</v>
      </c>
      <c r="V7" s="54">
        <v>4441.4968087121288</v>
      </c>
      <c r="W7" s="54">
        <v>1716.2085589155381</v>
      </c>
      <c r="X7" s="205">
        <v>1730.3980097734911</v>
      </c>
    </row>
    <row r="8" spans="2:24" x14ac:dyDescent="0.25">
      <c r="C8" s="32"/>
      <c r="D8" s="41" t="s">
        <v>246</v>
      </c>
      <c r="E8" s="499"/>
      <c r="F8" s="500"/>
      <c r="G8" s="500"/>
      <c r="H8" s="500"/>
      <c r="I8" s="500"/>
      <c r="J8" s="501"/>
      <c r="K8" s="477"/>
      <c r="L8" s="502"/>
      <c r="M8" s="503"/>
      <c r="N8" s="503"/>
      <c r="O8" s="503"/>
      <c r="P8" s="503"/>
      <c r="Q8" s="504"/>
      <c r="S8" s="409">
        <v>49190.71784838289</v>
      </c>
      <c r="T8" s="54">
        <v>69656.943726413476</v>
      </c>
      <c r="U8" s="54">
        <v>43009.384450315556</v>
      </c>
      <c r="V8" s="54">
        <v>45981.756049862553</v>
      </c>
      <c r="W8" s="54">
        <v>43457.521090939452</v>
      </c>
      <c r="X8" s="205">
        <v>43443.215124463284</v>
      </c>
    </row>
    <row r="9" spans="2:24" x14ac:dyDescent="0.25">
      <c r="C9" s="32"/>
      <c r="D9" s="41" t="s">
        <v>236</v>
      </c>
      <c r="E9" s="499"/>
      <c r="F9" s="500"/>
      <c r="G9" s="500"/>
      <c r="H9" s="500"/>
      <c r="I9" s="500"/>
      <c r="J9" s="501"/>
      <c r="K9" s="477"/>
      <c r="L9" s="502"/>
      <c r="M9" s="503"/>
      <c r="N9" s="503"/>
      <c r="O9" s="503"/>
      <c r="P9" s="503"/>
      <c r="Q9" s="504"/>
      <c r="S9" s="409">
        <v>2184.6670923738811</v>
      </c>
      <c r="T9" s="54">
        <v>0</v>
      </c>
      <c r="U9" s="54">
        <v>0</v>
      </c>
      <c r="V9" s="54">
        <v>0</v>
      </c>
      <c r="W9" s="54">
        <v>0</v>
      </c>
      <c r="X9" s="205">
        <v>0</v>
      </c>
    </row>
    <row r="10" spans="2:24" x14ac:dyDescent="0.25">
      <c r="C10" s="32"/>
      <c r="D10" s="41" t="s">
        <v>247</v>
      </c>
      <c r="E10" s="499"/>
      <c r="F10" s="500"/>
      <c r="G10" s="500"/>
      <c r="H10" s="500"/>
      <c r="I10" s="500"/>
      <c r="J10" s="501"/>
      <c r="K10" s="477"/>
      <c r="L10" s="502"/>
      <c r="M10" s="503"/>
      <c r="N10" s="503"/>
      <c r="O10" s="503"/>
      <c r="P10" s="503"/>
      <c r="Q10" s="504"/>
      <c r="S10" s="409">
        <v>3982.3150007005574</v>
      </c>
      <c r="T10" s="54">
        <v>6097.1718458940468</v>
      </c>
      <c r="U10" s="54">
        <v>6144.3440725229975</v>
      </c>
      <c r="V10" s="54">
        <v>6191.613012016167</v>
      </c>
      <c r="W10" s="54">
        <v>5720.6951963851279</v>
      </c>
      <c r="X10" s="205">
        <v>5767.9933659116377</v>
      </c>
    </row>
    <row r="11" spans="2:24" x14ac:dyDescent="0.25">
      <c r="C11" s="33"/>
      <c r="D11" s="42" t="s">
        <v>237</v>
      </c>
      <c r="E11" s="505"/>
      <c r="F11" s="468"/>
      <c r="G11" s="468"/>
      <c r="H11" s="468"/>
      <c r="I11" s="468"/>
      <c r="J11" s="506"/>
      <c r="K11" s="477"/>
      <c r="L11" s="507"/>
      <c r="M11" s="508"/>
      <c r="N11" s="508"/>
      <c r="O11" s="508"/>
      <c r="P11" s="508"/>
      <c r="Q11" s="509"/>
      <c r="S11" s="410">
        <v>0</v>
      </c>
      <c r="T11" s="40">
        <v>0</v>
      </c>
      <c r="U11" s="40">
        <v>0</v>
      </c>
      <c r="V11" s="40">
        <v>0</v>
      </c>
      <c r="W11" s="40">
        <v>0</v>
      </c>
      <c r="X11" s="206">
        <v>0</v>
      </c>
    </row>
    <row r="12" spans="2:24" x14ac:dyDescent="0.25">
      <c r="C12" s="6" t="s">
        <v>34</v>
      </c>
      <c r="D12" s="207" t="s">
        <v>249</v>
      </c>
      <c r="E12" s="510"/>
      <c r="F12" s="470"/>
      <c r="G12" s="470"/>
      <c r="H12" s="470"/>
      <c r="I12" s="470"/>
      <c r="J12" s="511"/>
      <c r="K12" s="477"/>
      <c r="L12" s="510"/>
      <c r="M12" s="470"/>
      <c r="N12" s="470"/>
      <c r="O12" s="470"/>
      <c r="P12" s="470"/>
      <c r="Q12" s="511"/>
      <c r="S12" s="411">
        <v>71617.179597536728</v>
      </c>
      <c r="T12" s="83">
        <v>71762.215338237555</v>
      </c>
      <c r="U12" s="83">
        <v>71508.085457719528</v>
      </c>
      <c r="V12" s="83">
        <v>71922.424569660376</v>
      </c>
      <c r="W12" s="83">
        <v>69785.455996438948</v>
      </c>
      <c r="X12" s="208">
        <v>70426.481818102518</v>
      </c>
    </row>
    <row r="13" spans="2:24" x14ac:dyDescent="0.25">
      <c r="C13" s="31" t="s">
        <v>232</v>
      </c>
      <c r="D13" s="202" t="s">
        <v>154</v>
      </c>
      <c r="E13" s="493"/>
      <c r="F13" s="494"/>
      <c r="G13" s="494"/>
      <c r="H13" s="494"/>
      <c r="I13" s="494"/>
      <c r="J13" s="495"/>
      <c r="K13" s="477"/>
      <c r="L13" s="493"/>
      <c r="M13" s="494"/>
      <c r="N13" s="494"/>
      <c r="O13" s="494"/>
      <c r="P13" s="494"/>
      <c r="Q13" s="495"/>
      <c r="S13" s="408">
        <v>49689.692518681375</v>
      </c>
      <c r="T13" s="203">
        <v>44755.056659039481</v>
      </c>
      <c r="U13" s="203">
        <v>40642.038210377643</v>
      </c>
      <c r="V13" s="203">
        <v>37860.535959534645</v>
      </c>
      <c r="W13" s="203">
        <v>36037.254493205408</v>
      </c>
      <c r="X13" s="204">
        <v>34146.05847518619</v>
      </c>
    </row>
    <row r="14" spans="2:24" x14ac:dyDescent="0.25">
      <c r="C14" s="32"/>
      <c r="D14" s="41" t="s">
        <v>238</v>
      </c>
      <c r="E14" s="499"/>
      <c r="F14" s="500"/>
      <c r="G14" s="500"/>
      <c r="H14" s="500"/>
      <c r="I14" s="500"/>
      <c r="J14" s="501"/>
      <c r="K14" s="500"/>
      <c r="L14" s="499"/>
      <c r="M14" s="500"/>
      <c r="N14" s="500"/>
      <c r="O14" s="500"/>
      <c r="P14" s="500"/>
      <c r="Q14" s="501"/>
      <c r="S14" s="409">
        <v>25748.008311494839</v>
      </c>
      <c r="T14" s="54">
        <v>26779.6080650353</v>
      </c>
      <c r="U14" s="54">
        <v>25787.960345573207</v>
      </c>
      <c r="V14" s="54">
        <v>24813.102590012157</v>
      </c>
      <c r="W14" s="54">
        <v>23800.249215434225</v>
      </c>
      <c r="X14" s="205">
        <v>22765.795193797625</v>
      </c>
    </row>
    <row r="15" spans="2:24" x14ac:dyDescent="0.25">
      <c r="C15" s="32"/>
      <c r="D15" s="41" t="s">
        <v>239</v>
      </c>
      <c r="E15" s="499"/>
      <c r="F15" s="500"/>
      <c r="G15" s="500"/>
      <c r="H15" s="500"/>
      <c r="I15" s="500"/>
      <c r="J15" s="501"/>
      <c r="K15" s="500"/>
      <c r="L15" s="499"/>
      <c r="M15" s="500"/>
      <c r="N15" s="500"/>
      <c r="O15" s="500"/>
      <c r="P15" s="500"/>
      <c r="Q15" s="501"/>
      <c r="S15" s="409">
        <v>45824.580562576368</v>
      </c>
      <c r="T15" s="54">
        <v>40741.28676304259</v>
      </c>
      <c r="U15" s="54">
        <v>41080.42666643249</v>
      </c>
      <c r="V15" s="54">
        <v>42469.245085336937</v>
      </c>
      <c r="W15" s="54">
        <v>42192.937600397847</v>
      </c>
      <c r="X15" s="205">
        <v>41682.153979214178</v>
      </c>
    </row>
    <row r="16" spans="2:24" x14ac:dyDescent="0.25">
      <c r="C16" s="32"/>
      <c r="D16" s="41" t="s">
        <v>240</v>
      </c>
      <c r="E16" s="499"/>
      <c r="F16" s="500"/>
      <c r="G16" s="500"/>
      <c r="H16" s="500"/>
      <c r="I16" s="500"/>
      <c r="J16" s="501"/>
      <c r="K16" s="500"/>
      <c r="L16" s="499"/>
      <c r="M16" s="500"/>
      <c r="N16" s="500"/>
      <c r="O16" s="500"/>
      <c r="P16" s="500"/>
      <c r="Q16" s="501"/>
      <c r="S16" s="409">
        <v>2347.9094256910812</v>
      </c>
      <c r="T16" s="54">
        <v>2197.6329873811246</v>
      </c>
      <c r="U16" s="54">
        <v>2226.1443760577076</v>
      </c>
      <c r="V16" s="54">
        <v>2259.3077081915349</v>
      </c>
      <c r="W16" s="54">
        <v>2292.6542019911412</v>
      </c>
      <c r="X16" s="205">
        <v>2327.8941070911123</v>
      </c>
    </row>
    <row r="17" spans="3:24" x14ac:dyDescent="0.25">
      <c r="C17" s="32"/>
      <c r="D17" s="41" t="s">
        <v>241</v>
      </c>
      <c r="E17" s="499"/>
      <c r="F17" s="500"/>
      <c r="G17" s="500"/>
      <c r="H17" s="500"/>
      <c r="I17" s="500"/>
      <c r="J17" s="501"/>
      <c r="K17" s="500"/>
      <c r="L17" s="499"/>
      <c r="M17" s="500"/>
      <c r="N17" s="500"/>
      <c r="O17" s="500"/>
      <c r="P17" s="500"/>
      <c r="Q17" s="501"/>
      <c r="S17" s="409">
        <v>8011.0295926345862</v>
      </c>
      <c r="T17" s="54">
        <v>5667.9966230453865</v>
      </c>
      <c r="U17" s="54">
        <v>5252.135272957843</v>
      </c>
      <c r="V17" s="54">
        <v>4908.5804215811349</v>
      </c>
      <c r="W17" s="54">
        <v>4688.1803225358763</v>
      </c>
      <c r="X17" s="205">
        <v>4552.3264530259921</v>
      </c>
    </row>
    <row r="18" spans="3:24" x14ac:dyDescent="0.25">
      <c r="C18" s="32"/>
      <c r="D18" s="41" t="s">
        <v>242</v>
      </c>
      <c r="E18" s="499"/>
      <c r="F18" s="500"/>
      <c r="G18" s="500"/>
      <c r="H18" s="500"/>
      <c r="I18" s="500"/>
      <c r="J18" s="501"/>
      <c r="K18" s="500"/>
      <c r="L18" s="499"/>
      <c r="M18" s="500"/>
      <c r="N18" s="500"/>
      <c r="O18" s="500"/>
      <c r="P18" s="500"/>
      <c r="Q18" s="501"/>
      <c r="S18" s="409">
        <v>16595.835853107121</v>
      </c>
      <c r="T18" s="54">
        <v>16593.096083321227</v>
      </c>
      <c r="U18" s="54">
        <v>13274.866728085464</v>
      </c>
      <c r="V18" s="54">
        <v>15262.428210139464</v>
      </c>
      <c r="W18" s="54">
        <v>19215.488616383998</v>
      </c>
      <c r="X18" s="205">
        <v>15636.17937040815</v>
      </c>
    </row>
    <row r="19" spans="3:24" x14ac:dyDescent="0.25">
      <c r="C19" s="32"/>
      <c r="D19" s="41" t="s">
        <v>243</v>
      </c>
      <c r="E19" s="499"/>
      <c r="F19" s="500"/>
      <c r="G19" s="500"/>
      <c r="H19" s="500"/>
      <c r="I19" s="500"/>
      <c r="J19" s="501"/>
      <c r="K19" s="500"/>
      <c r="L19" s="499"/>
      <c r="M19" s="500"/>
      <c r="N19" s="500"/>
      <c r="O19" s="500"/>
      <c r="P19" s="500"/>
      <c r="Q19" s="501"/>
      <c r="S19" s="409">
        <v>18331.435263298899</v>
      </c>
      <c r="T19" s="54">
        <v>12270.133578133969</v>
      </c>
      <c r="U19" s="54">
        <v>8349.5173515552342</v>
      </c>
      <c r="V19" s="54">
        <v>11385.41144258323</v>
      </c>
      <c r="W19" s="54">
        <v>14167.589133279856</v>
      </c>
      <c r="X19" s="205">
        <v>11944.773868500099</v>
      </c>
    </row>
    <row r="20" spans="3:24" x14ac:dyDescent="0.25">
      <c r="C20" s="32"/>
      <c r="D20" s="41" t="s">
        <v>496</v>
      </c>
      <c r="E20" s="499"/>
      <c r="F20" s="500"/>
      <c r="G20" s="500"/>
      <c r="H20" s="500"/>
      <c r="I20" s="500"/>
      <c r="J20" s="501"/>
      <c r="K20" s="500"/>
      <c r="L20" s="499"/>
      <c r="M20" s="500"/>
      <c r="N20" s="500"/>
      <c r="O20" s="500"/>
      <c r="P20" s="500"/>
      <c r="Q20" s="501"/>
      <c r="S20" s="409">
        <v>7946.4161799230624</v>
      </c>
      <c r="T20" s="54">
        <v>8329.4134362956902</v>
      </c>
      <c r="U20" s="54">
        <v>8156.6787653760748</v>
      </c>
      <c r="V20" s="54">
        <v>5665.734115082174</v>
      </c>
      <c r="W20" s="54">
        <v>5586.4170503608448</v>
      </c>
      <c r="X20" s="205">
        <v>4990.4127286525645</v>
      </c>
    </row>
    <row r="21" spans="3:24" x14ac:dyDescent="0.25">
      <c r="C21" s="33"/>
      <c r="D21" s="42" t="s">
        <v>5</v>
      </c>
      <c r="E21" s="505"/>
      <c r="F21" s="468"/>
      <c r="G21" s="468"/>
      <c r="H21" s="468"/>
      <c r="I21" s="468"/>
      <c r="J21" s="506"/>
      <c r="K21" s="500"/>
      <c r="L21" s="505"/>
      <c r="M21" s="468"/>
      <c r="N21" s="468"/>
      <c r="O21" s="468"/>
      <c r="P21" s="468"/>
      <c r="Q21" s="506"/>
      <c r="S21" s="410">
        <v>1288.7893850095281</v>
      </c>
      <c r="T21" s="40">
        <v>27197.181107753706</v>
      </c>
      <c r="U21" s="40">
        <v>28013.202999723588</v>
      </c>
      <c r="V21" s="40">
        <v>26457.561700924278</v>
      </c>
      <c r="W21" s="40">
        <v>26573.339774761465</v>
      </c>
      <c r="X21" s="206">
        <v>28479.907260024316</v>
      </c>
    </row>
    <row r="22" spans="3:24" x14ac:dyDescent="0.25">
      <c r="C22" s="31" t="s">
        <v>233</v>
      </c>
      <c r="D22" s="202" t="s">
        <v>248</v>
      </c>
      <c r="E22" s="493"/>
      <c r="F22" s="494"/>
      <c r="G22" s="494"/>
      <c r="H22" s="494"/>
      <c r="I22" s="494"/>
      <c r="J22" s="495"/>
      <c r="K22" s="500"/>
      <c r="L22" s="493"/>
      <c r="M22" s="494"/>
      <c r="N22" s="494"/>
      <c r="O22" s="494"/>
      <c r="P22" s="494"/>
      <c r="Q22" s="495"/>
      <c r="S22" s="408">
        <v>18192.944699129905</v>
      </c>
      <c r="T22" s="203">
        <v>30207.888401177119</v>
      </c>
      <c r="U22" s="203">
        <v>32883.557369245085</v>
      </c>
      <c r="V22" s="203">
        <v>33368.199736363669</v>
      </c>
      <c r="W22" s="203">
        <v>38246.636429532518</v>
      </c>
      <c r="X22" s="204">
        <v>31449.947983257614</v>
      </c>
    </row>
    <row r="23" spans="3:24" x14ac:dyDescent="0.25">
      <c r="C23" s="32"/>
      <c r="D23" s="41" t="s">
        <v>244</v>
      </c>
      <c r="E23" s="499"/>
      <c r="F23" s="500"/>
      <c r="G23" s="500"/>
      <c r="H23" s="500"/>
      <c r="I23" s="500"/>
      <c r="J23" s="501"/>
      <c r="K23" s="500"/>
      <c r="L23" s="499"/>
      <c r="M23" s="500"/>
      <c r="N23" s="500"/>
      <c r="O23" s="500"/>
      <c r="P23" s="500"/>
      <c r="Q23" s="501"/>
      <c r="S23" s="409">
        <v>1439.1916396938072</v>
      </c>
      <c r="T23" s="54">
        <v>1371.8508123804459</v>
      </c>
      <c r="U23" s="54">
        <v>2617.7790351243812</v>
      </c>
      <c r="V23" s="54">
        <v>1735.3519995166282</v>
      </c>
      <c r="W23" s="54">
        <v>3408.8056096574101</v>
      </c>
      <c r="X23" s="205">
        <v>3007.8901222340528</v>
      </c>
    </row>
    <row r="24" spans="3:24" x14ac:dyDescent="0.25">
      <c r="C24" s="32"/>
      <c r="D24" s="41" t="s">
        <v>245</v>
      </c>
      <c r="E24" s="499"/>
      <c r="F24" s="500"/>
      <c r="G24" s="500"/>
      <c r="H24" s="500"/>
      <c r="I24" s="500"/>
      <c r="J24" s="501"/>
      <c r="K24" s="500"/>
      <c r="L24" s="499"/>
      <c r="M24" s="500"/>
      <c r="N24" s="500"/>
      <c r="O24" s="500"/>
      <c r="P24" s="500"/>
      <c r="Q24" s="501"/>
      <c r="S24" s="409">
        <v>0</v>
      </c>
      <c r="T24" s="54">
        <v>0</v>
      </c>
      <c r="U24" s="54">
        <v>0</v>
      </c>
      <c r="V24" s="54">
        <v>0</v>
      </c>
      <c r="W24" s="54">
        <v>0</v>
      </c>
      <c r="X24" s="205">
        <v>0</v>
      </c>
    </row>
    <row r="25" spans="3:24" x14ac:dyDescent="0.25">
      <c r="C25" s="33"/>
      <c r="D25" s="42" t="s">
        <v>5</v>
      </c>
      <c r="E25" s="505"/>
      <c r="F25" s="468"/>
      <c r="G25" s="468"/>
      <c r="H25" s="468"/>
      <c r="I25" s="468"/>
      <c r="J25" s="506"/>
      <c r="K25" s="500"/>
      <c r="L25" s="505"/>
      <c r="M25" s="468"/>
      <c r="N25" s="468"/>
      <c r="O25" s="468"/>
      <c r="P25" s="468"/>
      <c r="Q25" s="506"/>
      <c r="S25" s="410">
        <v>2060.3897619542363</v>
      </c>
      <c r="T25" s="40">
        <v>4509.0620477994817</v>
      </c>
      <c r="U25" s="40">
        <v>4556.6989207695069</v>
      </c>
      <c r="V25" s="40">
        <v>4604.6126917773936</v>
      </c>
      <c r="W25" s="40">
        <v>4654.2447920484519</v>
      </c>
      <c r="X25" s="206">
        <v>4706.258222217708</v>
      </c>
    </row>
    <row r="26" spans="3:24" x14ac:dyDescent="0.25">
      <c r="E26" s="510"/>
      <c r="F26" s="470"/>
      <c r="G26" s="470"/>
      <c r="H26" s="470"/>
      <c r="I26" s="470"/>
      <c r="J26" s="511"/>
      <c r="K26" s="500"/>
      <c r="L26" s="510"/>
      <c r="M26" s="470"/>
      <c r="N26" s="470"/>
      <c r="O26" s="470"/>
      <c r="P26" s="470"/>
      <c r="Q26" s="511"/>
      <c r="S26" s="411">
        <f t="shared" ref="S26:X26" si="0">SUM(S6:S25)</f>
        <v>345294.90664996242</v>
      </c>
      <c r="T26" s="83">
        <f t="shared" si="0"/>
        <v>372116.86056180886</v>
      </c>
      <c r="U26" s="83">
        <f t="shared" si="0"/>
        <v>346806.7244625662</v>
      </c>
      <c r="V26" s="83">
        <f t="shared" si="0"/>
        <v>341294.48915198719</v>
      </c>
      <c r="W26" s="83">
        <f t="shared" si="0"/>
        <v>341888.21995205036</v>
      </c>
      <c r="X26" s="208">
        <f t="shared" si="0"/>
        <v>327057.68608186056</v>
      </c>
    </row>
    <row r="27" spans="3:24" x14ac:dyDescent="0.25">
      <c r="D27" s="87" t="s">
        <v>213</v>
      </c>
      <c r="E27" s="466"/>
      <c r="F27" s="466"/>
      <c r="G27" s="466"/>
      <c r="H27" s="466"/>
      <c r="I27" s="466"/>
      <c r="J27" s="466"/>
      <c r="K27" s="477"/>
      <c r="L27" s="466"/>
      <c r="M27" s="466"/>
      <c r="N27" s="466"/>
      <c r="O27" s="466"/>
      <c r="P27" s="466"/>
      <c r="Q27" s="466"/>
      <c r="S27" s="466"/>
      <c r="T27" s="466"/>
      <c r="U27" s="466"/>
      <c r="V27" s="466"/>
      <c r="W27" s="466"/>
      <c r="X27" s="466"/>
    </row>
    <row r="28" spans="3:24" x14ac:dyDescent="0.25">
      <c r="E28" s="477"/>
      <c r="F28" s="477"/>
      <c r="G28" s="477"/>
      <c r="H28" s="477"/>
      <c r="I28" s="477"/>
      <c r="J28" s="477"/>
      <c r="K28" s="477"/>
      <c r="L28" s="477"/>
      <c r="M28" s="477"/>
      <c r="N28" s="477"/>
      <c r="O28" s="477"/>
      <c r="P28" s="477"/>
      <c r="Q28" s="477"/>
    </row>
    <row r="29" spans="3:24" x14ac:dyDescent="0.25">
      <c r="C29" s="32"/>
      <c r="D29" s="212" t="s">
        <v>259</v>
      </c>
      <c r="E29" s="499"/>
      <c r="F29" s="500"/>
      <c r="G29" s="500"/>
      <c r="H29" s="500"/>
      <c r="I29" s="500"/>
      <c r="J29" s="501"/>
      <c r="K29" s="500"/>
      <c r="L29" s="499"/>
      <c r="M29" s="500"/>
      <c r="N29" s="500"/>
      <c r="O29" s="500"/>
      <c r="P29" s="500"/>
      <c r="Q29" s="501"/>
      <c r="R29" s="477"/>
      <c r="S29" s="499">
        <f t="shared" ref="S29:X29" si="1">E29+L29</f>
        <v>0</v>
      </c>
      <c r="T29" s="500">
        <f t="shared" si="1"/>
        <v>0</v>
      </c>
      <c r="U29" s="500">
        <f t="shared" si="1"/>
        <v>0</v>
      </c>
      <c r="V29" s="500">
        <f t="shared" si="1"/>
        <v>0</v>
      </c>
      <c r="W29" s="500">
        <f t="shared" si="1"/>
        <v>0</v>
      </c>
      <c r="X29" s="501">
        <f t="shared" si="1"/>
        <v>0</v>
      </c>
    </row>
    <row r="30" spans="3:24" x14ac:dyDescent="0.25">
      <c r="D30" s="201" t="s">
        <v>514</v>
      </c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</row>
    <row r="31" spans="3:24" x14ac:dyDescent="0.25"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</row>
    <row r="32" spans="3:24" x14ac:dyDescent="0.25">
      <c r="D32" s="212" t="s">
        <v>622</v>
      </c>
      <c r="E32" s="499"/>
      <c r="F32" s="500"/>
      <c r="G32" s="500"/>
      <c r="H32" s="500"/>
      <c r="I32" s="500"/>
      <c r="J32" s="501"/>
      <c r="K32" s="500"/>
      <c r="L32" s="499"/>
      <c r="M32" s="500"/>
      <c r="N32" s="500"/>
      <c r="O32" s="500"/>
      <c r="P32" s="500"/>
      <c r="Q32" s="501"/>
      <c r="R32" s="477"/>
      <c r="S32" s="499">
        <f t="shared" ref="S32" si="2">E32+L32</f>
        <v>0</v>
      </c>
      <c r="T32" s="500">
        <f t="shared" ref="T32" si="3">F32+M32</f>
        <v>0</v>
      </c>
      <c r="U32" s="500">
        <f t="shared" ref="U32" si="4">G32+N32</f>
        <v>0</v>
      </c>
      <c r="V32" s="500">
        <f t="shared" ref="V32" si="5">H32+O32</f>
        <v>0</v>
      </c>
      <c r="W32" s="500">
        <f t="shared" ref="W32" si="6">I32+P32</f>
        <v>0</v>
      </c>
      <c r="X32" s="501">
        <f t="shared" ref="X32" si="7">J32+Q32</f>
        <v>0</v>
      </c>
    </row>
    <row r="33" spans="4:4" x14ac:dyDescent="0.25">
      <c r="D33" s="24" t="s">
        <v>624</v>
      </c>
    </row>
  </sheetData>
  <mergeCells count="3">
    <mergeCell ref="E4:J4"/>
    <mergeCell ref="L4:Q4"/>
    <mergeCell ref="S4:X4"/>
  </mergeCells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S52"/>
  <sheetViews>
    <sheetView zoomScaleNormal="100" zoomScalePageLayoutView="125" workbookViewId="0">
      <selection activeCell="K35" sqref="K35"/>
    </sheetView>
  </sheetViews>
  <sheetFormatPr defaultColWidth="8.85546875" defaultRowHeight="15" x14ac:dyDescent="0.25"/>
  <cols>
    <col min="1" max="1" width="4.42578125" style="1" customWidth="1"/>
    <col min="2" max="2" width="34" style="1" customWidth="1"/>
    <col min="3" max="6" width="10" style="1" customWidth="1"/>
    <col min="7" max="9" width="9.42578125" style="1" customWidth="1"/>
    <col min="10" max="10" width="10" style="1" customWidth="1"/>
    <col min="11" max="13" width="9.42578125" style="1" customWidth="1"/>
    <col min="14" max="16384" width="8.85546875" style="1"/>
  </cols>
  <sheetData>
    <row r="1" spans="2:15" ht="18.75" x14ac:dyDescent="0.3">
      <c r="B1" s="10" t="s">
        <v>348</v>
      </c>
      <c r="C1" s="10"/>
      <c r="D1" s="10"/>
      <c r="E1" s="10"/>
      <c r="F1" s="10"/>
    </row>
    <row r="2" spans="2:15" x14ac:dyDescent="0.25">
      <c r="B2" s="25" t="s">
        <v>6</v>
      </c>
      <c r="C2" s="25"/>
      <c r="D2" s="25"/>
      <c r="E2" s="25"/>
      <c r="F2" s="25"/>
    </row>
    <row r="4" spans="2:15" x14ac:dyDescent="0.25">
      <c r="H4" s="95"/>
    </row>
    <row r="5" spans="2:15" x14ac:dyDescent="0.25">
      <c r="B5" s="2" t="s">
        <v>440</v>
      </c>
      <c r="C5" s="36" t="s">
        <v>403</v>
      </c>
      <c r="D5" s="36" t="s">
        <v>403</v>
      </c>
      <c r="E5" s="36" t="s">
        <v>403</v>
      </c>
      <c r="F5" s="36" t="s">
        <v>403</v>
      </c>
      <c r="G5" s="36" t="s">
        <v>403</v>
      </c>
      <c r="H5" s="154" t="s">
        <v>403</v>
      </c>
      <c r="K5" s="96"/>
    </row>
    <row r="6" spans="2:15" x14ac:dyDescent="0.25">
      <c r="C6" s="36">
        <v>2009</v>
      </c>
      <c r="D6" s="36">
        <v>2010</v>
      </c>
      <c r="E6" s="36">
        <v>2011</v>
      </c>
      <c r="F6" s="36">
        <v>2012</v>
      </c>
      <c r="G6" s="36">
        <v>2013</v>
      </c>
      <c r="H6" s="154">
        <v>2014</v>
      </c>
      <c r="K6" s="96"/>
    </row>
    <row r="7" spans="2:15" x14ac:dyDescent="0.25">
      <c r="B7" s="1" t="s">
        <v>480</v>
      </c>
      <c r="G7" s="36"/>
      <c r="H7" s="154"/>
    </row>
    <row r="8" spans="2:15" x14ac:dyDescent="0.25">
      <c r="B8" s="1" t="s">
        <v>436</v>
      </c>
      <c r="C8" s="39">
        <v>22005.248581235435</v>
      </c>
      <c r="D8" s="39">
        <v>21207.955597916622</v>
      </c>
      <c r="E8" s="39">
        <v>19739.077062148237</v>
      </c>
      <c r="F8" s="39">
        <v>17634.586308452643</v>
      </c>
      <c r="G8" s="39">
        <v>23185.111005042723</v>
      </c>
      <c r="H8" s="155">
        <v>25600.483399212801</v>
      </c>
      <c r="J8" s="39"/>
      <c r="K8" s="39"/>
    </row>
    <row r="9" spans="2:15" x14ac:dyDescent="0.25">
      <c r="B9" s="1" t="s">
        <v>437</v>
      </c>
      <c r="C9" s="40">
        <v>7800.823087035651</v>
      </c>
      <c r="D9" s="40">
        <v>9012.2092141115409</v>
      </c>
      <c r="E9" s="40">
        <v>11214.876283642518</v>
      </c>
      <c r="F9" s="40">
        <v>14659.791965299493</v>
      </c>
      <c r="G9" s="40">
        <v>7936.3113489698062</v>
      </c>
      <c r="H9" s="156">
        <v>8817.2221277890894</v>
      </c>
      <c r="J9" s="39"/>
      <c r="K9" s="39"/>
    </row>
    <row r="10" spans="2:15" x14ac:dyDescent="0.25">
      <c r="B10" s="62" t="s">
        <v>227</v>
      </c>
      <c r="C10" s="39">
        <f t="shared" ref="C10" si="0">SUM(C8:C9)</f>
        <v>29806.071668271084</v>
      </c>
      <c r="D10" s="39">
        <f t="shared" ref="D10" si="1">SUM(D8:D9)</f>
        <v>30220.164812028161</v>
      </c>
      <c r="E10" s="39">
        <f t="shared" ref="E10" si="2">SUM(E8:E9)</f>
        <v>30953.953345790753</v>
      </c>
      <c r="F10" s="39">
        <f t="shared" ref="F10" si="3">SUM(F8:F9)</f>
        <v>32294.378273752136</v>
      </c>
      <c r="G10" s="39">
        <f>SUM(G8:G9)</f>
        <v>31121.422354012531</v>
      </c>
      <c r="H10" s="155">
        <f>SUM(H8:H9)</f>
        <v>34417.70552700189</v>
      </c>
      <c r="K10" s="39"/>
    </row>
    <row r="11" spans="2:15" x14ac:dyDescent="0.25">
      <c r="C11" s="24" t="s">
        <v>637</v>
      </c>
      <c r="D11" s="39"/>
      <c r="E11" s="39"/>
      <c r="F11" s="39"/>
      <c r="G11" s="54"/>
      <c r="H11" s="54"/>
      <c r="I11" s="54"/>
      <c r="J11" s="54"/>
      <c r="K11" s="39"/>
    </row>
    <row r="12" spans="2:15" x14ac:dyDescent="0.25">
      <c r="B12" s="1" t="s">
        <v>539</v>
      </c>
      <c r="C12" s="466"/>
      <c r="D12" s="466"/>
      <c r="E12" s="466"/>
      <c r="F12" s="466"/>
      <c r="G12" s="500"/>
      <c r="H12" s="500"/>
      <c r="I12" s="54"/>
      <c r="J12" s="54"/>
      <c r="K12" s="39"/>
    </row>
    <row r="13" spans="2:15" x14ac:dyDescent="0.25">
      <c r="B13" s="1" t="s">
        <v>538</v>
      </c>
      <c r="C13" s="466"/>
      <c r="D13" s="466"/>
      <c r="E13" s="466"/>
      <c r="F13" s="466"/>
      <c r="G13" s="466"/>
      <c r="H13" s="513"/>
      <c r="J13" s="54"/>
      <c r="K13" s="39"/>
    </row>
    <row r="14" spans="2:15" x14ac:dyDescent="0.25">
      <c r="B14" s="24" t="s">
        <v>483</v>
      </c>
      <c r="C14" s="466"/>
      <c r="D14" s="466"/>
      <c r="E14" s="466"/>
      <c r="F14" s="466"/>
      <c r="G14" s="466"/>
      <c r="H14" s="513"/>
      <c r="J14" s="54"/>
      <c r="K14" s="39"/>
      <c r="L14" s="39"/>
      <c r="M14" s="39"/>
      <c r="N14" s="39"/>
    </row>
    <row r="15" spans="2:15" x14ac:dyDescent="0.25">
      <c r="B15" s="119" t="s">
        <v>484</v>
      </c>
      <c r="C15" s="466"/>
      <c r="D15" s="466"/>
      <c r="E15" s="466"/>
      <c r="F15" s="466"/>
      <c r="G15" s="466"/>
      <c r="H15" s="513"/>
      <c r="J15" s="54"/>
      <c r="K15" s="39"/>
      <c r="L15" s="39"/>
      <c r="M15" s="39"/>
      <c r="N15" s="39"/>
      <c r="O15" s="39"/>
    </row>
    <row r="16" spans="2:15" x14ac:dyDescent="0.25">
      <c r="B16" s="1" t="s">
        <v>402</v>
      </c>
      <c r="C16" s="466"/>
      <c r="D16" s="466"/>
      <c r="E16" s="466"/>
      <c r="F16" s="466"/>
      <c r="G16" s="466"/>
      <c r="H16" s="513"/>
      <c r="J16" s="54"/>
      <c r="K16" s="39"/>
      <c r="L16" s="39"/>
      <c r="M16" s="39"/>
      <c r="N16" s="39"/>
    </row>
    <row r="17" spans="2:14" x14ac:dyDescent="0.25">
      <c r="B17" s="1" t="s">
        <v>444</v>
      </c>
      <c r="C17" s="468"/>
      <c r="D17" s="468"/>
      <c r="E17" s="468"/>
      <c r="F17" s="468"/>
      <c r="G17" s="468"/>
      <c r="H17" s="514"/>
      <c r="J17" s="39"/>
      <c r="K17" s="39"/>
      <c r="L17" s="39"/>
      <c r="M17" s="39"/>
      <c r="N17" s="39"/>
    </row>
    <row r="18" spans="2:14" x14ac:dyDescent="0.25">
      <c r="B18" s="62" t="s">
        <v>227</v>
      </c>
      <c r="C18" s="466"/>
      <c r="D18" s="466"/>
      <c r="E18" s="466"/>
      <c r="F18" s="466"/>
      <c r="G18" s="466"/>
      <c r="H18" s="513"/>
      <c r="I18" s="54"/>
      <c r="J18" s="39"/>
      <c r="K18" s="39"/>
      <c r="L18" s="39"/>
      <c r="M18" s="39"/>
      <c r="N18" s="39"/>
    </row>
    <row r="19" spans="2:14" ht="7.5" customHeight="1" x14ac:dyDescent="0.25">
      <c r="B19" s="62"/>
      <c r="C19" s="39"/>
      <c r="D19" s="39"/>
      <c r="E19" s="39"/>
      <c r="F19" s="39"/>
      <c r="G19" s="39"/>
      <c r="H19" s="39"/>
      <c r="I19" s="54"/>
      <c r="J19" s="54"/>
      <c r="K19" s="39"/>
      <c r="L19" s="39"/>
      <c r="M19" s="39"/>
      <c r="N19" s="39"/>
    </row>
    <row r="20" spans="2:14" x14ac:dyDescent="0.25">
      <c r="C20" s="24" t="s">
        <v>642</v>
      </c>
      <c r="D20" s="39"/>
      <c r="E20" s="39"/>
      <c r="F20" s="39"/>
      <c r="G20" s="39"/>
      <c r="H20" s="54"/>
      <c r="I20" s="54"/>
      <c r="J20" s="54"/>
      <c r="K20" s="39"/>
      <c r="L20" s="39"/>
      <c r="M20" s="39"/>
      <c r="N20" s="39"/>
    </row>
    <row r="21" spans="2:14" x14ac:dyDescent="0.25">
      <c r="B21" s="24"/>
      <c r="C21" s="39"/>
      <c r="D21" s="39"/>
      <c r="E21" s="39"/>
      <c r="F21" s="39"/>
      <c r="G21" s="39"/>
      <c r="H21" s="54"/>
      <c r="I21" s="54"/>
      <c r="J21" s="54"/>
      <c r="K21" s="39"/>
      <c r="L21" s="39"/>
      <c r="M21" s="39"/>
      <c r="N21" s="39"/>
    </row>
    <row r="22" spans="2:14" x14ac:dyDescent="0.25">
      <c r="B22" s="119" t="s">
        <v>348</v>
      </c>
      <c r="C22" s="36" t="s">
        <v>403</v>
      </c>
      <c r="D22" s="36" t="s">
        <v>403</v>
      </c>
      <c r="E22" s="36" t="s">
        <v>403</v>
      </c>
      <c r="F22" s="36" t="s">
        <v>403</v>
      </c>
      <c r="G22" s="36" t="s">
        <v>403</v>
      </c>
      <c r="H22" s="120" t="s">
        <v>403</v>
      </c>
      <c r="I22" s="120" t="s">
        <v>404</v>
      </c>
      <c r="J22" s="120" t="s">
        <v>404</v>
      </c>
      <c r="K22" s="120" t="s">
        <v>404</v>
      </c>
      <c r="L22" s="120" t="s">
        <v>404</v>
      </c>
      <c r="M22" s="120" t="s">
        <v>404</v>
      </c>
      <c r="N22" s="120" t="s">
        <v>404</v>
      </c>
    </row>
    <row r="23" spans="2:14" x14ac:dyDescent="0.25">
      <c r="B23" s="24" t="s">
        <v>445</v>
      </c>
      <c r="C23" s="36">
        <v>2009</v>
      </c>
      <c r="D23" s="36">
        <v>2010</v>
      </c>
      <c r="E23" s="36">
        <v>2011</v>
      </c>
      <c r="F23" s="36">
        <v>2012</v>
      </c>
      <c r="G23" s="36">
        <v>2013</v>
      </c>
      <c r="H23" s="36">
        <v>2014</v>
      </c>
      <c r="I23" s="36">
        <v>2015</v>
      </c>
      <c r="J23" s="36">
        <v>2016</v>
      </c>
      <c r="K23" s="36">
        <v>2017</v>
      </c>
      <c r="L23" s="36">
        <v>2018</v>
      </c>
      <c r="M23" s="36">
        <v>2019</v>
      </c>
      <c r="N23" s="36">
        <v>2020</v>
      </c>
    </row>
    <row r="24" spans="2:14" x14ac:dyDescent="0.25">
      <c r="B24" s="119" t="s">
        <v>436</v>
      </c>
      <c r="C24" s="512"/>
      <c r="D24" s="512"/>
      <c r="E24" s="512"/>
      <c r="F24" s="512"/>
      <c r="G24" s="512"/>
      <c r="H24" s="512"/>
      <c r="I24" s="512"/>
      <c r="J24" s="512"/>
      <c r="K24" s="512"/>
      <c r="L24" s="512"/>
      <c r="M24" s="512"/>
      <c r="N24" s="512"/>
    </row>
    <row r="25" spans="2:14" x14ac:dyDescent="0.25">
      <c r="B25" s="119" t="s">
        <v>437</v>
      </c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</row>
    <row r="26" spans="2:14" x14ac:dyDescent="0.25">
      <c r="B26" s="119" t="s">
        <v>227</v>
      </c>
      <c r="C26" s="512"/>
      <c r="D26" s="512"/>
      <c r="E26" s="512"/>
      <c r="F26" s="512"/>
      <c r="G26" s="512"/>
      <c r="H26" s="512"/>
      <c r="I26" s="512"/>
      <c r="J26" s="512"/>
      <c r="K26" s="512"/>
      <c r="L26" s="512"/>
      <c r="M26" s="512"/>
      <c r="N26" s="512"/>
    </row>
    <row r="27" spans="2:14" x14ac:dyDescent="0.25">
      <c r="B27" s="24"/>
      <c r="C27" s="94"/>
      <c r="D27" s="94"/>
      <c r="E27" s="94"/>
      <c r="F27" s="94"/>
      <c r="G27" s="94"/>
      <c r="H27" s="54"/>
      <c r="I27" s="54"/>
      <c r="J27" s="54"/>
      <c r="K27" s="39"/>
      <c r="L27" s="39"/>
      <c r="M27" s="39"/>
      <c r="N27" s="39"/>
    </row>
    <row r="28" spans="2:14" x14ac:dyDescent="0.25">
      <c r="B28" s="24"/>
      <c r="C28" s="94"/>
      <c r="D28" s="94"/>
      <c r="E28" s="94"/>
      <c r="F28" s="94"/>
      <c r="G28" s="94"/>
      <c r="H28" s="54"/>
      <c r="I28" s="54"/>
      <c r="J28" s="54"/>
      <c r="K28" s="39"/>
      <c r="L28" s="39"/>
      <c r="M28" s="39"/>
      <c r="N28" s="39"/>
    </row>
    <row r="29" spans="2:14" x14ac:dyDescent="0.25">
      <c r="C29" s="115" t="s">
        <v>405</v>
      </c>
      <c r="D29" s="115" t="s">
        <v>405</v>
      </c>
      <c r="E29" s="115" t="s">
        <v>405</v>
      </c>
      <c r="F29" s="115" t="s">
        <v>405</v>
      </c>
      <c r="G29" s="115" t="s">
        <v>405</v>
      </c>
      <c r="H29" s="115" t="s">
        <v>405</v>
      </c>
      <c r="I29" s="116" t="s">
        <v>405</v>
      </c>
      <c r="J29" s="117" t="s">
        <v>405</v>
      </c>
      <c r="K29" s="118" t="s">
        <v>405</v>
      </c>
      <c r="L29" s="118" t="s">
        <v>405</v>
      </c>
      <c r="M29" s="118" t="s">
        <v>405</v>
      </c>
      <c r="N29" s="118" t="s">
        <v>405</v>
      </c>
    </row>
    <row r="30" spans="2:14" x14ac:dyDescent="0.25">
      <c r="B30" s="2" t="s">
        <v>441</v>
      </c>
      <c r="C30" s="36" t="s">
        <v>403</v>
      </c>
      <c r="D30" s="36" t="s">
        <v>403</v>
      </c>
      <c r="E30" s="36" t="s">
        <v>403</v>
      </c>
      <c r="F30" s="36" t="s">
        <v>403</v>
      </c>
      <c r="G30" s="36" t="s">
        <v>403</v>
      </c>
      <c r="H30" s="96" t="s">
        <v>403</v>
      </c>
      <c r="I30" s="97" t="s">
        <v>404</v>
      </c>
      <c r="J30" s="44" t="s">
        <v>404</v>
      </c>
      <c r="K30" s="36" t="s">
        <v>404</v>
      </c>
      <c r="L30" s="36" t="s">
        <v>404</v>
      </c>
      <c r="M30" s="36" t="s">
        <v>404</v>
      </c>
      <c r="N30" s="36" t="s">
        <v>404</v>
      </c>
    </row>
    <row r="31" spans="2:14" x14ac:dyDescent="0.25">
      <c r="C31" s="36">
        <v>2009</v>
      </c>
      <c r="D31" s="36">
        <v>2010</v>
      </c>
      <c r="E31" s="36">
        <v>2011</v>
      </c>
      <c r="F31" s="36">
        <v>2012</v>
      </c>
      <c r="G31" s="36">
        <v>2013</v>
      </c>
      <c r="H31" s="96">
        <v>2014</v>
      </c>
      <c r="I31" s="97">
        <v>2015</v>
      </c>
      <c r="J31" s="44">
        <v>2016</v>
      </c>
      <c r="K31" s="36">
        <v>2017</v>
      </c>
      <c r="L31" s="36">
        <v>2018</v>
      </c>
      <c r="M31" s="36">
        <v>2019</v>
      </c>
      <c r="N31" s="36">
        <v>2020</v>
      </c>
    </row>
    <row r="32" spans="2:14" x14ac:dyDescent="0.25">
      <c r="G32" s="36"/>
      <c r="H32" s="96"/>
      <c r="I32" s="97"/>
      <c r="J32" s="44"/>
      <c r="K32" s="36"/>
      <c r="L32" s="36"/>
      <c r="M32" s="36"/>
      <c r="N32" s="36"/>
    </row>
    <row r="33" spans="2:19" x14ac:dyDescent="0.25">
      <c r="B33" s="1" t="s">
        <v>436</v>
      </c>
      <c r="C33" s="39">
        <f>C8*Escalators!D$15</f>
        <v>24707.982086049469</v>
      </c>
      <c r="D33" s="39">
        <f>D8*Escalators!E$15</f>
        <v>23516.163546766675</v>
      </c>
      <c r="E33" s="39">
        <f>E8*Escalators!F$15</f>
        <v>21293.816958483436</v>
      </c>
      <c r="F33" s="39">
        <f>F8*Escalators!G$15</f>
        <v>18376.723207205159</v>
      </c>
      <c r="G33" s="39">
        <f>G8*Escalators!H$15</f>
        <v>23686.164484523018</v>
      </c>
      <c r="H33" s="54">
        <f>H8*Escalators!I$15</f>
        <v>25600.483399212801</v>
      </c>
      <c r="I33" s="98">
        <f>ROUND(AVERAGE(D33:H33),2)</f>
        <v>22494.67</v>
      </c>
      <c r="J33" s="46">
        <f>$I33</f>
        <v>22494.67</v>
      </c>
      <c r="K33" s="39">
        <f t="shared" ref="K33:N34" si="4">$I33</f>
        <v>22494.67</v>
      </c>
      <c r="L33" s="39">
        <f t="shared" si="4"/>
        <v>22494.67</v>
      </c>
      <c r="M33" s="39">
        <f t="shared" si="4"/>
        <v>22494.67</v>
      </c>
      <c r="N33" s="39">
        <f t="shared" si="4"/>
        <v>22494.67</v>
      </c>
      <c r="O33" s="125">
        <f>I33/$I$35</f>
        <v>0.67443651718811459</v>
      </c>
    </row>
    <row r="34" spans="2:19" x14ac:dyDescent="0.25">
      <c r="B34" s="1" t="s">
        <v>437</v>
      </c>
      <c r="C34" s="40">
        <f>C9*Escalators!D$15</f>
        <v>8758.9375043586479</v>
      </c>
      <c r="D34" s="40">
        <f>D9*Escalators!E$15</f>
        <v>9993.0700447875279</v>
      </c>
      <c r="E34" s="40">
        <f>E9*Escalators!F$15</f>
        <v>12098.211179987708</v>
      </c>
      <c r="F34" s="40">
        <f>F9*Escalators!G$15</f>
        <v>15276.737118147768</v>
      </c>
      <c r="G34" s="40">
        <f>G9*Escalators!H$15</f>
        <v>8107.82298912436</v>
      </c>
      <c r="H34" s="40">
        <f>H9*Escalators!I$15</f>
        <v>8817.2221277890894</v>
      </c>
      <c r="I34" s="109">
        <f>ROUND(AVERAGE(D34:H34),2)</f>
        <v>10858.61</v>
      </c>
      <c r="J34" s="47">
        <f>$I34</f>
        <v>10858.61</v>
      </c>
      <c r="K34" s="40">
        <f t="shared" si="4"/>
        <v>10858.61</v>
      </c>
      <c r="L34" s="40">
        <f t="shared" si="4"/>
        <v>10858.61</v>
      </c>
      <c r="M34" s="40">
        <f t="shared" si="4"/>
        <v>10858.61</v>
      </c>
      <c r="N34" s="40">
        <f t="shared" si="4"/>
        <v>10858.61</v>
      </c>
      <c r="O34" s="125">
        <f>I34/$I$35</f>
        <v>0.32556348281188541</v>
      </c>
    </row>
    <row r="35" spans="2:19" x14ac:dyDescent="0.25">
      <c r="B35" s="2" t="s">
        <v>643</v>
      </c>
      <c r="C35" s="39">
        <f t="shared" ref="C35:F35" si="5">SUM(C33:C34)</f>
        <v>33466.919590408113</v>
      </c>
      <c r="D35" s="39">
        <f t="shared" si="5"/>
        <v>33509.233591554206</v>
      </c>
      <c r="E35" s="39">
        <f t="shared" si="5"/>
        <v>33392.028138471142</v>
      </c>
      <c r="F35" s="39">
        <f t="shared" si="5"/>
        <v>33653.460325352928</v>
      </c>
      <c r="G35" s="39">
        <f>SUM(G33:G34)</f>
        <v>31793.987473647379</v>
      </c>
      <c r="H35" s="54">
        <f>H10</f>
        <v>34417.70552700189</v>
      </c>
      <c r="I35" s="127">
        <f>ROUND(AVERAGE(D35:H35),2)</f>
        <v>33353.279999999999</v>
      </c>
      <c r="J35" s="128">
        <f>$I35</f>
        <v>33353.279999999999</v>
      </c>
      <c r="K35" s="129">
        <f t="shared" ref="K35:N35" si="6">$I35</f>
        <v>33353.279999999999</v>
      </c>
      <c r="L35" s="129">
        <f t="shared" si="6"/>
        <v>33353.279999999999</v>
      </c>
      <c r="M35" s="129">
        <f t="shared" si="6"/>
        <v>33353.279999999999</v>
      </c>
      <c r="N35" s="129">
        <f t="shared" si="6"/>
        <v>33353.279999999999</v>
      </c>
      <c r="O35" s="1" t="s">
        <v>454</v>
      </c>
    </row>
    <row r="36" spans="2:19" x14ac:dyDescent="0.25">
      <c r="G36" s="39"/>
      <c r="H36" s="54"/>
      <c r="I36" s="98"/>
      <c r="J36" s="46"/>
      <c r="K36" s="39"/>
      <c r="L36" s="39"/>
      <c r="M36" s="39"/>
      <c r="N36" s="39"/>
      <c r="O36" s="39"/>
    </row>
    <row r="37" spans="2:19" x14ac:dyDescent="0.25">
      <c r="B37" s="160"/>
      <c r="G37" s="39"/>
      <c r="H37" s="54"/>
      <c r="I37" s="98"/>
      <c r="J37" s="46"/>
      <c r="K37" s="39"/>
      <c r="L37" s="39"/>
      <c r="M37" s="39"/>
      <c r="N37" s="39"/>
      <c r="O37" s="39"/>
    </row>
    <row r="38" spans="2:19" x14ac:dyDescent="0.25">
      <c r="B38" s="1" t="s">
        <v>541</v>
      </c>
      <c r="G38" s="39"/>
      <c r="H38" s="54"/>
      <c r="I38" s="98"/>
      <c r="J38" s="46"/>
      <c r="K38" s="39"/>
      <c r="L38" s="39"/>
      <c r="M38" s="39"/>
      <c r="N38" s="39"/>
      <c r="R38" s="36"/>
    </row>
    <row r="39" spans="2:19" x14ac:dyDescent="0.25">
      <c r="B39" s="62" t="s">
        <v>401</v>
      </c>
      <c r="C39" s="466"/>
      <c r="D39" s="466"/>
      <c r="E39" s="466"/>
      <c r="F39" s="466"/>
      <c r="G39" s="466"/>
      <c r="H39" s="500"/>
      <c r="I39" s="515"/>
      <c r="J39" s="467"/>
      <c r="K39" s="466"/>
      <c r="L39" s="466"/>
      <c r="M39" s="466"/>
      <c r="N39" s="466"/>
      <c r="R39" s="39"/>
      <c r="S39" s="39"/>
    </row>
    <row r="40" spans="2:19" x14ac:dyDescent="0.25">
      <c r="B40" s="62" t="s">
        <v>573</v>
      </c>
      <c r="C40" s="466"/>
      <c r="D40" s="466"/>
      <c r="E40" s="466"/>
      <c r="F40" s="466"/>
      <c r="G40" s="466"/>
      <c r="H40" s="500"/>
      <c r="I40" s="515"/>
      <c r="J40" s="467"/>
      <c r="K40" s="466"/>
      <c r="L40" s="466"/>
      <c r="M40" s="466"/>
      <c r="N40" s="466"/>
      <c r="R40" s="39"/>
      <c r="S40" s="39"/>
    </row>
    <row r="41" spans="2:19" x14ac:dyDescent="0.25">
      <c r="B41" s="62" t="s">
        <v>483</v>
      </c>
      <c r="C41" s="468"/>
      <c r="D41" s="468"/>
      <c r="E41" s="468"/>
      <c r="F41" s="468"/>
      <c r="G41" s="468"/>
      <c r="H41" s="468"/>
      <c r="I41" s="516"/>
      <c r="J41" s="469"/>
      <c r="K41" s="468"/>
      <c r="L41" s="468"/>
      <c r="M41" s="468"/>
      <c r="N41" s="468"/>
      <c r="R41" s="39"/>
      <c r="S41" s="39"/>
    </row>
    <row r="42" spans="2:19" x14ac:dyDescent="0.25">
      <c r="B42" s="62" t="s">
        <v>574</v>
      </c>
      <c r="C42" s="466"/>
      <c r="D42" s="466"/>
      <c r="E42" s="466"/>
      <c r="F42" s="466"/>
      <c r="G42" s="466"/>
      <c r="H42" s="500"/>
      <c r="I42" s="515"/>
      <c r="J42" s="467"/>
      <c r="K42" s="466"/>
      <c r="L42" s="466"/>
      <c r="M42" s="466"/>
      <c r="N42" s="466"/>
      <c r="R42" s="39"/>
      <c r="S42" s="39"/>
    </row>
    <row r="43" spans="2:19" x14ac:dyDescent="0.25">
      <c r="B43" s="62" t="s">
        <v>402</v>
      </c>
      <c r="C43" s="466"/>
      <c r="D43" s="466"/>
      <c r="E43" s="466"/>
      <c r="F43" s="466"/>
      <c r="G43" s="466"/>
      <c r="H43" s="500"/>
      <c r="I43" s="515"/>
      <c r="J43" s="467"/>
      <c r="K43" s="466"/>
      <c r="L43" s="466"/>
      <c r="M43" s="466"/>
      <c r="N43" s="466"/>
      <c r="R43" s="39"/>
      <c r="S43" s="39"/>
    </row>
    <row r="44" spans="2:19" x14ac:dyDescent="0.25">
      <c r="B44" s="62" t="s">
        <v>444</v>
      </c>
      <c r="C44" s="468"/>
      <c r="D44" s="468"/>
      <c r="E44" s="468"/>
      <c r="F44" s="468"/>
      <c r="G44" s="468"/>
      <c r="H44" s="468"/>
      <c r="I44" s="516"/>
      <c r="J44" s="469"/>
      <c r="K44" s="468"/>
      <c r="L44" s="468"/>
      <c r="M44" s="468"/>
      <c r="N44" s="468"/>
      <c r="R44" s="39"/>
      <c r="S44" s="39"/>
    </row>
    <row r="45" spans="2:19" x14ac:dyDescent="0.25">
      <c r="B45" s="62" t="s">
        <v>540</v>
      </c>
      <c r="C45" s="466"/>
      <c r="D45" s="466"/>
      <c r="E45" s="466"/>
      <c r="F45" s="466"/>
      <c r="G45" s="466"/>
      <c r="H45" s="500"/>
      <c r="I45" s="515"/>
      <c r="J45" s="467"/>
      <c r="K45" s="466"/>
      <c r="L45" s="466"/>
      <c r="M45" s="466"/>
      <c r="N45" s="466"/>
    </row>
    <row r="46" spans="2:19" x14ac:dyDescent="0.25">
      <c r="B46" s="62"/>
    </row>
    <row r="47" spans="2:19" x14ac:dyDescent="0.25">
      <c r="B47" s="1" t="s">
        <v>478</v>
      </c>
    </row>
    <row r="48" spans="2:19" x14ac:dyDescent="0.25">
      <c r="B48" s="62" t="s">
        <v>449</v>
      </c>
      <c r="C48" s="466"/>
      <c r="D48" s="466"/>
      <c r="E48" s="466"/>
      <c r="F48" s="466"/>
      <c r="G48" s="466"/>
      <c r="H48" s="500"/>
      <c r="I48" s="515"/>
      <c r="J48" s="467"/>
      <c r="K48" s="466"/>
      <c r="L48" s="466"/>
      <c r="M48" s="466"/>
      <c r="N48" s="466"/>
      <c r="P48" s="39"/>
    </row>
    <row r="49" spans="2:16" x14ac:dyDescent="0.25">
      <c r="B49" s="62" t="s">
        <v>447</v>
      </c>
      <c r="C49" s="512"/>
      <c r="D49" s="512"/>
      <c r="E49" s="512"/>
      <c r="F49" s="512"/>
      <c r="G49" s="512"/>
      <c r="H49" s="517"/>
      <c r="I49" s="518"/>
      <c r="J49" s="519"/>
      <c r="K49" s="512"/>
      <c r="L49" s="512"/>
      <c r="M49" s="512"/>
      <c r="N49" s="512"/>
    </row>
    <row r="50" spans="2:16" x14ac:dyDescent="0.25">
      <c r="B50" s="62" t="s">
        <v>450</v>
      </c>
      <c r="C50" s="500"/>
      <c r="D50" s="500"/>
      <c r="E50" s="500"/>
      <c r="F50" s="500"/>
      <c r="G50" s="500"/>
      <c r="H50" s="500"/>
      <c r="I50" s="515"/>
      <c r="J50" s="467"/>
      <c r="K50" s="500"/>
      <c r="L50" s="500"/>
      <c r="M50" s="500"/>
      <c r="N50" s="500"/>
      <c r="P50" s="39"/>
    </row>
    <row r="51" spans="2:16" x14ac:dyDescent="0.25">
      <c r="B51" s="62" t="s">
        <v>448</v>
      </c>
      <c r="C51" s="512"/>
      <c r="D51" s="512"/>
      <c r="E51" s="512"/>
      <c r="F51" s="512"/>
      <c r="G51" s="512"/>
      <c r="H51" s="517"/>
      <c r="I51" s="518"/>
      <c r="J51" s="519"/>
      <c r="K51" s="512"/>
      <c r="L51" s="512"/>
      <c r="M51" s="512"/>
      <c r="N51" s="512"/>
    </row>
    <row r="52" spans="2:16" x14ac:dyDescent="0.25">
      <c r="G52" s="39"/>
      <c r="H52" s="39"/>
      <c r="I52" s="39"/>
      <c r="J52" s="39"/>
      <c r="K52" s="39"/>
      <c r="L52" s="39"/>
      <c r="M52" s="39"/>
      <c r="N52" s="39"/>
    </row>
  </sheetData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 r:id="rId1"/>
  <ignoredErrors>
    <ignoredError sqref="H29:N29 C29:G2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B1:AK59"/>
  <sheetViews>
    <sheetView zoomScaleNormal="100" zoomScalePageLayoutView="125" workbookViewId="0">
      <pane xSplit="4" topLeftCell="E1" activePane="topRight" state="frozen"/>
      <selection activeCell="C11" sqref="C11"/>
      <selection pane="topRight" activeCell="AJ14" sqref="AJ14"/>
    </sheetView>
  </sheetViews>
  <sheetFormatPr defaultColWidth="8.85546875" defaultRowHeight="15" outlineLevelCol="1" x14ac:dyDescent="0.25"/>
  <cols>
    <col min="1" max="1" width="4.42578125" style="1" customWidth="1"/>
    <col min="2" max="2" width="5" style="1" customWidth="1"/>
    <col min="3" max="3" width="8.140625" style="1" customWidth="1"/>
    <col min="4" max="4" width="32.5703125" style="1" customWidth="1"/>
    <col min="5" max="5" width="9.7109375" style="1" hidden="1" customWidth="1" outlineLevel="1"/>
    <col min="6" max="10" width="7.5703125" style="1" hidden="1" customWidth="1" outlineLevel="1"/>
    <col min="11" max="11" width="9.140625" style="1" hidden="1" customWidth="1" outlineLevel="1"/>
    <col min="12" max="12" width="4" style="1" hidden="1" customWidth="1" outlineLevel="1"/>
    <col min="13" max="13" width="6.42578125" style="1" hidden="1" customWidth="1" outlineLevel="1"/>
    <col min="14" max="18" width="5.5703125" style="1" hidden="1" customWidth="1" outlineLevel="1"/>
    <col min="19" max="19" width="7.7109375" style="1" hidden="1" customWidth="1" outlineLevel="1"/>
    <col min="20" max="20" width="3.5703125" style="1" hidden="1" customWidth="1" outlineLevel="1"/>
    <col min="21" max="21" width="7.85546875" style="1" hidden="1" customWidth="1" outlineLevel="1"/>
    <col min="22" max="26" width="9" style="1" hidden="1" customWidth="1" outlineLevel="1"/>
    <col min="27" max="27" width="7.7109375" style="1" hidden="1" customWidth="1" outlineLevel="1"/>
    <col min="28" max="28" width="4.85546875" style="1" hidden="1" customWidth="1" outlineLevel="1"/>
    <col min="29" max="29" width="8.85546875" style="1" collapsed="1"/>
    <col min="30" max="30" width="8.85546875" style="1" customWidth="1"/>
    <col min="31" max="34" width="8.85546875" style="1"/>
    <col min="35" max="35" width="10" style="1" bestFit="1" customWidth="1"/>
    <col min="36" max="36" width="9.140625" style="1" bestFit="1" customWidth="1"/>
    <col min="37" max="16384" width="8.85546875" style="1"/>
  </cols>
  <sheetData>
    <row r="1" spans="2:37" ht="18.75" x14ac:dyDescent="0.3">
      <c r="B1" s="10" t="s">
        <v>258</v>
      </c>
    </row>
    <row r="2" spans="2:37" x14ac:dyDescent="0.25">
      <c r="B2" s="25" t="s">
        <v>6</v>
      </c>
    </row>
    <row r="3" spans="2:37" ht="9" customHeight="1" x14ac:dyDescent="0.25">
      <c r="B3" s="25"/>
    </row>
    <row r="4" spans="2:37" x14ac:dyDescent="0.25">
      <c r="B4" s="25"/>
      <c r="AC4" s="2" t="s">
        <v>411</v>
      </c>
    </row>
    <row r="5" spans="2:37" x14ac:dyDescent="0.25">
      <c r="C5" s="417" t="s">
        <v>635</v>
      </c>
      <c r="D5" s="215"/>
      <c r="E5" s="215" t="s">
        <v>528</v>
      </c>
      <c r="G5" s="215"/>
      <c r="H5" s="215"/>
      <c r="I5" s="215"/>
      <c r="J5" s="215"/>
      <c r="K5" s="215"/>
      <c r="L5" s="215"/>
      <c r="M5" s="215" t="s">
        <v>529</v>
      </c>
      <c r="N5" s="215"/>
      <c r="O5" s="215"/>
      <c r="P5" s="215"/>
      <c r="Q5" s="215"/>
      <c r="R5" s="215"/>
      <c r="S5" s="215"/>
      <c r="T5" s="215"/>
      <c r="U5" s="215" t="s">
        <v>493</v>
      </c>
      <c r="V5" s="215"/>
      <c r="W5" s="215"/>
      <c r="X5" s="215"/>
      <c r="Y5" s="215"/>
      <c r="Z5" s="215"/>
      <c r="AA5" s="215"/>
      <c r="AB5" s="215"/>
      <c r="AC5" s="111" t="s">
        <v>416</v>
      </c>
      <c r="AD5" s="216"/>
      <c r="AE5" s="216"/>
      <c r="AF5" s="216"/>
      <c r="AG5" s="216"/>
      <c r="AH5" s="2"/>
      <c r="AI5" s="2"/>
    </row>
    <row r="6" spans="2:37" ht="8.1" customHeight="1" x14ac:dyDescent="0.25"/>
    <row r="7" spans="2:37" x14ac:dyDescent="0.25">
      <c r="C7" s="2" t="s">
        <v>315</v>
      </c>
      <c r="E7" s="475"/>
      <c r="F7" s="476"/>
      <c r="G7" s="475"/>
      <c r="H7" s="475"/>
      <c r="I7" s="475"/>
      <c r="J7" s="475"/>
      <c r="K7" s="475"/>
      <c r="L7" s="477"/>
      <c r="M7" s="475"/>
      <c r="N7" s="476"/>
      <c r="O7" s="475"/>
      <c r="P7" s="475"/>
      <c r="Q7" s="475"/>
      <c r="R7" s="475"/>
      <c r="S7" s="475"/>
      <c r="T7" s="477"/>
      <c r="U7" s="475"/>
      <c r="V7" s="478"/>
      <c r="W7" s="475"/>
      <c r="X7" s="475"/>
      <c r="Y7" s="475"/>
      <c r="Z7" s="475"/>
      <c r="AA7" s="475"/>
      <c r="AC7" s="36">
        <v>2015</v>
      </c>
      <c r="AD7" s="44">
        <v>2016</v>
      </c>
      <c r="AE7" s="36">
        <v>2017</v>
      </c>
      <c r="AF7" s="36">
        <v>2018</v>
      </c>
      <c r="AG7" s="36">
        <v>2019</v>
      </c>
      <c r="AH7" s="36">
        <v>2020</v>
      </c>
      <c r="AI7" s="36" t="s">
        <v>451</v>
      </c>
    </row>
    <row r="8" spans="2:37" ht="6.95" customHeight="1" x14ac:dyDescent="0.25">
      <c r="E8" s="477"/>
      <c r="F8" s="479"/>
      <c r="G8" s="477"/>
      <c r="H8" s="477"/>
      <c r="I8" s="477"/>
      <c r="J8" s="477"/>
      <c r="K8" s="477"/>
      <c r="L8" s="477"/>
      <c r="M8" s="477"/>
      <c r="N8" s="479"/>
      <c r="O8" s="477"/>
      <c r="P8" s="477"/>
      <c r="Q8" s="477"/>
      <c r="R8" s="477"/>
      <c r="S8" s="477"/>
      <c r="T8" s="477"/>
      <c r="U8" s="477"/>
      <c r="V8" s="480"/>
      <c r="W8" s="477"/>
      <c r="X8" s="477"/>
      <c r="Y8" s="477"/>
      <c r="Z8" s="477"/>
      <c r="AA8" s="477"/>
      <c r="AD8" s="45"/>
    </row>
    <row r="9" spans="2:37" x14ac:dyDescent="0.25">
      <c r="C9" s="1" t="s">
        <v>33</v>
      </c>
      <c r="E9" s="466"/>
      <c r="F9" s="467"/>
      <c r="G9" s="466"/>
      <c r="H9" s="466"/>
      <c r="I9" s="466"/>
      <c r="J9" s="466"/>
      <c r="K9" s="466"/>
      <c r="L9" s="477"/>
      <c r="M9" s="466"/>
      <c r="N9" s="467"/>
      <c r="O9" s="466"/>
      <c r="P9" s="466"/>
      <c r="Q9" s="466"/>
      <c r="R9" s="466"/>
      <c r="S9" s="466"/>
      <c r="T9" s="477"/>
      <c r="U9" s="481"/>
      <c r="V9" s="482"/>
      <c r="W9" s="481"/>
      <c r="X9" s="481"/>
      <c r="Y9" s="481"/>
      <c r="Z9" s="481"/>
      <c r="AA9" s="477"/>
      <c r="AC9" s="39">
        <v>175783.69709241684</v>
      </c>
      <c r="AD9" s="46">
        <v>184531.40530304844</v>
      </c>
      <c r="AE9" s="39">
        <v>172782.97071613921</v>
      </c>
      <c r="AF9" s="39">
        <v>171081.90723338554</v>
      </c>
      <c r="AG9" s="39">
        <v>174554.11040835065</v>
      </c>
      <c r="AH9" s="39">
        <v>166525.50143590019</v>
      </c>
      <c r="AI9" s="39">
        <f>SUM(AD9:AH9)</f>
        <v>869475.89509682392</v>
      </c>
      <c r="AJ9" s="39"/>
      <c r="AK9" s="39"/>
    </row>
    <row r="10" spans="2:37" x14ac:dyDescent="0.25">
      <c r="C10" s="1" t="s">
        <v>34</v>
      </c>
      <c r="E10" s="466"/>
      <c r="F10" s="467"/>
      <c r="G10" s="466"/>
      <c r="H10" s="466"/>
      <c r="I10" s="466"/>
      <c r="J10" s="466"/>
      <c r="K10" s="466"/>
      <c r="L10" s="477"/>
      <c r="M10" s="466"/>
      <c r="N10" s="467"/>
      <c r="O10" s="466"/>
      <c r="P10" s="466"/>
      <c r="Q10" s="466"/>
      <c r="R10" s="466"/>
      <c r="S10" s="466"/>
      <c r="T10" s="477"/>
      <c r="U10" s="481"/>
      <c r="V10" s="482"/>
      <c r="W10" s="481"/>
      <c r="X10" s="481"/>
      <c r="Y10" s="481"/>
      <c r="Z10" s="481"/>
      <c r="AA10" s="477"/>
      <c r="AC10" s="39">
        <v>71617.179597536699</v>
      </c>
      <c r="AD10" s="46">
        <v>71762.215338237555</v>
      </c>
      <c r="AE10" s="39">
        <v>71508.085457719528</v>
      </c>
      <c r="AF10" s="39">
        <v>71922.424569660376</v>
      </c>
      <c r="AG10" s="39">
        <v>69785.455996438948</v>
      </c>
      <c r="AH10" s="39">
        <v>70426.481818102518</v>
      </c>
      <c r="AI10" s="39">
        <f t="shared" ref="AI10:AI16" si="0">SUM(AD10:AH10)</f>
        <v>355404.66318015894</v>
      </c>
      <c r="AJ10" s="39"/>
      <c r="AK10" s="39"/>
    </row>
    <row r="11" spans="2:37" x14ac:dyDescent="0.25">
      <c r="C11" s="1" t="s">
        <v>35</v>
      </c>
      <c r="E11" s="466"/>
      <c r="F11" s="467"/>
      <c r="G11" s="466"/>
      <c r="H11" s="466"/>
      <c r="I11" s="466"/>
      <c r="J11" s="466"/>
      <c r="K11" s="466"/>
      <c r="L11" s="477"/>
      <c r="M11" s="466"/>
      <c r="N11" s="467"/>
      <c r="O11" s="466"/>
      <c r="P11" s="466"/>
      <c r="Q11" s="466"/>
      <c r="R11" s="466"/>
      <c r="S11" s="466"/>
      <c r="T11" s="477"/>
      <c r="U11" s="481"/>
      <c r="V11" s="482"/>
      <c r="W11" s="481"/>
      <c r="X11" s="481"/>
      <c r="Y11" s="481"/>
      <c r="Z11" s="481"/>
      <c r="AA11" s="477"/>
      <c r="AC11" s="39">
        <v>76201.503859230885</v>
      </c>
      <c r="AD11" s="46">
        <v>79734.438659165855</v>
      </c>
      <c r="AE11" s="39">
        <v>62457.63296356838</v>
      </c>
      <c r="AF11" s="39">
        <v>58581.992921283483</v>
      </c>
      <c r="AG11" s="39">
        <v>51238.966716022398</v>
      </c>
      <c r="AH11" s="39">
        <v>50941.606500148409</v>
      </c>
      <c r="AI11" s="39">
        <f t="shared" si="0"/>
        <v>302954.63776018855</v>
      </c>
      <c r="AJ11" s="39"/>
      <c r="AK11" s="39"/>
    </row>
    <row r="12" spans="2:37" x14ac:dyDescent="0.25">
      <c r="C12" s="1" t="s">
        <v>36</v>
      </c>
      <c r="E12" s="466"/>
      <c r="F12" s="467"/>
      <c r="G12" s="466"/>
      <c r="H12" s="466"/>
      <c r="I12" s="466"/>
      <c r="J12" s="466"/>
      <c r="K12" s="466"/>
      <c r="L12" s="477"/>
      <c r="M12" s="466"/>
      <c r="N12" s="467"/>
      <c r="O12" s="466"/>
      <c r="P12" s="466"/>
      <c r="Q12" s="466"/>
      <c r="R12" s="466"/>
      <c r="S12" s="466"/>
      <c r="T12" s="477"/>
      <c r="U12" s="481"/>
      <c r="V12" s="482"/>
      <c r="W12" s="481"/>
      <c r="X12" s="481"/>
      <c r="Y12" s="481"/>
      <c r="Z12" s="481"/>
      <c r="AA12" s="477"/>
      <c r="AC12" s="39">
        <v>21692.526100777948</v>
      </c>
      <c r="AD12" s="46">
        <v>36088.801261357046</v>
      </c>
      <c r="AE12" s="39">
        <v>40058.035325138975</v>
      </c>
      <c r="AF12" s="39">
        <v>39708.164427657692</v>
      </c>
      <c r="AG12" s="39">
        <v>46309.686831238381</v>
      </c>
      <c r="AH12" s="39">
        <v>39164.096327709376</v>
      </c>
      <c r="AI12" s="39">
        <f t="shared" si="0"/>
        <v>201328.78417310148</v>
      </c>
      <c r="AJ12" s="39"/>
      <c r="AK12" s="39"/>
    </row>
    <row r="13" spans="2:37" x14ac:dyDescent="0.25">
      <c r="C13" s="1" t="s">
        <v>37</v>
      </c>
      <c r="E13" s="466"/>
      <c r="F13" s="467"/>
      <c r="G13" s="466"/>
      <c r="H13" s="466"/>
      <c r="I13" s="466"/>
      <c r="J13" s="466"/>
      <c r="K13" s="466"/>
      <c r="L13" s="477"/>
      <c r="M13" s="481"/>
      <c r="N13" s="467"/>
      <c r="O13" s="481"/>
      <c r="P13" s="481"/>
      <c r="Q13" s="481"/>
      <c r="R13" s="481"/>
      <c r="S13" s="466"/>
      <c r="T13" s="477"/>
      <c r="U13" s="466"/>
      <c r="V13" s="483"/>
      <c r="W13" s="466"/>
      <c r="X13" s="466"/>
      <c r="Y13" s="466"/>
      <c r="Z13" s="466"/>
      <c r="AA13" s="466"/>
      <c r="AC13" s="39">
        <v>22494.67</v>
      </c>
      <c r="AD13" s="46">
        <v>22494.67</v>
      </c>
      <c r="AE13" s="39">
        <v>22494.67</v>
      </c>
      <c r="AF13" s="39">
        <v>22494.67</v>
      </c>
      <c r="AG13" s="39">
        <v>22494.67</v>
      </c>
      <c r="AH13" s="39">
        <v>22494.67</v>
      </c>
      <c r="AI13" s="39">
        <f t="shared" si="0"/>
        <v>112473.34999999999</v>
      </c>
      <c r="AJ13" s="39"/>
      <c r="AK13" s="39"/>
    </row>
    <row r="14" spans="2:37" x14ac:dyDescent="0.25">
      <c r="C14" s="1" t="s">
        <v>38</v>
      </c>
      <c r="E14" s="466"/>
      <c r="F14" s="467"/>
      <c r="G14" s="466"/>
      <c r="H14" s="466"/>
      <c r="I14" s="466"/>
      <c r="J14" s="466"/>
      <c r="K14" s="466"/>
      <c r="L14" s="477"/>
      <c r="M14" s="484"/>
      <c r="N14" s="467"/>
      <c r="O14" s="484"/>
      <c r="P14" s="484"/>
      <c r="Q14" s="484"/>
      <c r="R14" s="484"/>
      <c r="S14" s="466"/>
      <c r="T14" s="477"/>
      <c r="U14" s="466"/>
      <c r="V14" s="467"/>
      <c r="W14" s="466"/>
      <c r="X14" s="466"/>
      <c r="Y14" s="466"/>
      <c r="Z14" s="466"/>
      <c r="AA14" s="466"/>
      <c r="AC14" s="39">
        <v>10858.61</v>
      </c>
      <c r="AD14" s="46">
        <v>10858.61</v>
      </c>
      <c r="AE14" s="39">
        <v>10858.61</v>
      </c>
      <c r="AF14" s="39">
        <v>10858.61</v>
      </c>
      <c r="AG14" s="39">
        <v>10858.61</v>
      </c>
      <c r="AH14" s="39">
        <v>10858.61</v>
      </c>
      <c r="AI14" s="39">
        <f t="shared" si="0"/>
        <v>54293.05</v>
      </c>
      <c r="AJ14" s="39"/>
      <c r="AK14" s="39"/>
    </row>
    <row r="15" spans="2:37" x14ac:dyDescent="0.25">
      <c r="C15" s="1" t="s">
        <v>39</v>
      </c>
      <c r="E15" s="470"/>
      <c r="F15" s="471"/>
      <c r="G15" s="470"/>
      <c r="H15" s="470"/>
      <c r="I15" s="470"/>
      <c r="J15" s="470"/>
      <c r="K15" s="470"/>
      <c r="L15" s="477"/>
      <c r="M15" s="470"/>
      <c r="N15" s="471"/>
      <c r="O15" s="470"/>
      <c r="P15" s="470"/>
      <c r="Q15" s="470"/>
      <c r="R15" s="470"/>
      <c r="S15" s="470"/>
      <c r="T15" s="477"/>
      <c r="U15" s="470"/>
      <c r="V15" s="471"/>
      <c r="W15" s="470"/>
      <c r="X15" s="470"/>
      <c r="Y15" s="470"/>
      <c r="Z15" s="470"/>
      <c r="AA15" s="470"/>
      <c r="AC15" s="83">
        <f t="shared" ref="AC15" si="1">SUM(AC9:AC14)</f>
        <v>378648.18664996239</v>
      </c>
      <c r="AD15" s="82">
        <f t="shared" ref="AD15:AI15" si="2">SUM(AD9:AD14)</f>
        <v>405470.14056180883</v>
      </c>
      <c r="AE15" s="83">
        <f t="shared" si="2"/>
        <v>380160.00446256605</v>
      </c>
      <c r="AF15" s="83">
        <f t="shared" si="2"/>
        <v>374647.76915198704</v>
      </c>
      <c r="AG15" s="83">
        <f t="shared" si="2"/>
        <v>375241.49995205033</v>
      </c>
      <c r="AH15" s="83">
        <f t="shared" si="2"/>
        <v>360410.96608186048</v>
      </c>
      <c r="AI15" s="83">
        <f t="shared" si="2"/>
        <v>1895930.380210273</v>
      </c>
      <c r="AJ15" s="39"/>
      <c r="AK15" s="39"/>
    </row>
    <row r="16" spans="2:37" x14ac:dyDescent="0.25">
      <c r="C16" s="1" t="s">
        <v>40</v>
      </c>
      <c r="E16" s="466"/>
      <c r="F16" s="467"/>
      <c r="G16" s="466"/>
      <c r="H16" s="466"/>
      <c r="I16" s="466"/>
      <c r="J16" s="466"/>
      <c r="K16" s="466"/>
      <c r="L16" s="477"/>
      <c r="M16" s="477"/>
      <c r="N16" s="467"/>
      <c r="O16" s="477"/>
      <c r="P16" s="477"/>
      <c r="Q16" s="477"/>
      <c r="R16" s="477"/>
      <c r="S16" s="477"/>
      <c r="T16" s="477"/>
      <c r="U16" s="477"/>
      <c r="V16" s="467"/>
      <c r="W16" s="477"/>
      <c r="X16" s="477"/>
      <c r="Y16" s="477"/>
      <c r="Z16" s="477"/>
      <c r="AA16" s="477"/>
      <c r="AC16" s="39">
        <v>35464.657339307414</v>
      </c>
      <c r="AD16" s="59">
        <v>53550.75997964268</v>
      </c>
      <c r="AE16" s="39">
        <v>53436.854600422637</v>
      </c>
      <c r="AF16" s="39">
        <v>53456.747476588156</v>
      </c>
      <c r="AG16" s="39">
        <v>51912.053394599316</v>
      </c>
      <c r="AH16" s="39">
        <v>52161.81916309493</v>
      </c>
      <c r="AI16" s="39">
        <f t="shared" si="0"/>
        <v>264518.23461434775</v>
      </c>
      <c r="AJ16" s="39"/>
      <c r="AK16" s="39"/>
    </row>
    <row r="17" spans="3:37" x14ac:dyDescent="0.25">
      <c r="C17" s="56" t="s">
        <v>213</v>
      </c>
      <c r="D17" s="34"/>
      <c r="E17" s="485"/>
      <c r="F17" s="486"/>
      <c r="G17" s="486"/>
      <c r="H17" s="486"/>
      <c r="I17" s="486"/>
      <c r="J17" s="486"/>
      <c r="K17" s="486"/>
      <c r="L17" s="487"/>
      <c r="M17" s="486"/>
      <c r="N17" s="486"/>
      <c r="O17" s="486"/>
      <c r="P17" s="486"/>
      <c r="Q17" s="486"/>
      <c r="R17" s="486"/>
      <c r="S17" s="487"/>
      <c r="T17" s="487"/>
      <c r="U17" s="488"/>
      <c r="V17" s="488"/>
      <c r="W17" s="486"/>
      <c r="X17" s="486"/>
      <c r="Y17" s="486"/>
      <c r="Z17" s="486"/>
      <c r="AA17" s="487"/>
      <c r="AB17" s="34"/>
      <c r="AC17" s="486"/>
      <c r="AD17" s="486"/>
      <c r="AE17" s="486"/>
      <c r="AF17" s="486"/>
      <c r="AG17" s="486"/>
      <c r="AH17" s="486"/>
      <c r="AI17" s="61"/>
    </row>
    <row r="18" spans="3:37" x14ac:dyDescent="0.25"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</row>
    <row r="19" spans="3:37" x14ac:dyDescent="0.25">
      <c r="C19" s="2" t="s">
        <v>225</v>
      </c>
      <c r="E19" s="475"/>
      <c r="F19" s="476"/>
      <c r="G19" s="475"/>
      <c r="H19" s="475"/>
      <c r="I19" s="475"/>
      <c r="J19" s="475"/>
      <c r="K19" s="475"/>
      <c r="L19" s="477"/>
      <c r="M19" s="475"/>
      <c r="N19" s="476"/>
      <c r="O19" s="475"/>
      <c r="P19" s="475"/>
      <c r="Q19" s="475"/>
      <c r="R19" s="475"/>
      <c r="S19" s="475"/>
      <c r="T19" s="477"/>
      <c r="U19" s="475"/>
      <c r="V19" s="476"/>
      <c r="W19" s="475"/>
      <c r="X19" s="475"/>
      <c r="Y19" s="475"/>
      <c r="Z19" s="475"/>
      <c r="AA19" s="475"/>
      <c r="AC19" s="418">
        <v>2015</v>
      </c>
      <c r="AD19" s="44">
        <v>2016</v>
      </c>
      <c r="AE19" s="36">
        <v>2017</v>
      </c>
      <c r="AF19" s="36">
        <v>2018</v>
      </c>
      <c r="AG19" s="36">
        <v>2019</v>
      </c>
      <c r="AH19" s="36">
        <v>2020</v>
      </c>
      <c r="AI19" s="36" t="s">
        <v>451</v>
      </c>
    </row>
    <row r="20" spans="3:37" ht="8.1" customHeight="1" x14ac:dyDescent="0.25">
      <c r="E20" s="477"/>
      <c r="F20" s="479"/>
      <c r="G20" s="477"/>
      <c r="H20" s="477"/>
      <c r="I20" s="477"/>
      <c r="J20" s="477"/>
      <c r="K20" s="477"/>
      <c r="L20" s="477"/>
      <c r="M20" s="477"/>
      <c r="N20" s="479"/>
      <c r="O20" s="477"/>
      <c r="P20" s="477"/>
      <c r="Q20" s="477"/>
      <c r="R20" s="477"/>
      <c r="S20" s="477"/>
      <c r="T20" s="477"/>
      <c r="U20" s="477"/>
      <c r="V20" s="479"/>
      <c r="W20" s="477"/>
      <c r="X20" s="477"/>
      <c r="Y20" s="477"/>
      <c r="Z20" s="477"/>
      <c r="AA20" s="477"/>
      <c r="AD20" s="45"/>
    </row>
    <row r="21" spans="3:37" x14ac:dyDescent="0.25">
      <c r="C21" s="1" t="s">
        <v>49</v>
      </c>
      <c r="E21" s="466"/>
      <c r="F21" s="467"/>
      <c r="G21" s="466"/>
      <c r="H21" s="466"/>
      <c r="I21" s="466"/>
      <c r="J21" s="466"/>
      <c r="K21" s="466"/>
      <c r="L21" s="477"/>
      <c r="M21" s="466"/>
      <c r="N21" s="467"/>
      <c r="O21" s="466"/>
      <c r="P21" s="466"/>
      <c r="Q21" s="466"/>
      <c r="R21" s="466"/>
      <c r="S21" s="466"/>
      <c r="T21" s="477"/>
      <c r="U21" s="466"/>
      <c r="V21" s="467"/>
      <c r="W21" s="466"/>
      <c r="X21" s="466"/>
      <c r="Y21" s="466"/>
      <c r="Z21" s="466"/>
      <c r="AA21" s="466"/>
      <c r="AC21" s="39">
        <v>61493.157207597549</v>
      </c>
      <c r="AD21" s="46">
        <v>58628.496861012936</v>
      </c>
      <c r="AE21" s="39">
        <v>61644.466776372159</v>
      </c>
      <c r="AF21" s="39">
        <v>57410.613583168371</v>
      </c>
      <c r="AG21" s="39">
        <v>59739.190147489004</v>
      </c>
      <c r="AH21" s="39">
        <v>54669.763085676517</v>
      </c>
      <c r="AI21" s="39">
        <f>SUM(AD21:AH21)</f>
        <v>292092.53045371902</v>
      </c>
      <c r="AJ21" s="39"/>
      <c r="AK21" s="39"/>
    </row>
    <row r="22" spans="3:37" x14ac:dyDescent="0.25">
      <c r="C22" s="1" t="s">
        <v>50</v>
      </c>
      <c r="E22" s="466"/>
      <c r="F22" s="467"/>
      <c r="G22" s="466"/>
      <c r="H22" s="466"/>
      <c r="I22" s="466"/>
      <c r="J22" s="466"/>
      <c r="K22" s="466"/>
      <c r="L22" s="477"/>
      <c r="M22" s="466"/>
      <c r="N22" s="467"/>
      <c r="O22" s="466"/>
      <c r="P22" s="466"/>
      <c r="Q22" s="466"/>
      <c r="R22" s="466"/>
      <c r="S22" s="466"/>
      <c r="T22" s="477"/>
      <c r="U22" s="466"/>
      <c r="V22" s="467"/>
      <c r="W22" s="466"/>
      <c r="X22" s="466"/>
      <c r="Y22" s="466"/>
      <c r="Z22" s="466"/>
      <c r="AA22" s="466"/>
      <c r="AC22" s="39">
        <v>291757.87157519389</v>
      </c>
      <c r="AD22" s="46">
        <v>300160.88691467018</v>
      </c>
      <c r="AE22" s="39">
        <v>267850.21602804406</v>
      </c>
      <c r="AF22" s="39">
        <v>269654.73903783807</v>
      </c>
      <c r="AG22" s="39">
        <v>261168.33611919321</v>
      </c>
      <c r="AH22" s="39">
        <v>259515.15074695426</v>
      </c>
      <c r="AI22" s="39">
        <f t="shared" ref="AI22:AI27" si="3">SUM(AD22:AH22)</f>
        <v>1358349.3288466996</v>
      </c>
      <c r="AJ22" s="39"/>
      <c r="AK22" s="39"/>
    </row>
    <row r="23" spans="3:37" x14ac:dyDescent="0.25">
      <c r="C23" s="1" t="s">
        <v>51</v>
      </c>
      <c r="E23" s="466"/>
      <c r="F23" s="467"/>
      <c r="G23" s="466"/>
      <c r="H23" s="466"/>
      <c r="I23" s="466"/>
      <c r="J23" s="466"/>
      <c r="K23" s="466"/>
      <c r="L23" s="477"/>
      <c r="M23" s="466"/>
      <c r="N23" s="467"/>
      <c r="O23" s="466"/>
      <c r="P23" s="466"/>
      <c r="Q23" s="466"/>
      <c r="R23" s="466"/>
      <c r="S23" s="466"/>
      <c r="T23" s="477"/>
      <c r="U23" s="466"/>
      <c r="V23" s="467"/>
      <c r="W23" s="466"/>
      <c r="X23" s="466"/>
      <c r="Y23" s="466"/>
      <c r="Z23" s="466"/>
      <c r="AA23" s="466"/>
      <c r="AC23" s="39">
        <v>0</v>
      </c>
      <c r="AD23" s="46">
        <v>0</v>
      </c>
      <c r="AE23" s="39">
        <v>0</v>
      </c>
      <c r="AF23" s="39">
        <v>0</v>
      </c>
      <c r="AG23" s="39">
        <v>0</v>
      </c>
      <c r="AH23" s="39">
        <v>0</v>
      </c>
      <c r="AI23" s="39">
        <f t="shared" si="3"/>
        <v>0</v>
      </c>
      <c r="AJ23" s="39"/>
      <c r="AK23" s="39"/>
    </row>
    <row r="24" spans="3:37" x14ac:dyDescent="0.25">
      <c r="C24" s="1" t="s">
        <v>52</v>
      </c>
      <c r="E24" s="466"/>
      <c r="F24" s="467"/>
      <c r="G24" s="466"/>
      <c r="H24" s="466"/>
      <c r="I24" s="466"/>
      <c r="J24" s="466"/>
      <c r="K24" s="466"/>
      <c r="L24" s="477"/>
      <c r="M24" s="466"/>
      <c r="N24" s="467"/>
      <c r="O24" s="466"/>
      <c r="P24" s="466"/>
      <c r="Q24" s="466"/>
      <c r="R24" s="466"/>
      <c r="S24" s="466"/>
      <c r="T24" s="477"/>
      <c r="U24" s="466"/>
      <c r="V24" s="467"/>
      <c r="W24" s="466"/>
      <c r="X24" s="466"/>
      <c r="Y24" s="466"/>
      <c r="Z24" s="466"/>
      <c r="AA24" s="466"/>
      <c r="AC24" s="39">
        <v>0</v>
      </c>
      <c r="AD24" s="46">
        <v>0</v>
      </c>
      <c r="AE24" s="39">
        <v>0</v>
      </c>
      <c r="AF24" s="39">
        <v>0</v>
      </c>
      <c r="AG24" s="39">
        <v>0</v>
      </c>
      <c r="AH24" s="39">
        <v>0</v>
      </c>
      <c r="AI24" s="39">
        <f t="shared" si="3"/>
        <v>0</v>
      </c>
      <c r="AJ24" s="39"/>
      <c r="AK24" s="39"/>
    </row>
    <row r="25" spans="3:37" x14ac:dyDescent="0.25">
      <c r="C25" s="1" t="s">
        <v>53</v>
      </c>
      <c r="E25" s="466"/>
      <c r="F25" s="467"/>
      <c r="G25" s="466"/>
      <c r="H25" s="466"/>
      <c r="I25" s="466"/>
      <c r="J25" s="466"/>
      <c r="K25" s="466"/>
      <c r="L25" s="477"/>
      <c r="M25" s="466"/>
      <c r="N25" s="467"/>
      <c r="O25" s="466"/>
      <c r="P25" s="466"/>
      <c r="Q25" s="466"/>
      <c r="R25" s="466"/>
      <c r="S25" s="466"/>
      <c r="T25" s="477"/>
      <c r="U25" s="466"/>
      <c r="V25" s="467"/>
      <c r="W25" s="466"/>
      <c r="X25" s="466"/>
      <c r="Y25" s="466"/>
      <c r="Z25" s="466"/>
      <c r="AA25" s="466"/>
      <c r="AC25" s="39">
        <v>2847.744071063983</v>
      </c>
      <c r="AD25" s="46">
        <v>9169.1639810733232</v>
      </c>
      <c r="AE25" s="39">
        <v>9058.470780919446</v>
      </c>
      <c r="AF25" s="39">
        <v>6302.6098957402637</v>
      </c>
      <c r="AG25" s="39">
        <v>6222.8702782988394</v>
      </c>
      <c r="AH25" s="39">
        <v>5580.6633715089483</v>
      </c>
      <c r="AI25" s="39">
        <f t="shared" si="3"/>
        <v>36333.778307540822</v>
      </c>
      <c r="AJ25" s="39"/>
      <c r="AK25" s="39"/>
    </row>
    <row r="26" spans="3:37" x14ac:dyDescent="0.25">
      <c r="C26" s="1" t="s">
        <v>54</v>
      </c>
      <c r="E26" s="466"/>
      <c r="F26" s="467"/>
      <c r="G26" s="466"/>
      <c r="H26" s="466"/>
      <c r="I26" s="466"/>
      <c r="J26" s="466"/>
      <c r="K26" s="466"/>
      <c r="L26" s="477"/>
      <c r="M26" s="466"/>
      <c r="N26" s="467"/>
      <c r="O26" s="466"/>
      <c r="P26" s="466"/>
      <c r="Q26" s="466"/>
      <c r="R26" s="466"/>
      <c r="S26" s="466"/>
      <c r="T26" s="477"/>
      <c r="U26" s="466"/>
      <c r="V26" s="467"/>
      <c r="W26" s="466"/>
      <c r="X26" s="466"/>
      <c r="Y26" s="466"/>
      <c r="Z26" s="466"/>
      <c r="AA26" s="466"/>
      <c r="AC26" s="39">
        <v>19049.832394458928</v>
      </c>
      <c r="AD26" s="46">
        <v>31630.679944872561</v>
      </c>
      <c r="AE26" s="39">
        <v>34432.37292133653</v>
      </c>
      <c r="AF26" s="39">
        <v>34939.841943946398</v>
      </c>
      <c r="AG26" s="39">
        <v>40048.053005363501</v>
      </c>
      <c r="AH26" s="39">
        <v>32931.240533269047</v>
      </c>
      <c r="AI26" s="39">
        <f t="shared" si="3"/>
        <v>173982.18834878804</v>
      </c>
      <c r="AJ26" s="39"/>
      <c r="AK26" s="39"/>
    </row>
    <row r="27" spans="3:37" x14ac:dyDescent="0.25">
      <c r="C27" s="1" t="s">
        <v>55</v>
      </c>
      <c r="E27" s="468"/>
      <c r="F27" s="469"/>
      <c r="G27" s="468"/>
      <c r="H27" s="468"/>
      <c r="I27" s="468"/>
      <c r="J27" s="468"/>
      <c r="K27" s="468"/>
      <c r="L27" s="477"/>
      <c r="M27" s="468"/>
      <c r="N27" s="469"/>
      <c r="O27" s="468"/>
      <c r="P27" s="468"/>
      <c r="Q27" s="468"/>
      <c r="R27" s="468"/>
      <c r="S27" s="468"/>
      <c r="T27" s="477"/>
      <c r="U27" s="484"/>
      <c r="V27" s="469"/>
      <c r="W27" s="484"/>
      <c r="X27" s="484"/>
      <c r="Y27" s="484"/>
      <c r="Z27" s="484"/>
      <c r="AA27" s="489"/>
      <c r="AC27" s="40">
        <v>3499.5814016480435</v>
      </c>
      <c r="AD27" s="47">
        <v>5880.9128601799275</v>
      </c>
      <c r="AE27" s="40">
        <v>7174.4779558938881</v>
      </c>
      <c r="AF27" s="40">
        <v>6339.9646912940225</v>
      </c>
      <c r="AG27" s="40">
        <v>8063.0504017058629</v>
      </c>
      <c r="AH27" s="40">
        <v>7714.1483444517617</v>
      </c>
      <c r="AI27" s="40">
        <f t="shared" si="3"/>
        <v>35172.554253525464</v>
      </c>
      <c r="AJ27" s="39"/>
      <c r="AK27" s="39"/>
    </row>
    <row r="28" spans="3:37" x14ac:dyDescent="0.25">
      <c r="C28" s="62" t="s">
        <v>410</v>
      </c>
      <c r="E28" s="466"/>
      <c r="F28" s="467"/>
      <c r="G28" s="466"/>
      <c r="H28" s="466"/>
      <c r="I28" s="466"/>
      <c r="J28" s="466"/>
      <c r="K28" s="466"/>
      <c r="L28" s="477"/>
      <c r="M28" s="466"/>
      <c r="N28" s="467"/>
      <c r="O28" s="466"/>
      <c r="P28" s="466"/>
      <c r="Q28" s="466"/>
      <c r="R28" s="466"/>
      <c r="S28" s="466"/>
      <c r="T28" s="477"/>
      <c r="U28" s="466"/>
      <c r="V28" s="467"/>
      <c r="W28" s="466"/>
      <c r="X28" s="466"/>
      <c r="Y28" s="466"/>
      <c r="Z28" s="466"/>
      <c r="AA28" s="466"/>
      <c r="AC28" s="39">
        <f t="shared" ref="AC28" si="4">SUM(AC21:AC27)</f>
        <v>378648.18664996244</v>
      </c>
      <c r="AD28" s="46">
        <f t="shared" ref="AD28:AI28" si="5">SUM(AD21:AD27)</f>
        <v>405470.14056180889</v>
      </c>
      <c r="AE28" s="39">
        <f t="shared" si="5"/>
        <v>380160.00446256605</v>
      </c>
      <c r="AF28" s="39">
        <f t="shared" si="5"/>
        <v>374647.7691519871</v>
      </c>
      <c r="AG28" s="39">
        <f t="shared" si="5"/>
        <v>375241.49995205039</v>
      </c>
      <c r="AH28" s="39">
        <f t="shared" si="5"/>
        <v>360410.96608186053</v>
      </c>
      <c r="AI28" s="39">
        <f t="shared" si="5"/>
        <v>1895930.380210273</v>
      </c>
      <c r="AJ28" s="39"/>
      <c r="AK28" s="39"/>
    </row>
    <row r="29" spans="3:37" x14ac:dyDescent="0.25">
      <c r="C29" s="56" t="s">
        <v>213</v>
      </c>
      <c r="E29" s="486"/>
      <c r="F29" s="486"/>
      <c r="G29" s="486"/>
      <c r="H29" s="486"/>
      <c r="I29" s="486"/>
      <c r="J29" s="486"/>
      <c r="K29" s="477"/>
      <c r="L29" s="477"/>
      <c r="M29" s="486"/>
      <c r="N29" s="486"/>
      <c r="O29" s="486"/>
      <c r="P29" s="486"/>
      <c r="Q29" s="486"/>
      <c r="R29" s="486"/>
      <c r="S29" s="486"/>
      <c r="T29" s="477"/>
      <c r="U29" s="486"/>
      <c r="V29" s="490"/>
      <c r="W29" s="490"/>
      <c r="X29" s="490"/>
      <c r="Y29" s="490"/>
      <c r="Z29" s="490"/>
      <c r="AA29" s="490"/>
      <c r="AC29" s="61">
        <f t="shared" ref="AC29" si="6">AC28-AC15</f>
        <v>0</v>
      </c>
      <c r="AD29" s="61">
        <f t="shared" ref="AD29" si="7">AD28-AD15</f>
        <v>0</v>
      </c>
      <c r="AE29" s="61">
        <f t="shared" ref="AE29" si="8">AE28-AE15</f>
        <v>0</v>
      </c>
      <c r="AF29" s="61">
        <f t="shared" ref="AF29" si="9">AF28-AF15</f>
        <v>0</v>
      </c>
      <c r="AG29" s="61">
        <f t="shared" ref="AG29" si="10">AG28-AG15</f>
        <v>0</v>
      </c>
      <c r="AH29" s="61">
        <f t="shared" ref="AH29" si="11">AH28-AH15</f>
        <v>0</v>
      </c>
      <c r="AI29" s="61">
        <f t="shared" ref="AI29" si="12">AI28-AI15</f>
        <v>0</v>
      </c>
    </row>
    <row r="30" spans="3:37" x14ac:dyDescent="0.25">
      <c r="E30" s="477"/>
      <c r="F30" s="477"/>
      <c r="G30" s="477"/>
      <c r="H30" s="477"/>
      <c r="I30" s="477"/>
      <c r="J30" s="477"/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77"/>
    </row>
    <row r="31" spans="3:37" x14ac:dyDescent="0.25">
      <c r="C31" s="2" t="s">
        <v>229</v>
      </c>
      <c r="E31" s="475"/>
      <c r="F31" s="476"/>
      <c r="G31" s="475"/>
      <c r="H31" s="475"/>
      <c r="I31" s="475"/>
      <c r="J31" s="475"/>
      <c r="K31" s="475"/>
      <c r="L31" s="477"/>
      <c r="M31" s="475"/>
      <c r="N31" s="476"/>
      <c r="O31" s="475"/>
      <c r="P31" s="475"/>
      <c r="Q31" s="475"/>
      <c r="R31" s="475"/>
      <c r="S31" s="475"/>
      <c r="T31" s="477"/>
      <c r="U31" s="475"/>
      <c r="V31" s="476"/>
      <c r="W31" s="475"/>
      <c r="X31" s="475"/>
      <c r="Y31" s="475"/>
      <c r="Z31" s="475"/>
      <c r="AA31" s="475"/>
      <c r="AC31" s="418">
        <v>2016</v>
      </c>
      <c r="AD31" s="44">
        <v>2016</v>
      </c>
      <c r="AE31" s="36">
        <v>2017</v>
      </c>
      <c r="AF31" s="36">
        <v>2018</v>
      </c>
      <c r="AG31" s="36">
        <v>2019</v>
      </c>
      <c r="AH31" s="36">
        <v>2020</v>
      </c>
      <c r="AI31" s="36" t="s">
        <v>451</v>
      </c>
    </row>
    <row r="32" spans="3:37" ht="9" customHeight="1" x14ac:dyDescent="0.25">
      <c r="E32" s="477"/>
      <c r="F32" s="479"/>
      <c r="G32" s="477"/>
      <c r="H32" s="477"/>
      <c r="I32" s="477"/>
      <c r="J32" s="477"/>
      <c r="K32" s="477"/>
      <c r="L32" s="477"/>
      <c r="M32" s="477"/>
      <c r="N32" s="479"/>
      <c r="O32" s="477"/>
      <c r="P32" s="477"/>
      <c r="Q32" s="477"/>
      <c r="R32" s="477"/>
      <c r="S32" s="477"/>
      <c r="T32" s="477"/>
      <c r="U32" s="477"/>
      <c r="V32" s="479"/>
      <c r="W32" s="477"/>
      <c r="X32" s="477"/>
      <c r="Y32" s="477"/>
      <c r="Z32" s="477"/>
      <c r="AA32" s="477"/>
      <c r="AD32" s="45"/>
    </row>
    <row r="33" spans="3:37" x14ac:dyDescent="0.25">
      <c r="C33" s="1" t="s">
        <v>56</v>
      </c>
      <c r="E33" s="466"/>
      <c r="F33" s="467"/>
      <c r="G33" s="466"/>
      <c r="H33" s="466"/>
      <c r="I33" s="466"/>
      <c r="J33" s="466"/>
      <c r="K33" s="466"/>
      <c r="L33" s="477"/>
      <c r="M33" s="466"/>
      <c r="N33" s="467"/>
      <c r="O33" s="466"/>
      <c r="P33" s="466"/>
      <c r="Q33" s="466"/>
      <c r="R33" s="466"/>
      <c r="S33" s="466"/>
      <c r="T33" s="477"/>
      <c r="U33" s="466"/>
      <c r="V33" s="467"/>
      <c r="W33" s="466"/>
      <c r="X33" s="466"/>
      <c r="Y33" s="466"/>
      <c r="Z33" s="466"/>
      <c r="AA33" s="466"/>
      <c r="AC33" s="39">
        <v>87538.040769942731</v>
      </c>
      <c r="AD33" s="46">
        <v>87517.32473195919</v>
      </c>
      <c r="AE33" s="39">
        <v>100896.61253415598</v>
      </c>
      <c r="AF33" s="39">
        <v>98268.676418353149</v>
      </c>
      <c r="AG33" s="39">
        <v>89291.301627945155</v>
      </c>
      <c r="AH33" s="39">
        <v>90025.155585626198</v>
      </c>
      <c r="AI33" s="39">
        <f>SUM(AD33:AH33)</f>
        <v>465999.07089803967</v>
      </c>
      <c r="AJ33" s="39"/>
      <c r="AK33" s="39"/>
    </row>
    <row r="34" spans="3:37" x14ac:dyDescent="0.25">
      <c r="C34" s="1" t="s">
        <v>57</v>
      </c>
      <c r="E34" s="466"/>
      <c r="F34" s="467"/>
      <c r="G34" s="466"/>
      <c r="H34" s="466"/>
      <c r="I34" s="466"/>
      <c r="J34" s="466"/>
      <c r="K34" s="466"/>
      <c r="L34" s="477"/>
      <c r="M34" s="466"/>
      <c r="N34" s="467"/>
      <c r="O34" s="466"/>
      <c r="P34" s="466"/>
      <c r="Q34" s="466"/>
      <c r="R34" s="466"/>
      <c r="S34" s="466"/>
      <c r="T34" s="477"/>
      <c r="U34" s="466"/>
      <c r="V34" s="467"/>
      <c r="W34" s="466"/>
      <c r="X34" s="466"/>
      <c r="Y34" s="466"/>
      <c r="Z34" s="466"/>
      <c r="AA34" s="466"/>
      <c r="AC34" s="39">
        <v>48751.860501052477</v>
      </c>
      <c r="AD34" s="46">
        <v>74976.614936582802</v>
      </c>
      <c r="AE34" s="39">
        <v>76083.326908571646</v>
      </c>
      <c r="AF34" s="39">
        <v>73165.712073508999</v>
      </c>
      <c r="AG34" s="39">
        <v>71364.788625853049</v>
      </c>
      <c r="AH34" s="39">
        <v>69766.092417079301</v>
      </c>
      <c r="AI34" s="39">
        <f t="shared" ref="AI34:AI42" si="13">SUM(AD34:AH34)</f>
        <v>365356.53496159584</v>
      </c>
      <c r="AJ34" s="39"/>
      <c r="AK34" s="39"/>
    </row>
    <row r="35" spans="3:37" x14ac:dyDescent="0.25">
      <c r="C35" s="1" t="s">
        <v>58</v>
      </c>
      <c r="E35" s="466"/>
      <c r="F35" s="467"/>
      <c r="G35" s="466"/>
      <c r="H35" s="466"/>
      <c r="I35" s="466"/>
      <c r="J35" s="466"/>
      <c r="K35" s="466"/>
      <c r="L35" s="477"/>
      <c r="M35" s="466"/>
      <c r="N35" s="467"/>
      <c r="O35" s="466"/>
      <c r="P35" s="466"/>
      <c r="Q35" s="466"/>
      <c r="R35" s="466"/>
      <c r="S35" s="466"/>
      <c r="T35" s="477"/>
      <c r="U35" s="466"/>
      <c r="V35" s="467"/>
      <c r="W35" s="466"/>
      <c r="X35" s="466"/>
      <c r="Y35" s="466"/>
      <c r="Z35" s="466"/>
      <c r="AA35" s="466"/>
      <c r="AC35" s="39">
        <v>16308.145178538203</v>
      </c>
      <c r="AD35" s="46">
        <v>29924.42733166672</v>
      </c>
      <c r="AE35" s="39">
        <v>23862.027189464901</v>
      </c>
      <c r="AF35" s="39">
        <v>27698.74672434125</v>
      </c>
      <c r="AG35" s="39">
        <v>31408.537192981381</v>
      </c>
      <c r="AH35" s="39">
        <v>28718.885839381619</v>
      </c>
      <c r="AI35" s="39">
        <f t="shared" si="13"/>
        <v>141612.62427783589</v>
      </c>
      <c r="AJ35" s="39"/>
      <c r="AK35" s="39"/>
    </row>
    <row r="36" spans="3:37" x14ac:dyDescent="0.25">
      <c r="C36" s="1" t="s">
        <v>59</v>
      </c>
      <c r="E36" s="466"/>
      <c r="F36" s="467"/>
      <c r="G36" s="466"/>
      <c r="H36" s="466"/>
      <c r="I36" s="466"/>
      <c r="J36" s="466"/>
      <c r="K36" s="466"/>
      <c r="L36" s="477"/>
      <c r="M36" s="466"/>
      <c r="N36" s="467"/>
      <c r="O36" s="466"/>
      <c r="P36" s="466"/>
      <c r="Q36" s="466"/>
      <c r="R36" s="466"/>
      <c r="S36" s="466"/>
      <c r="T36" s="477"/>
      <c r="U36" s="466"/>
      <c r="V36" s="467"/>
      <c r="W36" s="466"/>
      <c r="X36" s="466"/>
      <c r="Y36" s="466"/>
      <c r="Z36" s="466"/>
      <c r="AA36" s="466"/>
      <c r="AC36" s="39">
        <v>29657.692582982123</v>
      </c>
      <c r="AD36" s="46">
        <v>15467.244158350224</v>
      </c>
      <c r="AE36" s="39">
        <v>14230.138916942698</v>
      </c>
      <c r="AF36" s="39">
        <v>13437.277821444781</v>
      </c>
      <c r="AG36" s="39">
        <v>15259.732846063313</v>
      </c>
      <c r="AH36" s="39">
        <v>13398.978140641515</v>
      </c>
      <c r="AI36" s="39">
        <f t="shared" si="13"/>
        <v>71793.371883442538</v>
      </c>
      <c r="AJ36" s="39"/>
      <c r="AK36" s="39"/>
    </row>
    <row r="37" spans="3:37" x14ac:dyDescent="0.25">
      <c r="C37" s="1" t="s">
        <v>60</v>
      </c>
      <c r="E37" s="466"/>
      <c r="F37" s="467"/>
      <c r="G37" s="466"/>
      <c r="H37" s="466"/>
      <c r="I37" s="466"/>
      <c r="J37" s="466"/>
      <c r="K37" s="466"/>
      <c r="L37" s="477"/>
      <c r="M37" s="466"/>
      <c r="N37" s="467"/>
      <c r="O37" s="466"/>
      <c r="P37" s="466"/>
      <c r="Q37" s="466"/>
      <c r="R37" s="466"/>
      <c r="S37" s="466"/>
      <c r="T37" s="477"/>
      <c r="U37" s="466"/>
      <c r="V37" s="467"/>
      <c r="W37" s="466"/>
      <c r="X37" s="466"/>
      <c r="Y37" s="466"/>
      <c r="Z37" s="466"/>
      <c r="AA37" s="466"/>
      <c r="AC37" s="39">
        <v>170995.28975027587</v>
      </c>
      <c r="AD37" s="46">
        <v>150903.7726171242</v>
      </c>
      <c r="AE37" s="39">
        <v>114422.57725528104</v>
      </c>
      <c r="AF37" s="39">
        <v>114494.93958335828</v>
      </c>
      <c r="AG37" s="39">
        <v>113583.16597383932</v>
      </c>
      <c r="AH37" s="39">
        <v>112275.80184990214</v>
      </c>
      <c r="AI37" s="39">
        <f t="shared" si="13"/>
        <v>605680.25727950502</v>
      </c>
      <c r="AJ37" s="39"/>
      <c r="AK37" s="39"/>
    </row>
    <row r="38" spans="3:37" x14ac:dyDescent="0.25">
      <c r="C38" s="1" t="s">
        <v>61</v>
      </c>
      <c r="E38" s="466"/>
      <c r="F38" s="467"/>
      <c r="G38" s="466"/>
      <c r="H38" s="466"/>
      <c r="I38" s="466"/>
      <c r="J38" s="466"/>
      <c r="K38" s="466"/>
      <c r="L38" s="477"/>
      <c r="M38" s="466"/>
      <c r="N38" s="467"/>
      <c r="O38" s="466"/>
      <c r="P38" s="466"/>
      <c r="Q38" s="466"/>
      <c r="R38" s="466"/>
      <c r="S38" s="466"/>
      <c r="T38" s="477"/>
      <c r="U38" s="466"/>
      <c r="V38" s="467"/>
      <c r="W38" s="466"/>
      <c r="X38" s="466"/>
      <c r="Y38" s="466"/>
      <c r="Z38" s="466"/>
      <c r="AA38" s="466"/>
      <c r="AC38" s="39">
        <v>0</v>
      </c>
      <c r="AD38" s="46">
        <v>0</v>
      </c>
      <c r="AE38" s="39">
        <v>0</v>
      </c>
      <c r="AF38" s="39">
        <v>0</v>
      </c>
      <c r="AG38" s="39">
        <v>0</v>
      </c>
      <c r="AH38" s="39">
        <v>0</v>
      </c>
      <c r="AI38" s="39">
        <f t="shared" si="13"/>
        <v>0</v>
      </c>
      <c r="AJ38" s="39"/>
      <c r="AK38" s="39"/>
    </row>
    <row r="39" spans="3:37" x14ac:dyDescent="0.25">
      <c r="C39" s="1" t="s">
        <v>62</v>
      </c>
      <c r="E39" s="466"/>
      <c r="F39" s="467"/>
      <c r="G39" s="466"/>
      <c r="H39" s="466"/>
      <c r="I39" s="466"/>
      <c r="J39" s="466"/>
      <c r="K39" s="466"/>
      <c r="L39" s="477"/>
      <c r="M39" s="466"/>
      <c r="N39" s="467"/>
      <c r="O39" s="466"/>
      <c r="P39" s="466"/>
      <c r="Q39" s="466"/>
      <c r="R39" s="466"/>
      <c r="S39" s="466"/>
      <c r="T39" s="477"/>
      <c r="U39" s="466"/>
      <c r="V39" s="467"/>
      <c r="W39" s="466"/>
      <c r="X39" s="466"/>
      <c r="Y39" s="466"/>
      <c r="Z39" s="466"/>
      <c r="AA39" s="466"/>
      <c r="AC39" s="39">
        <v>0</v>
      </c>
      <c r="AD39" s="46">
        <v>0</v>
      </c>
      <c r="AE39" s="39">
        <v>0</v>
      </c>
      <c r="AF39" s="39">
        <v>0</v>
      </c>
      <c r="AG39" s="39">
        <v>0</v>
      </c>
      <c r="AH39" s="39">
        <v>0</v>
      </c>
      <c r="AI39" s="39">
        <f t="shared" si="13"/>
        <v>0</v>
      </c>
      <c r="AJ39" s="39"/>
      <c r="AK39" s="39"/>
    </row>
    <row r="40" spans="3:37" x14ac:dyDescent="0.25">
      <c r="C40" s="1" t="s">
        <v>53</v>
      </c>
      <c r="E40" s="466"/>
      <c r="F40" s="467"/>
      <c r="G40" s="466"/>
      <c r="H40" s="466"/>
      <c r="I40" s="466"/>
      <c r="J40" s="466"/>
      <c r="K40" s="466"/>
      <c r="L40" s="477"/>
      <c r="M40" s="466"/>
      <c r="N40" s="467"/>
      <c r="O40" s="466"/>
      <c r="P40" s="466"/>
      <c r="Q40" s="466"/>
      <c r="R40" s="466"/>
      <c r="S40" s="466"/>
      <c r="T40" s="477"/>
      <c r="U40" s="466"/>
      <c r="V40" s="467"/>
      <c r="W40" s="466"/>
      <c r="X40" s="466"/>
      <c r="Y40" s="466"/>
      <c r="Z40" s="466"/>
      <c r="AA40" s="466"/>
      <c r="AC40" s="39">
        <v>2847.744071063983</v>
      </c>
      <c r="AD40" s="46">
        <v>9169.1639810733232</v>
      </c>
      <c r="AE40" s="39">
        <v>9058.470780919446</v>
      </c>
      <c r="AF40" s="39">
        <v>6302.6098957402637</v>
      </c>
      <c r="AG40" s="39">
        <v>6222.8702782988394</v>
      </c>
      <c r="AH40" s="39">
        <v>5580.6633715089483</v>
      </c>
      <c r="AI40" s="39">
        <f t="shared" si="13"/>
        <v>36333.778307540822</v>
      </c>
      <c r="AJ40" s="39"/>
      <c r="AK40" s="39"/>
    </row>
    <row r="41" spans="3:37" x14ac:dyDescent="0.25">
      <c r="C41" s="1" t="s">
        <v>54</v>
      </c>
      <c r="E41" s="466"/>
      <c r="F41" s="467"/>
      <c r="G41" s="466"/>
      <c r="H41" s="466"/>
      <c r="I41" s="466"/>
      <c r="J41" s="466"/>
      <c r="K41" s="466"/>
      <c r="L41" s="477"/>
      <c r="M41" s="466"/>
      <c r="N41" s="467"/>
      <c r="O41" s="466"/>
      <c r="P41" s="466"/>
      <c r="Q41" s="466"/>
      <c r="R41" s="466"/>
      <c r="S41" s="466"/>
      <c r="T41" s="477"/>
      <c r="U41" s="466"/>
      <c r="V41" s="467"/>
      <c r="W41" s="466"/>
      <c r="X41" s="466"/>
      <c r="Y41" s="466"/>
      <c r="Z41" s="466"/>
      <c r="AA41" s="466"/>
      <c r="AC41" s="39">
        <v>19049.832394458928</v>
      </c>
      <c r="AD41" s="46">
        <v>31630.679944872561</v>
      </c>
      <c r="AE41" s="39">
        <v>34432.37292133653</v>
      </c>
      <c r="AF41" s="39">
        <v>34939.841943946398</v>
      </c>
      <c r="AG41" s="39">
        <v>40048.053005363501</v>
      </c>
      <c r="AH41" s="39">
        <v>32931.240533269047</v>
      </c>
      <c r="AI41" s="39">
        <f t="shared" si="13"/>
        <v>173982.18834878804</v>
      </c>
      <c r="AJ41" s="39"/>
      <c r="AK41" s="39"/>
    </row>
    <row r="42" spans="3:37" x14ac:dyDescent="0.25">
      <c r="C42" s="1" t="s">
        <v>55</v>
      </c>
      <c r="E42" s="468"/>
      <c r="F42" s="469"/>
      <c r="G42" s="468"/>
      <c r="H42" s="468"/>
      <c r="I42" s="468"/>
      <c r="J42" s="468"/>
      <c r="K42" s="468"/>
      <c r="L42" s="477"/>
      <c r="M42" s="468"/>
      <c r="N42" s="469"/>
      <c r="O42" s="468"/>
      <c r="P42" s="468"/>
      <c r="Q42" s="468"/>
      <c r="R42" s="468"/>
      <c r="S42" s="468"/>
      <c r="T42" s="477"/>
      <c r="U42" s="484"/>
      <c r="V42" s="491"/>
      <c r="W42" s="484"/>
      <c r="X42" s="484"/>
      <c r="Y42" s="484"/>
      <c r="Z42" s="484"/>
      <c r="AA42" s="468"/>
      <c r="AC42" s="40">
        <v>3499.5814016480435</v>
      </c>
      <c r="AD42" s="47">
        <v>5880.9128601799275</v>
      </c>
      <c r="AE42" s="40">
        <v>7174.4779558938881</v>
      </c>
      <c r="AF42" s="40">
        <v>6339.9646912940225</v>
      </c>
      <c r="AG42" s="40">
        <v>8063.0504017058629</v>
      </c>
      <c r="AH42" s="40">
        <v>7714.1483444517617</v>
      </c>
      <c r="AI42" s="40">
        <f t="shared" si="13"/>
        <v>35172.554253525464</v>
      </c>
      <c r="AJ42" s="39"/>
      <c r="AK42" s="39"/>
    </row>
    <row r="43" spans="3:37" x14ac:dyDescent="0.25">
      <c r="C43" s="62" t="s">
        <v>410</v>
      </c>
      <c r="E43" s="466"/>
      <c r="F43" s="467"/>
      <c r="G43" s="466"/>
      <c r="H43" s="466"/>
      <c r="I43" s="466"/>
      <c r="J43" s="466"/>
      <c r="K43" s="466"/>
      <c r="L43" s="477"/>
      <c r="M43" s="466"/>
      <c r="N43" s="467"/>
      <c r="O43" s="466"/>
      <c r="P43" s="466"/>
      <c r="Q43" s="466"/>
      <c r="R43" s="466"/>
      <c r="S43" s="466"/>
      <c r="T43" s="477"/>
      <c r="U43" s="466"/>
      <c r="V43" s="467"/>
      <c r="W43" s="466"/>
      <c r="X43" s="466"/>
      <c r="Y43" s="466"/>
      <c r="Z43" s="466"/>
      <c r="AA43" s="466"/>
      <c r="AC43" s="39">
        <f t="shared" ref="AC43" si="14">SUM(AC33:AC42)</f>
        <v>378648.18664996239</v>
      </c>
      <c r="AD43" s="46">
        <f t="shared" ref="AD43:AI43" si="15">SUM(AD33:AD42)</f>
        <v>405470.14056180889</v>
      </c>
      <c r="AE43" s="39">
        <f t="shared" si="15"/>
        <v>380160.00446256617</v>
      </c>
      <c r="AF43" s="39">
        <f t="shared" si="15"/>
        <v>374647.76915198716</v>
      </c>
      <c r="AG43" s="39">
        <f t="shared" si="15"/>
        <v>375241.49995205039</v>
      </c>
      <c r="AH43" s="39">
        <f t="shared" si="15"/>
        <v>360410.96608186053</v>
      </c>
      <c r="AI43" s="39">
        <f t="shared" si="15"/>
        <v>1895930.3802102732</v>
      </c>
      <c r="AJ43" s="39"/>
      <c r="AK43" s="39"/>
    </row>
    <row r="44" spans="3:37" x14ac:dyDescent="0.25">
      <c r="C44" s="56" t="s">
        <v>213</v>
      </c>
      <c r="E44" s="486"/>
      <c r="F44" s="486"/>
      <c r="G44" s="486"/>
      <c r="H44" s="486"/>
      <c r="I44" s="486"/>
      <c r="J44" s="486"/>
      <c r="K44" s="477"/>
      <c r="L44" s="477"/>
      <c r="M44" s="486"/>
      <c r="N44" s="486"/>
      <c r="O44" s="486"/>
      <c r="P44" s="486"/>
      <c r="Q44" s="486"/>
      <c r="R44" s="486"/>
      <c r="S44" s="477"/>
      <c r="T44" s="477"/>
      <c r="U44" s="486"/>
      <c r="V44" s="486"/>
      <c r="W44" s="486"/>
      <c r="X44" s="486"/>
      <c r="Y44" s="486"/>
      <c r="Z44" s="486"/>
      <c r="AA44" s="477"/>
      <c r="AC44" s="61">
        <f t="shared" ref="AC44" si="16">AC43-AC15</f>
        <v>0</v>
      </c>
      <c r="AD44" s="61">
        <f t="shared" ref="AD44:AI44" si="17">AD43-AD15</f>
        <v>0</v>
      </c>
      <c r="AE44" s="61">
        <f t="shared" si="17"/>
        <v>0</v>
      </c>
      <c r="AF44" s="61">
        <f t="shared" si="17"/>
        <v>0</v>
      </c>
      <c r="AG44" s="61">
        <f t="shared" si="17"/>
        <v>0</v>
      </c>
      <c r="AH44" s="61">
        <f t="shared" si="17"/>
        <v>0</v>
      </c>
      <c r="AI44" s="61">
        <f t="shared" si="17"/>
        <v>0</v>
      </c>
    </row>
    <row r="45" spans="3:37" x14ac:dyDescent="0.25">
      <c r="E45" s="477"/>
      <c r="F45" s="477"/>
      <c r="G45" s="477"/>
      <c r="H45" s="477"/>
      <c r="I45" s="477"/>
      <c r="J45" s="477"/>
      <c r="K45" s="477"/>
      <c r="L45" s="477"/>
      <c r="M45" s="477"/>
      <c r="N45" s="477"/>
      <c r="O45" s="477"/>
      <c r="P45" s="477"/>
      <c r="Q45" s="477"/>
      <c r="R45" s="477"/>
      <c r="S45" s="477"/>
      <c r="T45" s="477"/>
      <c r="U45" s="477"/>
      <c r="V45" s="477"/>
      <c r="W45" s="477"/>
      <c r="X45" s="477"/>
      <c r="Y45" s="477"/>
      <c r="Z45" s="477"/>
      <c r="AA45" s="477"/>
      <c r="AC45" s="61"/>
      <c r="AD45" s="61"/>
      <c r="AE45" s="61"/>
      <c r="AF45" s="61"/>
      <c r="AG45" s="61"/>
      <c r="AH45" s="61"/>
      <c r="AI45" s="61"/>
    </row>
    <row r="46" spans="3:37" x14ac:dyDescent="0.25">
      <c r="C46" s="2" t="s">
        <v>433</v>
      </c>
      <c r="E46" s="475"/>
      <c r="F46" s="476"/>
      <c r="G46" s="475"/>
      <c r="H46" s="475"/>
      <c r="I46" s="475"/>
      <c r="J46" s="475"/>
      <c r="K46" s="475"/>
      <c r="L46" s="477"/>
      <c r="M46" s="475"/>
      <c r="N46" s="476"/>
      <c r="O46" s="475"/>
      <c r="P46" s="475"/>
      <c r="Q46" s="475"/>
      <c r="R46" s="475"/>
      <c r="S46" s="475"/>
      <c r="T46" s="477"/>
      <c r="U46" s="475"/>
      <c r="V46" s="476"/>
      <c r="W46" s="475"/>
      <c r="X46" s="475"/>
      <c r="Y46" s="475"/>
      <c r="Z46" s="475"/>
      <c r="AA46" s="475"/>
      <c r="AC46" s="418">
        <v>2016</v>
      </c>
      <c r="AD46" s="44">
        <v>2016</v>
      </c>
      <c r="AE46" s="36">
        <v>2017</v>
      </c>
      <c r="AF46" s="36">
        <v>2018</v>
      </c>
      <c r="AG46" s="36">
        <v>2019</v>
      </c>
      <c r="AH46" s="36">
        <v>2020</v>
      </c>
      <c r="AI46" s="36" t="s">
        <v>451</v>
      </c>
    </row>
    <row r="47" spans="3:37" ht="7.5" customHeight="1" x14ac:dyDescent="0.25">
      <c r="E47" s="477"/>
      <c r="F47" s="479"/>
      <c r="G47" s="477"/>
      <c r="H47" s="477"/>
      <c r="I47" s="477"/>
      <c r="J47" s="477"/>
      <c r="K47" s="477"/>
      <c r="L47" s="477"/>
      <c r="M47" s="477"/>
      <c r="N47" s="479"/>
      <c r="O47" s="477"/>
      <c r="P47" s="477"/>
      <c r="Q47" s="477"/>
      <c r="R47" s="477"/>
      <c r="S47" s="477"/>
      <c r="T47" s="477"/>
      <c r="U47" s="477"/>
      <c r="V47" s="479"/>
      <c r="W47" s="477"/>
      <c r="X47" s="477"/>
      <c r="Y47" s="477"/>
      <c r="Z47" s="477"/>
      <c r="AA47" s="477"/>
      <c r="AD47" s="45"/>
    </row>
    <row r="48" spans="3:37" x14ac:dyDescent="0.25">
      <c r="C48" s="1" t="s">
        <v>66</v>
      </c>
      <c r="E48" s="466"/>
      <c r="F48" s="467"/>
      <c r="G48" s="466"/>
      <c r="H48" s="466"/>
      <c r="I48" s="466"/>
      <c r="J48" s="466"/>
      <c r="K48" s="466"/>
      <c r="L48" s="477"/>
      <c r="M48" s="477"/>
      <c r="N48" s="467"/>
      <c r="O48" s="477"/>
      <c r="P48" s="477"/>
      <c r="Q48" s="477"/>
      <c r="R48" s="477"/>
      <c r="S48" s="466"/>
      <c r="T48" s="477"/>
      <c r="U48" s="466"/>
      <c r="V48" s="467"/>
      <c r="W48" s="466"/>
      <c r="X48" s="466"/>
      <c r="Y48" s="466"/>
      <c r="Z48" s="466"/>
      <c r="AA48" s="466"/>
      <c r="AC48" s="39">
        <v>8511.8044953881545</v>
      </c>
      <c r="AD48" s="46">
        <v>8751.1027190441691</v>
      </c>
      <c r="AE48" s="39">
        <v>21738.307024622329</v>
      </c>
      <c r="AF48" s="39">
        <v>18523.970133758507</v>
      </c>
      <c r="AG48" s="39">
        <v>11823.784933257513</v>
      </c>
      <c r="AH48" s="39">
        <v>11550.28066625835</v>
      </c>
      <c r="AI48" s="39">
        <f>SUM(AD48:AH48)</f>
        <v>72387.445476940862</v>
      </c>
      <c r="AJ48" s="39"/>
    </row>
    <row r="49" spans="3:36" x14ac:dyDescent="0.25">
      <c r="C49" s="1" t="s">
        <v>28</v>
      </c>
      <c r="E49" s="466"/>
      <c r="F49" s="467"/>
      <c r="G49" s="466"/>
      <c r="H49" s="466"/>
      <c r="I49" s="466"/>
      <c r="J49" s="466"/>
      <c r="K49" s="466"/>
      <c r="L49" s="477"/>
      <c r="M49" s="466"/>
      <c r="N49" s="467"/>
      <c r="O49" s="466"/>
      <c r="P49" s="466"/>
      <c r="Q49" s="466"/>
      <c r="R49" s="466"/>
      <c r="S49" s="466"/>
      <c r="T49" s="477"/>
      <c r="U49" s="466"/>
      <c r="V49" s="467"/>
      <c r="W49" s="466"/>
      <c r="X49" s="466"/>
      <c r="Y49" s="466"/>
      <c r="Z49" s="466"/>
      <c r="AA49" s="466"/>
      <c r="AC49" s="39">
        <v>79026.236274554554</v>
      </c>
      <c r="AD49" s="46">
        <v>78766.222012915023</v>
      </c>
      <c r="AE49" s="39">
        <v>79158.30550953366</v>
      </c>
      <c r="AF49" s="39">
        <v>79744.706284594635</v>
      </c>
      <c r="AG49" s="39">
        <v>77467.516694687642</v>
      </c>
      <c r="AH49" s="39">
        <v>78474.874919367838</v>
      </c>
      <c r="AI49" s="39">
        <f t="shared" ref="AI49:AI57" si="18">SUM(AD49:AH49)</f>
        <v>393611.62542109878</v>
      </c>
      <c r="AJ49" s="39"/>
    </row>
    <row r="50" spans="3:36" x14ac:dyDescent="0.25">
      <c r="C50" s="1" t="s">
        <v>67</v>
      </c>
      <c r="E50" s="466"/>
      <c r="F50" s="467"/>
      <c r="G50" s="466"/>
      <c r="H50" s="466"/>
      <c r="I50" s="466"/>
      <c r="J50" s="466"/>
      <c r="K50" s="466"/>
      <c r="L50" s="477"/>
      <c r="M50" s="466"/>
      <c r="N50" s="467"/>
      <c r="O50" s="466"/>
      <c r="P50" s="466"/>
      <c r="Q50" s="466"/>
      <c r="R50" s="466"/>
      <c r="S50" s="466"/>
      <c r="T50" s="477"/>
      <c r="U50" s="466"/>
      <c r="V50" s="467"/>
      <c r="W50" s="466"/>
      <c r="X50" s="466"/>
      <c r="Y50" s="466"/>
      <c r="Z50" s="466"/>
      <c r="AA50" s="466"/>
      <c r="AC50" s="39">
        <v>88875.769305693364</v>
      </c>
      <c r="AD50" s="46">
        <v>120368.28642659975</v>
      </c>
      <c r="AE50" s="39">
        <v>114175.49301497923</v>
      </c>
      <c r="AF50" s="39">
        <v>114301.736619295</v>
      </c>
      <c r="AG50" s="39">
        <v>118033.05866489773</v>
      </c>
      <c r="AH50" s="39">
        <v>111883.95639710242</v>
      </c>
      <c r="AI50" s="39">
        <f t="shared" si="18"/>
        <v>578762.53112287412</v>
      </c>
      <c r="AJ50" s="39"/>
    </row>
    <row r="51" spans="3:36" x14ac:dyDescent="0.25">
      <c r="C51" s="1" t="s">
        <v>68</v>
      </c>
      <c r="E51" s="466"/>
      <c r="F51" s="467"/>
      <c r="G51" s="466"/>
      <c r="H51" s="466"/>
      <c r="I51" s="466"/>
      <c r="J51" s="466"/>
      <c r="K51" s="466"/>
      <c r="L51" s="477"/>
      <c r="M51" s="477"/>
      <c r="N51" s="467"/>
      <c r="O51" s="477"/>
      <c r="P51" s="477"/>
      <c r="Q51" s="477"/>
      <c r="R51" s="477"/>
      <c r="S51" s="466"/>
      <c r="T51" s="477"/>
      <c r="U51" s="492"/>
      <c r="V51" s="467"/>
      <c r="W51" s="477"/>
      <c r="X51" s="477"/>
      <c r="Y51" s="477"/>
      <c r="Z51" s="477"/>
      <c r="AA51" s="466"/>
      <c r="AC51" s="39">
        <v>5841.9289568794402</v>
      </c>
      <c r="AD51" s="46">
        <v>0</v>
      </c>
      <c r="AE51" s="39">
        <v>0</v>
      </c>
      <c r="AF51" s="39">
        <v>0</v>
      </c>
      <c r="AG51" s="39">
        <v>0</v>
      </c>
      <c r="AH51" s="39">
        <v>0</v>
      </c>
      <c r="AI51" s="39">
        <f t="shared" si="18"/>
        <v>0</v>
      </c>
      <c r="AJ51" s="39"/>
    </row>
    <row r="52" spans="3:36" x14ac:dyDescent="0.25">
      <c r="C52" s="1" t="s">
        <v>69</v>
      </c>
      <c r="E52" s="466"/>
      <c r="F52" s="467"/>
      <c r="G52" s="466"/>
      <c r="H52" s="466"/>
      <c r="I52" s="466"/>
      <c r="J52" s="466"/>
      <c r="K52" s="466"/>
      <c r="L52" s="477"/>
      <c r="M52" s="466"/>
      <c r="N52" s="467"/>
      <c r="O52" s="466"/>
      <c r="P52" s="466"/>
      <c r="Q52" s="466"/>
      <c r="R52" s="466"/>
      <c r="S52" s="466"/>
      <c r="T52" s="477"/>
      <c r="U52" s="466"/>
      <c r="V52" s="467"/>
      <c r="W52" s="466"/>
      <c r="X52" s="466"/>
      <c r="Y52" s="466"/>
      <c r="Z52" s="466"/>
      <c r="AA52" s="466"/>
      <c r="AC52" s="39">
        <v>170995.28975027587</v>
      </c>
      <c r="AD52" s="46">
        <v>150903.7726171242</v>
      </c>
      <c r="AE52" s="39">
        <v>114422.57725528104</v>
      </c>
      <c r="AF52" s="39">
        <v>114494.93958335828</v>
      </c>
      <c r="AG52" s="39">
        <v>113583.16597383932</v>
      </c>
      <c r="AH52" s="39">
        <v>112275.80184990214</v>
      </c>
      <c r="AI52" s="39">
        <f t="shared" si="18"/>
        <v>605680.25727950502</v>
      </c>
      <c r="AJ52" s="39"/>
    </row>
    <row r="53" spans="3:36" x14ac:dyDescent="0.25">
      <c r="C53" s="1" t="s">
        <v>70</v>
      </c>
      <c r="E53" s="466"/>
      <c r="F53" s="467"/>
      <c r="G53" s="466"/>
      <c r="H53" s="466"/>
      <c r="I53" s="466"/>
      <c r="J53" s="466"/>
      <c r="K53" s="466"/>
      <c r="L53" s="477"/>
      <c r="M53" s="477"/>
      <c r="N53" s="467"/>
      <c r="O53" s="477"/>
      <c r="P53" s="477"/>
      <c r="Q53" s="477"/>
      <c r="R53" s="477"/>
      <c r="S53" s="466"/>
      <c r="T53" s="477"/>
      <c r="U53" s="466"/>
      <c r="V53" s="467"/>
      <c r="W53" s="466"/>
      <c r="X53" s="466"/>
      <c r="Y53" s="466"/>
      <c r="Z53" s="466"/>
      <c r="AA53" s="466"/>
      <c r="AC53" s="39">
        <v>2847.744071063983</v>
      </c>
      <c r="AD53" s="46">
        <v>9169.1639810733232</v>
      </c>
      <c r="AE53" s="39">
        <v>9058.470780919446</v>
      </c>
      <c r="AF53" s="39">
        <v>6302.6098957402637</v>
      </c>
      <c r="AG53" s="39">
        <v>6222.8702782988394</v>
      </c>
      <c r="AH53" s="39">
        <v>5580.6633715089483</v>
      </c>
      <c r="AI53" s="39">
        <f t="shared" si="18"/>
        <v>36333.778307540822</v>
      </c>
      <c r="AJ53" s="39"/>
    </row>
    <row r="54" spans="3:36" x14ac:dyDescent="0.25">
      <c r="C54" s="1" t="s">
        <v>71</v>
      </c>
      <c r="E54" s="466"/>
      <c r="F54" s="467"/>
      <c r="G54" s="466"/>
      <c r="H54" s="466"/>
      <c r="I54" s="466"/>
      <c r="J54" s="466"/>
      <c r="K54" s="466"/>
      <c r="L54" s="477"/>
      <c r="M54" s="477"/>
      <c r="N54" s="467"/>
      <c r="O54" s="477"/>
      <c r="P54" s="477"/>
      <c r="Q54" s="477"/>
      <c r="R54" s="477"/>
      <c r="S54" s="466"/>
      <c r="T54" s="477"/>
      <c r="U54" s="466"/>
      <c r="V54" s="467"/>
      <c r="W54" s="466"/>
      <c r="X54" s="466"/>
      <c r="Y54" s="466"/>
      <c r="Z54" s="466"/>
      <c r="AA54" s="466"/>
      <c r="AC54" s="39">
        <v>19049.832394458928</v>
      </c>
      <c r="AD54" s="46">
        <v>31630.679944872561</v>
      </c>
      <c r="AE54" s="39">
        <v>34432.37292133653</v>
      </c>
      <c r="AF54" s="39">
        <v>34939.841943946398</v>
      </c>
      <c r="AG54" s="39">
        <v>40048.053005363501</v>
      </c>
      <c r="AH54" s="39">
        <v>32931.240533269047</v>
      </c>
      <c r="AI54" s="39">
        <f t="shared" si="18"/>
        <v>173982.18834878804</v>
      </c>
      <c r="AJ54" s="39"/>
    </row>
    <row r="55" spans="3:36" x14ac:dyDescent="0.25">
      <c r="C55" s="1" t="s">
        <v>72</v>
      </c>
      <c r="E55" s="466"/>
      <c r="F55" s="467"/>
      <c r="G55" s="466"/>
      <c r="H55" s="466"/>
      <c r="I55" s="466"/>
      <c r="J55" s="466"/>
      <c r="K55" s="466"/>
      <c r="L55" s="477"/>
      <c r="M55" s="481"/>
      <c r="N55" s="482"/>
      <c r="O55" s="481"/>
      <c r="P55" s="481"/>
      <c r="Q55" s="481"/>
      <c r="R55" s="481"/>
      <c r="S55" s="466"/>
      <c r="T55" s="477"/>
      <c r="U55" s="481"/>
      <c r="V55" s="482"/>
      <c r="W55" s="481"/>
      <c r="X55" s="481"/>
      <c r="Y55" s="481"/>
      <c r="Z55" s="481"/>
      <c r="AA55" s="466"/>
      <c r="AC55" s="39">
        <v>3499.5814016480435</v>
      </c>
      <c r="AD55" s="46">
        <v>5880.9128601799275</v>
      </c>
      <c r="AE55" s="39">
        <v>7174.4779558938881</v>
      </c>
      <c r="AF55" s="39">
        <v>6339.9646912940225</v>
      </c>
      <c r="AG55" s="39">
        <v>8063.0504017058629</v>
      </c>
      <c r="AH55" s="39">
        <v>7714.1483444517617</v>
      </c>
      <c r="AI55" s="39">
        <f t="shared" si="18"/>
        <v>35172.554253525464</v>
      </c>
      <c r="AJ55" s="39"/>
    </row>
    <row r="56" spans="3:36" x14ac:dyDescent="0.25">
      <c r="C56" s="1" t="s">
        <v>79</v>
      </c>
      <c r="E56" s="466"/>
      <c r="F56" s="467"/>
      <c r="G56" s="466"/>
      <c r="H56" s="466"/>
      <c r="I56" s="466"/>
      <c r="J56" s="466"/>
      <c r="K56" s="466"/>
      <c r="L56" s="477"/>
      <c r="M56" s="481"/>
      <c r="N56" s="482"/>
      <c r="O56" s="481"/>
      <c r="P56" s="481"/>
      <c r="Q56" s="481"/>
      <c r="R56" s="481"/>
      <c r="S56" s="466"/>
      <c r="T56" s="477"/>
      <c r="U56" s="481"/>
      <c r="V56" s="482"/>
      <c r="W56" s="481"/>
      <c r="X56" s="481"/>
      <c r="Y56" s="481"/>
      <c r="Z56" s="481"/>
      <c r="AA56" s="466"/>
      <c r="AC56" s="39">
        <v>-35464.657339307414</v>
      </c>
      <c r="AD56" s="46">
        <v>-53550.75997964268</v>
      </c>
      <c r="AE56" s="39">
        <v>-53436.854600422637</v>
      </c>
      <c r="AF56" s="39">
        <v>-53456.747476588156</v>
      </c>
      <c r="AG56" s="39">
        <v>-51912.053394599316</v>
      </c>
      <c r="AH56" s="39">
        <v>-52161.81916309493</v>
      </c>
      <c r="AI56" s="39">
        <f t="shared" si="18"/>
        <v>-264518.23461434775</v>
      </c>
      <c r="AJ56" s="39"/>
    </row>
    <row r="57" spans="3:36" x14ac:dyDescent="0.25">
      <c r="C57" s="1" t="s">
        <v>80</v>
      </c>
      <c r="E57" s="468"/>
      <c r="F57" s="469"/>
      <c r="G57" s="468"/>
      <c r="H57" s="468"/>
      <c r="I57" s="468"/>
      <c r="J57" s="468"/>
      <c r="K57" s="468"/>
      <c r="L57" s="477"/>
      <c r="M57" s="489"/>
      <c r="N57" s="469"/>
      <c r="O57" s="489"/>
      <c r="P57" s="489"/>
      <c r="Q57" s="489"/>
      <c r="R57" s="489"/>
      <c r="S57" s="468"/>
      <c r="T57" s="477"/>
      <c r="U57" s="489"/>
      <c r="V57" s="469"/>
      <c r="W57" s="489"/>
      <c r="X57" s="489"/>
      <c r="Y57" s="489"/>
      <c r="Z57" s="489"/>
      <c r="AA57" s="468"/>
      <c r="AC57" s="40">
        <v>0</v>
      </c>
      <c r="AD57" s="47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f t="shared" si="18"/>
        <v>0</v>
      </c>
      <c r="AJ57" s="39"/>
    </row>
    <row r="58" spans="3:36" x14ac:dyDescent="0.25">
      <c r="C58" s="62" t="s">
        <v>455</v>
      </c>
      <c r="E58" s="466"/>
      <c r="F58" s="467"/>
      <c r="G58" s="466"/>
      <c r="H58" s="466"/>
      <c r="I58" s="466"/>
      <c r="J58" s="466"/>
      <c r="K58" s="466"/>
      <c r="L58" s="477"/>
      <c r="M58" s="466"/>
      <c r="N58" s="467"/>
      <c r="O58" s="466"/>
      <c r="P58" s="466"/>
      <c r="Q58" s="466"/>
      <c r="R58" s="466"/>
      <c r="S58" s="466"/>
      <c r="T58" s="477"/>
      <c r="U58" s="466"/>
      <c r="V58" s="467"/>
      <c r="W58" s="466"/>
      <c r="X58" s="466"/>
      <c r="Y58" s="466"/>
      <c r="Z58" s="466"/>
      <c r="AA58" s="466"/>
      <c r="AC58" s="39">
        <f t="shared" ref="AC58" si="19">SUM(AC48:AC57)</f>
        <v>343183.52931065497</v>
      </c>
      <c r="AD58" s="46">
        <f t="shared" ref="AD58:AI58" si="20">SUM(AD48:AD57)</f>
        <v>351919.3805821662</v>
      </c>
      <c r="AE58" s="39">
        <f t="shared" si="20"/>
        <v>326723.14986214356</v>
      </c>
      <c r="AF58" s="39">
        <f t="shared" si="20"/>
        <v>321191.02167539892</v>
      </c>
      <c r="AG58" s="39">
        <f t="shared" si="20"/>
        <v>323329.4465574511</v>
      </c>
      <c r="AH58" s="39">
        <f t="shared" si="20"/>
        <v>308249.14691876556</v>
      </c>
      <c r="AI58" s="39">
        <f t="shared" si="20"/>
        <v>1631412.1455959254</v>
      </c>
      <c r="AJ58" s="39"/>
    </row>
    <row r="59" spans="3:36" x14ac:dyDescent="0.25">
      <c r="C59" s="56" t="s">
        <v>213</v>
      </c>
      <c r="E59" s="61">
        <f t="shared" ref="E59" si="21">E15-E16-E58</f>
        <v>0</v>
      </c>
      <c r="F59" s="61">
        <f t="shared" ref="F59:J59" si="22">F15-F16-F58</f>
        <v>0</v>
      </c>
      <c r="G59" s="61">
        <f t="shared" si="22"/>
        <v>0</v>
      </c>
      <c r="H59" s="61">
        <f t="shared" si="22"/>
        <v>0</v>
      </c>
      <c r="I59" s="61">
        <f t="shared" si="22"/>
        <v>0</v>
      </c>
      <c r="J59" s="61">
        <f t="shared" si="22"/>
        <v>0</v>
      </c>
      <c r="M59" s="61">
        <f>M15-M58</f>
        <v>0</v>
      </c>
      <c r="N59" s="61">
        <f>N15-N58</f>
        <v>0</v>
      </c>
      <c r="O59" s="61">
        <f t="shared" ref="O59:R59" si="23">O15-O58</f>
        <v>0</v>
      </c>
      <c r="P59" s="61">
        <f t="shared" si="23"/>
        <v>0</v>
      </c>
      <c r="Q59" s="61">
        <f t="shared" si="23"/>
        <v>0</v>
      </c>
      <c r="R59" s="61">
        <f t="shared" si="23"/>
        <v>0</v>
      </c>
      <c r="U59" s="61">
        <f t="shared" ref="U59:V59" si="24">U15-U58</f>
        <v>0</v>
      </c>
      <c r="V59" s="61">
        <f t="shared" si="24"/>
        <v>0</v>
      </c>
      <c r="W59" s="61">
        <f t="shared" ref="W59" si="25">W15-W58</f>
        <v>0</v>
      </c>
      <c r="X59" s="61">
        <f t="shared" ref="X59" si="26">X15-X58</f>
        <v>0</v>
      </c>
      <c r="Y59" s="61">
        <f t="shared" ref="Y59" si="27">Y15-Y58</f>
        <v>0</v>
      </c>
      <c r="Z59" s="61">
        <f t="shared" ref="Z59" si="28">Z15-Z58</f>
        <v>0</v>
      </c>
      <c r="AC59" s="61">
        <f t="shared" ref="AC59" si="29">AC15-AC16-AC58</f>
        <v>0</v>
      </c>
      <c r="AD59" s="61">
        <f>AD15-AD16-AD58</f>
        <v>0</v>
      </c>
      <c r="AE59" s="61">
        <f t="shared" ref="AE59:AI59" si="30">AE15-AE16-AE58</f>
        <v>0</v>
      </c>
      <c r="AF59" s="61">
        <f t="shared" si="30"/>
        <v>0</v>
      </c>
      <c r="AG59" s="61">
        <f t="shared" si="30"/>
        <v>0</v>
      </c>
      <c r="AH59" s="61">
        <f t="shared" si="30"/>
        <v>0</v>
      </c>
      <c r="AI59" s="61">
        <f t="shared" si="30"/>
        <v>0</v>
      </c>
    </row>
  </sheetData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 enableFormatConditionsCalculation="0">
    <tabColor theme="8" tint="-0.499984740745262"/>
  </sheetPr>
  <dimension ref="C3:C4"/>
  <sheetViews>
    <sheetView zoomScale="115" zoomScaleNormal="115" zoomScalePageLayoutView="125" workbookViewId="0"/>
  </sheetViews>
  <sheetFormatPr defaultColWidth="8.85546875" defaultRowHeight="15" x14ac:dyDescent="0.25"/>
  <cols>
    <col min="1" max="1" width="8.85546875" style="22"/>
    <col min="2" max="2" width="4" style="22" customWidth="1"/>
    <col min="3" max="16384" width="8.85546875" style="22"/>
  </cols>
  <sheetData>
    <row r="3" spans="3:3" ht="18.75" x14ac:dyDescent="0.3">
      <c r="C3" s="21" t="s">
        <v>0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 enableFormatConditionsCalculation="0">
    <tabColor rgb="FFCCFFFF"/>
  </sheetPr>
  <dimension ref="B1:P37"/>
  <sheetViews>
    <sheetView topLeftCell="A4" zoomScaleNormal="100" zoomScalePageLayoutView="125" workbookViewId="0">
      <selection activeCell="J32" sqref="J32"/>
    </sheetView>
  </sheetViews>
  <sheetFormatPr defaultColWidth="8.85546875" defaultRowHeight="15" outlineLevelCol="1" x14ac:dyDescent="0.25"/>
  <cols>
    <col min="1" max="1" width="4.42578125" style="1" customWidth="1"/>
    <col min="2" max="2" width="4.7109375" style="1" customWidth="1"/>
    <col min="3" max="3" width="43.42578125" style="1" customWidth="1"/>
    <col min="4" max="6" width="9.85546875" style="1" customWidth="1" outlineLevel="1"/>
    <col min="7" max="7" width="9.85546875" style="1" customWidth="1"/>
    <col min="8" max="13" width="8.85546875" style="1"/>
    <col min="14" max="14" width="10.42578125" style="1" customWidth="1"/>
    <col min="15" max="16384" width="8.85546875" style="1"/>
  </cols>
  <sheetData>
    <row r="1" spans="2:16" ht="18.75" x14ac:dyDescent="0.3">
      <c r="B1" s="10" t="s">
        <v>86</v>
      </c>
    </row>
    <row r="2" spans="2:16" x14ac:dyDescent="0.25">
      <c r="B2" s="25" t="s">
        <v>6</v>
      </c>
      <c r="H2" s="99"/>
    </row>
    <row r="3" spans="2:16" x14ac:dyDescent="0.25">
      <c r="B3" s="25"/>
      <c r="H3" s="55"/>
      <c r="O3" s="99"/>
    </row>
    <row r="4" spans="2:16" x14ac:dyDescent="0.25">
      <c r="C4" s="111" t="s">
        <v>439</v>
      </c>
    </row>
    <row r="5" spans="2:16" x14ac:dyDescent="0.25">
      <c r="C5" s="110"/>
      <c r="H5" s="2"/>
      <c r="I5" s="2"/>
      <c r="J5" s="2"/>
      <c r="K5" s="2"/>
      <c r="L5" s="2"/>
      <c r="M5" s="2"/>
      <c r="O5" s="99"/>
    </row>
    <row r="6" spans="2:16" x14ac:dyDescent="0.25">
      <c r="C6" s="2" t="s">
        <v>313</v>
      </c>
      <c r="D6" s="43">
        <v>2011</v>
      </c>
      <c r="E6" s="43">
        <v>2012</v>
      </c>
      <c r="F6" s="43">
        <v>2013</v>
      </c>
      <c r="G6" s="43">
        <v>2014</v>
      </c>
      <c r="H6" s="37">
        <v>2015</v>
      </c>
      <c r="I6" s="44">
        <v>2016</v>
      </c>
      <c r="J6" s="36">
        <v>2017</v>
      </c>
      <c r="K6" s="36">
        <v>2018</v>
      </c>
      <c r="L6" s="36">
        <v>2019</v>
      </c>
      <c r="M6" s="36">
        <v>2020</v>
      </c>
      <c r="N6" s="36" t="s">
        <v>451</v>
      </c>
    </row>
    <row r="7" spans="2:16" ht="6" customHeight="1" x14ac:dyDescent="0.25">
      <c r="H7" s="38"/>
      <c r="I7" s="45"/>
    </row>
    <row r="8" spans="2:16" x14ac:dyDescent="0.25">
      <c r="C8" s="1" t="s">
        <v>49</v>
      </c>
      <c r="D8" s="366">
        <v>24.832445007086761</v>
      </c>
      <c r="E8" s="366">
        <v>47.571829146684166</v>
      </c>
      <c r="F8" s="366">
        <v>67.522905806038565</v>
      </c>
      <c r="G8" s="367">
        <v>65.383200323738208</v>
      </c>
      <c r="H8" s="364">
        <v>64.529074378936656</v>
      </c>
      <c r="I8" s="101">
        <v>60.733711114485274</v>
      </c>
      <c r="J8" s="102">
        <v>63.857977561289097</v>
      </c>
      <c r="K8" s="102">
        <v>59.472096453902687</v>
      </c>
      <c r="L8" s="102">
        <v>61.8842868380545</v>
      </c>
      <c r="M8" s="102">
        <v>56.632828329439505</v>
      </c>
      <c r="N8" s="102">
        <f>SUM(I8:M8)</f>
        <v>302.58090029717107</v>
      </c>
    </row>
    <row r="9" spans="2:16" x14ac:dyDescent="0.25">
      <c r="C9" s="1" t="s">
        <v>50</v>
      </c>
      <c r="D9" s="366">
        <v>239.38975526435195</v>
      </c>
      <c r="E9" s="366">
        <v>247.26666493559773</v>
      </c>
      <c r="F9" s="366">
        <v>279.60698866580867</v>
      </c>
      <c r="G9" s="367">
        <v>338.11363109348667</v>
      </c>
      <c r="H9" s="364">
        <v>301.40638502485933</v>
      </c>
      <c r="I9" s="101">
        <v>310.93897285068994</v>
      </c>
      <c r="J9" s="102">
        <v>277.46810021011078</v>
      </c>
      <c r="K9" s="102">
        <v>279.33741948391173</v>
      </c>
      <c r="L9" s="102">
        <v>270.54628938750227</v>
      </c>
      <c r="M9" s="102">
        <v>268.83374193716804</v>
      </c>
      <c r="N9" s="102">
        <f t="shared" ref="N9:N14" si="0">SUM(I9:M9)</f>
        <v>1407.1245238693828</v>
      </c>
    </row>
    <row r="10" spans="2:16" x14ac:dyDescent="0.25">
      <c r="C10" s="1" t="s">
        <v>51</v>
      </c>
      <c r="D10" s="366">
        <v>0</v>
      </c>
      <c r="E10" s="366">
        <v>0</v>
      </c>
      <c r="F10" s="366">
        <v>0</v>
      </c>
      <c r="G10" s="367">
        <v>0</v>
      </c>
      <c r="H10" s="364">
        <v>0</v>
      </c>
      <c r="I10" s="101">
        <v>0</v>
      </c>
      <c r="J10" s="102">
        <v>0</v>
      </c>
      <c r="K10" s="102">
        <v>0</v>
      </c>
      <c r="L10" s="102">
        <v>0</v>
      </c>
      <c r="M10" s="102">
        <v>0</v>
      </c>
      <c r="N10" s="102">
        <f t="shared" si="0"/>
        <v>0</v>
      </c>
    </row>
    <row r="11" spans="2:16" x14ac:dyDescent="0.25">
      <c r="C11" s="1" t="s">
        <v>52</v>
      </c>
      <c r="D11" s="366">
        <v>0</v>
      </c>
      <c r="E11" s="366">
        <v>0</v>
      </c>
      <c r="F11" s="366">
        <v>0</v>
      </c>
      <c r="G11" s="367">
        <v>0</v>
      </c>
      <c r="H11" s="364">
        <v>0</v>
      </c>
      <c r="I11" s="101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f t="shared" si="0"/>
        <v>0</v>
      </c>
    </row>
    <row r="12" spans="2:16" x14ac:dyDescent="0.25">
      <c r="C12" s="1" t="s">
        <v>53</v>
      </c>
      <c r="D12" s="366">
        <v>1.418046838698281</v>
      </c>
      <c r="E12" s="366">
        <v>6.3836335660333781</v>
      </c>
      <c r="F12" s="366">
        <v>2.0372947581628975</v>
      </c>
      <c r="G12" s="367">
        <v>0.76233516218097852</v>
      </c>
      <c r="H12" s="364">
        <v>2.95</v>
      </c>
      <c r="I12" s="101">
        <v>9.498407535639311</v>
      </c>
      <c r="J12" s="102">
        <v>9.3837395976837996</v>
      </c>
      <c r="K12" s="102">
        <v>6.5289220970924955</v>
      </c>
      <c r="L12" s="102">
        <v>6.4463192136935268</v>
      </c>
      <c r="M12" s="102">
        <v>5.781052136402292</v>
      </c>
      <c r="N12" s="102">
        <f t="shared" si="0"/>
        <v>37.638440580511428</v>
      </c>
    </row>
    <row r="13" spans="2:16" x14ac:dyDescent="0.25">
      <c r="C13" s="1" t="s">
        <v>54</v>
      </c>
      <c r="D13" s="366">
        <v>52.097008644248334</v>
      </c>
      <c r="E13" s="366">
        <v>49.134828409636775</v>
      </c>
      <c r="F13" s="366">
        <v>53.135549028754838</v>
      </c>
      <c r="G13" s="367">
        <v>34.211969024568887</v>
      </c>
      <c r="H13" s="364">
        <v>19.733867988585551</v>
      </c>
      <c r="I13" s="101">
        <v>32.766464790675904</v>
      </c>
      <c r="J13" s="102">
        <v>35.668760107361692</v>
      </c>
      <c r="K13" s="102">
        <v>36.194451173462227</v>
      </c>
      <c r="L13" s="102">
        <v>41.486086325756737</v>
      </c>
      <c r="M13" s="102">
        <v>34.113725513559679</v>
      </c>
      <c r="N13" s="102">
        <f t="shared" si="0"/>
        <v>180.22948791081623</v>
      </c>
    </row>
    <row r="14" spans="2:16" x14ac:dyDescent="0.25">
      <c r="C14" s="1" t="s">
        <v>55</v>
      </c>
      <c r="D14" s="368">
        <v>5.6171913391988628</v>
      </c>
      <c r="E14" s="368">
        <v>7.0759340268445845</v>
      </c>
      <c r="F14" s="368">
        <v>6.5199239668277809</v>
      </c>
      <c r="G14" s="369">
        <v>5.1385136058466649</v>
      </c>
      <c r="H14" s="365">
        <v>3.6252433074172044</v>
      </c>
      <c r="I14" s="103">
        <v>6.0920828924942381</v>
      </c>
      <c r="J14" s="104">
        <v>7.4320969306695268</v>
      </c>
      <c r="K14" s="104">
        <v>6.5676182172963085</v>
      </c>
      <c r="L14" s="104">
        <v>8.3525759659102015</v>
      </c>
      <c r="M14" s="104">
        <v>7.991145639583495</v>
      </c>
      <c r="N14" s="104">
        <f t="shared" si="0"/>
        <v>36.435519645953768</v>
      </c>
    </row>
    <row r="15" spans="2:16" x14ac:dyDescent="0.25">
      <c r="C15" s="62" t="s">
        <v>227</v>
      </c>
      <c r="D15" s="102">
        <f t="shared" ref="D15:N15" si="1">SUM(D8:D14)</f>
        <v>323.35444709358421</v>
      </c>
      <c r="E15" s="102">
        <f t="shared" si="1"/>
        <v>357.43289008479667</v>
      </c>
      <c r="F15" s="102">
        <f t="shared" si="1"/>
        <v>408.82266222559275</v>
      </c>
      <c r="G15" s="105">
        <f t="shared" si="1"/>
        <v>443.60964920982138</v>
      </c>
      <c r="H15" s="100">
        <f t="shared" si="1"/>
        <v>392.24457069979871</v>
      </c>
      <c r="I15" s="101">
        <f t="shared" si="1"/>
        <v>420.02963918398473</v>
      </c>
      <c r="J15" s="102">
        <f t="shared" si="1"/>
        <v>393.81067440711485</v>
      </c>
      <c r="K15" s="102">
        <f t="shared" si="1"/>
        <v>388.10050742566546</v>
      </c>
      <c r="L15" s="102">
        <f t="shared" si="1"/>
        <v>388.71555773091723</v>
      </c>
      <c r="M15" s="102">
        <f t="shared" si="1"/>
        <v>373.35249355615309</v>
      </c>
      <c r="N15" s="102">
        <f t="shared" si="1"/>
        <v>1964.0088723038352</v>
      </c>
      <c r="O15" s="105"/>
      <c r="P15" s="102"/>
    </row>
    <row r="16" spans="2:16" x14ac:dyDescent="0.25">
      <c r="H16" s="41"/>
      <c r="I16" s="41"/>
    </row>
    <row r="17" spans="3:16" x14ac:dyDescent="0.25">
      <c r="C17" s="2" t="s">
        <v>314</v>
      </c>
      <c r="D17" s="43">
        <v>2011</v>
      </c>
      <c r="E17" s="43">
        <v>2012</v>
      </c>
      <c r="F17" s="43">
        <v>2013</v>
      </c>
      <c r="G17" s="43">
        <v>2014</v>
      </c>
      <c r="H17" s="37">
        <v>2015</v>
      </c>
      <c r="I17" s="44">
        <v>2016</v>
      </c>
      <c r="J17" s="36">
        <v>2017</v>
      </c>
      <c r="K17" s="36">
        <v>2018</v>
      </c>
      <c r="L17" s="36">
        <v>2019</v>
      </c>
      <c r="M17" s="36">
        <v>2020</v>
      </c>
      <c r="N17" s="36" t="s">
        <v>451</v>
      </c>
    </row>
    <row r="18" spans="3:16" ht="6" customHeight="1" x14ac:dyDescent="0.25">
      <c r="H18" s="38"/>
      <c r="I18" s="45"/>
    </row>
    <row r="19" spans="3:16" x14ac:dyDescent="0.25">
      <c r="C19" s="1" t="s">
        <v>49</v>
      </c>
      <c r="D19" s="366">
        <v>0</v>
      </c>
      <c r="E19" s="366">
        <v>0</v>
      </c>
      <c r="F19" s="366">
        <v>0</v>
      </c>
      <c r="G19" s="367">
        <v>0</v>
      </c>
      <c r="H19" s="364">
        <v>0</v>
      </c>
      <c r="I19" s="101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f t="shared" ref="N19:N25" si="2">SUM(I19:M19)</f>
        <v>0</v>
      </c>
    </row>
    <row r="20" spans="3:16" x14ac:dyDescent="0.25">
      <c r="C20" s="1" t="s">
        <v>50</v>
      </c>
      <c r="D20" s="366">
        <v>33.094002190145822</v>
      </c>
      <c r="E20" s="366">
        <v>26.661913762845593</v>
      </c>
      <c r="F20" s="366">
        <v>24.124942217013476</v>
      </c>
      <c r="G20" s="367">
        <v>46.189254545362964</v>
      </c>
      <c r="H20" s="364">
        <v>36.738111480596693</v>
      </c>
      <c r="I20" s="101">
        <v>55.473644399836431</v>
      </c>
      <c r="J20" s="102">
        <v>55.355648940864732</v>
      </c>
      <c r="K20" s="102">
        <v>55.376256124383985</v>
      </c>
      <c r="L20" s="102">
        <v>53.77609563658968</v>
      </c>
      <c r="M20" s="102">
        <v>54.034829918419568</v>
      </c>
      <c r="N20" s="102">
        <f t="shared" si="2"/>
        <v>274.01647502009439</v>
      </c>
    </row>
    <row r="21" spans="3:16" x14ac:dyDescent="0.25">
      <c r="C21" s="1" t="s">
        <v>51</v>
      </c>
      <c r="D21" s="366">
        <v>0</v>
      </c>
      <c r="E21" s="366">
        <v>0</v>
      </c>
      <c r="F21" s="366">
        <v>0</v>
      </c>
      <c r="G21" s="367">
        <v>0</v>
      </c>
      <c r="H21" s="364">
        <v>0</v>
      </c>
      <c r="I21" s="101">
        <v>0</v>
      </c>
      <c r="J21" s="102">
        <v>0</v>
      </c>
      <c r="K21" s="102">
        <v>0</v>
      </c>
      <c r="L21" s="102">
        <v>0</v>
      </c>
      <c r="M21" s="102">
        <v>0</v>
      </c>
      <c r="N21" s="102">
        <f t="shared" si="2"/>
        <v>0</v>
      </c>
    </row>
    <row r="22" spans="3:16" x14ac:dyDescent="0.25">
      <c r="C22" s="1" t="s">
        <v>52</v>
      </c>
      <c r="D22" s="366">
        <v>0</v>
      </c>
      <c r="E22" s="366">
        <v>0</v>
      </c>
      <c r="F22" s="366">
        <v>0</v>
      </c>
      <c r="G22" s="367">
        <v>0</v>
      </c>
      <c r="H22" s="364">
        <v>0</v>
      </c>
      <c r="I22" s="101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f t="shared" si="2"/>
        <v>0</v>
      </c>
    </row>
    <row r="23" spans="3:16" x14ac:dyDescent="0.25">
      <c r="C23" s="1" t="s">
        <v>53</v>
      </c>
      <c r="D23" s="366">
        <v>0</v>
      </c>
      <c r="E23" s="366">
        <v>0</v>
      </c>
      <c r="F23" s="366">
        <v>0</v>
      </c>
      <c r="G23" s="367">
        <v>0</v>
      </c>
      <c r="H23" s="364">
        <v>0</v>
      </c>
      <c r="I23" s="101">
        <v>0</v>
      </c>
      <c r="J23" s="102">
        <v>0</v>
      </c>
      <c r="K23" s="102">
        <v>0</v>
      </c>
      <c r="L23" s="102">
        <v>0</v>
      </c>
      <c r="M23" s="102">
        <v>0</v>
      </c>
      <c r="N23" s="102">
        <f t="shared" si="2"/>
        <v>0</v>
      </c>
    </row>
    <row r="24" spans="3:16" x14ac:dyDescent="0.25">
      <c r="C24" s="1" t="s">
        <v>54</v>
      </c>
      <c r="D24" s="366">
        <v>0</v>
      </c>
      <c r="E24" s="366">
        <v>0</v>
      </c>
      <c r="F24" s="366">
        <v>0</v>
      </c>
      <c r="G24" s="367">
        <v>0</v>
      </c>
      <c r="H24" s="364">
        <v>0</v>
      </c>
      <c r="I24" s="101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f t="shared" si="2"/>
        <v>0</v>
      </c>
    </row>
    <row r="25" spans="3:16" x14ac:dyDescent="0.25">
      <c r="C25" s="1" t="s">
        <v>55</v>
      </c>
      <c r="D25" s="368">
        <v>0</v>
      </c>
      <c r="E25" s="368">
        <v>0</v>
      </c>
      <c r="F25" s="368">
        <v>0</v>
      </c>
      <c r="G25" s="369">
        <v>0</v>
      </c>
      <c r="H25" s="365">
        <v>0</v>
      </c>
      <c r="I25" s="103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f t="shared" si="2"/>
        <v>0</v>
      </c>
    </row>
    <row r="26" spans="3:16" x14ac:dyDescent="0.25">
      <c r="C26" s="62" t="s">
        <v>227</v>
      </c>
      <c r="D26" s="102">
        <f t="shared" ref="D26:N26" si="3">SUM(D19:D25)</f>
        <v>33.094002190145822</v>
      </c>
      <c r="E26" s="102">
        <f t="shared" si="3"/>
        <v>26.661913762845593</v>
      </c>
      <c r="F26" s="102">
        <f t="shared" si="3"/>
        <v>24.124942217013476</v>
      </c>
      <c r="G26" s="105">
        <f t="shared" si="3"/>
        <v>46.189254545362964</v>
      </c>
      <c r="H26" s="100">
        <f t="shared" si="3"/>
        <v>36.738111480596693</v>
      </c>
      <c r="I26" s="101">
        <f t="shared" si="3"/>
        <v>55.473644399836431</v>
      </c>
      <c r="J26" s="102">
        <f t="shared" si="3"/>
        <v>55.355648940864732</v>
      </c>
      <c r="K26" s="102">
        <f t="shared" si="3"/>
        <v>55.376256124383985</v>
      </c>
      <c r="L26" s="102">
        <f t="shared" si="3"/>
        <v>53.77609563658968</v>
      </c>
      <c r="M26" s="102">
        <f t="shared" si="3"/>
        <v>54.034829918419568</v>
      </c>
      <c r="N26" s="102">
        <f t="shared" si="3"/>
        <v>274.01647502009439</v>
      </c>
      <c r="O26" s="105"/>
      <c r="P26" s="102"/>
    </row>
    <row r="27" spans="3:16" x14ac:dyDescent="0.25">
      <c r="H27" s="41"/>
      <c r="I27" s="41"/>
    </row>
    <row r="28" spans="3:16" x14ac:dyDescent="0.25">
      <c r="C28" s="2" t="s">
        <v>415</v>
      </c>
      <c r="D28" s="43">
        <v>2011</v>
      </c>
      <c r="E28" s="43">
        <v>2012</v>
      </c>
      <c r="F28" s="43">
        <v>2013</v>
      </c>
      <c r="G28" s="43">
        <v>2014</v>
      </c>
      <c r="H28" s="37">
        <v>2015</v>
      </c>
      <c r="I28" s="44">
        <v>2016</v>
      </c>
      <c r="J28" s="36">
        <v>2017</v>
      </c>
      <c r="K28" s="36">
        <v>2018</v>
      </c>
      <c r="L28" s="36">
        <v>2019</v>
      </c>
      <c r="M28" s="36">
        <v>2020</v>
      </c>
      <c r="N28" s="36" t="s">
        <v>451</v>
      </c>
    </row>
    <row r="29" spans="3:16" x14ac:dyDescent="0.25">
      <c r="H29" s="38"/>
      <c r="I29" s="45"/>
    </row>
    <row r="30" spans="3:16" x14ac:dyDescent="0.25">
      <c r="C30" s="1" t="s">
        <v>49</v>
      </c>
      <c r="D30" s="366">
        <f>D8-D19</f>
        <v>24.832445007086761</v>
      </c>
      <c r="E30" s="366">
        <f t="shared" ref="E30:M30" si="4">E8-E19</f>
        <v>47.571829146684166</v>
      </c>
      <c r="F30" s="366">
        <f t="shared" si="4"/>
        <v>67.522905806038565</v>
      </c>
      <c r="G30" s="367">
        <f t="shared" si="4"/>
        <v>65.383200323738208</v>
      </c>
      <c r="H30" s="364">
        <f t="shared" si="4"/>
        <v>64.529074378936656</v>
      </c>
      <c r="I30" s="101">
        <f t="shared" si="4"/>
        <v>60.733711114485274</v>
      </c>
      <c r="J30" s="102">
        <f t="shared" si="4"/>
        <v>63.857977561289097</v>
      </c>
      <c r="K30" s="102">
        <f t="shared" si="4"/>
        <v>59.472096453902687</v>
      </c>
      <c r="L30" s="102">
        <f t="shared" si="4"/>
        <v>61.8842868380545</v>
      </c>
      <c r="M30" s="102">
        <f t="shared" si="4"/>
        <v>56.632828329439505</v>
      </c>
      <c r="N30" s="102">
        <f t="shared" ref="N30:N36" si="5">SUM(I30:M30)</f>
        <v>302.58090029717107</v>
      </c>
    </row>
    <row r="31" spans="3:16" x14ac:dyDescent="0.25">
      <c r="C31" s="1" t="s">
        <v>50</v>
      </c>
      <c r="D31" s="366">
        <f t="shared" ref="D31:M31" si="6">D9-D20</f>
        <v>206.29575307420612</v>
      </c>
      <c r="E31" s="366">
        <f t="shared" si="6"/>
        <v>220.60475117275215</v>
      </c>
      <c r="F31" s="366">
        <f t="shared" si="6"/>
        <v>255.48204644879519</v>
      </c>
      <c r="G31" s="367">
        <f t="shared" si="6"/>
        <v>291.92437654812369</v>
      </c>
      <c r="H31" s="364">
        <f t="shared" si="6"/>
        <v>264.66827354426266</v>
      </c>
      <c r="I31" s="101">
        <f t="shared" si="6"/>
        <v>255.46532845085352</v>
      </c>
      <c r="J31" s="102">
        <f t="shared" si="6"/>
        <v>222.11245126924604</v>
      </c>
      <c r="K31" s="102">
        <f t="shared" si="6"/>
        <v>223.96116335952775</v>
      </c>
      <c r="L31" s="102">
        <f t="shared" si="6"/>
        <v>216.7701937509126</v>
      </c>
      <c r="M31" s="102">
        <f t="shared" si="6"/>
        <v>214.79891201874847</v>
      </c>
      <c r="N31" s="102">
        <f t="shared" si="5"/>
        <v>1133.1080488492885</v>
      </c>
    </row>
    <row r="32" spans="3:16" x14ac:dyDescent="0.25">
      <c r="C32" s="1" t="s">
        <v>51</v>
      </c>
      <c r="D32" s="366">
        <f t="shared" ref="D32:M32" si="7">D10-D21</f>
        <v>0</v>
      </c>
      <c r="E32" s="366">
        <f t="shared" si="7"/>
        <v>0</v>
      </c>
      <c r="F32" s="366">
        <f t="shared" si="7"/>
        <v>0</v>
      </c>
      <c r="G32" s="367">
        <f t="shared" si="7"/>
        <v>0</v>
      </c>
      <c r="H32" s="364">
        <f t="shared" si="7"/>
        <v>0</v>
      </c>
      <c r="I32" s="101">
        <f t="shared" si="7"/>
        <v>0</v>
      </c>
      <c r="J32" s="102">
        <f t="shared" si="7"/>
        <v>0</v>
      </c>
      <c r="K32" s="102">
        <f t="shared" si="7"/>
        <v>0</v>
      </c>
      <c r="L32" s="102">
        <f t="shared" si="7"/>
        <v>0</v>
      </c>
      <c r="M32" s="102">
        <f t="shared" si="7"/>
        <v>0</v>
      </c>
      <c r="N32" s="102">
        <f t="shared" si="5"/>
        <v>0</v>
      </c>
    </row>
    <row r="33" spans="3:16" x14ac:dyDescent="0.25">
      <c r="C33" s="1" t="s">
        <v>52</v>
      </c>
      <c r="D33" s="366">
        <f t="shared" ref="D33:M33" si="8">D11-D22</f>
        <v>0</v>
      </c>
      <c r="E33" s="366">
        <f t="shared" si="8"/>
        <v>0</v>
      </c>
      <c r="F33" s="366">
        <f t="shared" si="8"/>
        <v>0</v>
      </c>
      <c r="G33" s="367">
        <f t="shared" si="8"/>
        <v>0</v>
      </c>
      <c r="H33" s="364">
        <f t="shared" si="8"/>
        <v>0</v>
      </c>
      <c r="I33" s="101">
        <f t="shared" si="8"/>
        <v>0</v>
      </c>
      <c r="J33" s="102">
        <f t="shared" si="8"/>
        <v>0</v>
      </c>
      <c r="K33" s="102">
        <f t="shared" si="8"/>
        <v>0</v>
      </c>
      <c r="L33" s="102">
        <f t="shared" si="8"/>
        <v>0</v>
      </c>
      <c r="M33" s="102">
        <f t="shared" si="8"/>
        <v>0</v>
      </c>
      <c r="N33" s="102">
        <f t="shared" si="5"/>
        <v>0</v>
      </c>
    </row>
    <row r="34" spans="3:16" x14ac:dyDescent="0.25">
      <c r="C34" s="1" t="s">
        <v>53</v>
      </c>
      <c r="D34" s="366">
        <f t="shared" ref="D34:M34" si="9">D12-D23</f>
        <v>1.418046838698281</v>
      </c>
      <c r="E34" s="366">
        <f t="shared" si="9"/>
        <v>6.3836335660333781</v>
      </c>
      <c r="F34" s="366">
        <f t="shared" si="9"/>
        <v>2.0372947581628975</v>
      </c>
      <c r="G34" s="367">
        <f t="shared" si="9"/>
        <v>0.76233516218097852</v>
      </c>
      <c r="H34" s="364">
        <f t="shared" si="9"/>
        <v>2.95</v>
      </c>
      <c r="I34" s="101">
        <f t="shared" si="9"/>
        <v>9.498407535639311</v>
      </c>
      <c r="J34" s="102">
        <f t="shared" si="9"/>
        <v>9.3837395976837996</v>
      </c>
      <c r="K34" s="102">
        <f t="shared" si="9"/>
        <v>6.5289220970924955</v>
      </c>
      <c r="L34" s="102">
        <f t="shared" si="9"/>
        <v>6.4463192136935268</v>
      </c>
      <c r="M34" s="102">
        <f t="shared" si="9"/>
        <v>5.781052136402292</v>
      </c>
      <c r="N34" s="102">
        <f t="shared" si="5"/>
        <v>37.638440580511428</v>
      </c>
    </row>
    <row r="35" spans="3:16" x14ac:dyDescent="0.25">
      <c r="C35" s="1" t="s">
        <v>54</v>
      </c>
      <c r="D35" s="366">
        <f t="shared" ref="D35:M35" si="10">D13-D24</f>
        <v>52.097008644248334</v>
      </c>
      <c r="E35" s="366">
        <f t="shared" si="10"/>
        <v>49.134828409636775</v>
      </c>
      <c r="F35" s="366">
        <f t="shared" si="10"/>
        <v>53.135549028754838</v>
      </c>
      <c r="G35" s="367">
        <f t="shared" si="10"/>
        <v>34.211969024568887</v>
      </c>
      <c r="H35" s="364">
        <f t="shared" si="10"/>
        <v>19.733867988585551</v>
      </c>
      <c r="I35" s="101">
        <f t="shared" si="10"/>
        <v>32.766464790675904</v>
      </c>
      <c r="J35" s="102">
        <f t="shared" si="10"/>
        <v>35.668760107361692</v>
      </c>
      <c r="K35" s="102">
        <f t="shared" si="10"/>
        <v>36.194451173462227</v>
      </c>
      <c r="L35" s="102">
        <f t="shared" si="10"/>
        <v>41.486086325756737</v>
      </c>
      <c r="M35" s="102">
        <f t="shared" si="10"/>
        <v>34.113725513559679</v>
      </c>
      <c r="N35" s="102">
        <f t="shared" si="5"/>
        <v>180.22948791081623</v>
      </c>
    </row>
    <row r="36" spans="3:16" x14ac:dyDescent="0.25">
      <c r="C36" s="1" t="s">
        <v>55</v>
      </c>
      <c r="D36" s="368">
        <f t="shared" ref="D36:M36" si="11">D14-D25</f>
        <v>5.6171913391988628</v>
      </c>
      <c r="E36" s="368">
        <f t="shared" si="11"/>
        <v>7.0759340268445845</v>
      </c>
      <c r="F36" s="368">
        <f t="shared" si="11"/>
        <v>6.5199239668277809</v>
      </c>
      <c r="G36" s="369">
        <f t="shared" si="11"/>
        <v>5.1385136058466649</v>
      </c>
      <c r="H36" s="365">
        <f t="shared" si="11"/>
        <v>3.6252433074172044</v>
      </c>
      <c r="I36" s="103">
        <f t="shared" si="11"/>
        <v>6.0920828924942381</v>
      </c>
      <c r="J36" s="104">
        <f t="shared" si="11"/>
        <v>7.4320969306695268</v>
      </c>
      <c r="K36" s="104">
        <f t="shared" si="11"/>
        <v>6.5676182172963085</v>
      </c>
      <c r="L36" s="104">
        <f t="shared" si="11"/>
        <v>8.3525759659102015</v>
      </c>
      <c r="M36" s="104">
        <f t="shared" si="11"/>
        <v>7.991145639583495</v>
      </c>
      <c r="N36" s="104">
        <f t="shared" si="5"/>
        <v>36.435519645953768</v>
      </c>
    </row>
    <row r="37" spans="3:16" x14ac:dyDescent="0.25">
      <c r="C37" s="62" t="s">
        <v>227</v>
      </c>
      <c r="D37" s="102">
        <f t="shared" ref="D37:M37" si="12">SUM(D30:D36)</f>
        <v>290.26044490343838</v>
      </c>
      <c r="E37" s="102">
        <f t="shared" si="12"/>
        <v>330.77097632195108</v>
      </c>
      <c r="F37" s="102">
        <f t="shared" si="12"/>
        <v>384.69772000857927</v>
      </c>
      <c r="G37" s="105">
        <f t="shared" si="12"/>
        <v>397.4203946644584</v>
      </c>
      <c r="H37" s="100">
        <f t="shared" si="12"/>
        <v>355.50645921920204</v>
      </c>
      <c r="I37" s="101">
        <f t="shared" si="12"/>
        <v>364.55599478414831</v>
      </c>
      <c r="J37" s="102">
        <f t="shared" si="12"/>
        <v>338.45502546625011</v>
      </c>
      <c r="K37" s="102">
        <f t="shared" si="12"/>
        <v>332.72425130128147</v>
      </c>
      <c r="L37" s="102">
        <f t="shared" si="12"/>
        <v>334.93946209432755</v>
      </c>
      <c r="M37" s="102">
        <f t="shared" si="12"/>
        <v>319.31766363773352</v>
      </c>
      <c r="N37" s="102">
        <f t="shared" ref="N37" si="13">SUM(N30:N36)</f>
        <v>1689.992397283741</v>
      </c>
      <c r="O37" s="105"/>
      <c r="P37" s="102"/>
    </row>
  </sheetData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ignoredErrors>
    <ignoredError sqref="N19 N21:N2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8" tint="-0.499984740745262"/>
  </sheetPr>
  <dimension ref="C3:C4"/>
  <sheetViews>
    <sheetView zoomScale="130" zoomScaleNormal="130" zoomScalePageLayoutView="125" workbookViewId="0"/>
  </sheetViews>
  <sheetFormatPr defaultColWidth="8.85546875" defaultRowHeight="15" x14ac:dyDescent="0.25"/>
  <cols>
    <col min="1" max="16384" width="8.85546875" style="22"/>
  </cols>
  <sheetData>
    <row r="3" spans="3:3" ht="18.75" x14ac:dyDescent="0.3">
      <c r="C3" s="21" t="s">
        <v>22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 enableFormatConditionsCalculation="0">
    <tabColor theme="9" tint="0.59999389629810485"/>
  </sheetPr>
  <dimension ref="B1:O33"/>
  <sheetViews>
    <sheetView zoomScaleNormal="100" zoomScalePageLayoutView="125" workbookViewId="0">
      <selection activeCell="T61" sqref="T61"/>
    </sheetView>
  </sheetViews>
  <sheetFormatPr defaultColWidth="8.85546875" defaultRowHeight="15" outlineLevelCol="1" x14ac:dyDescent="0.25"/>
  <cols>
    <col min="1" max="1" width="4.42578125" style="1" customWidth="1"/>
    <col min="2" max="2" width="3.7109375" style="1" customWidth="1"/>
    <col min="3" max="3" width="44" style="1" customWidth="1"/>
    <col min="4" max="6" width="9.42578125" style="1" customWidth="1" outlineLevel="1"/>
    <col min="7" max="7" width="9.42578125" style="1" customWidth="1"/>
    <col min="8" max="13" width="8.85546875" style="1"/>
    <col min="14" max="14" width="10.140625" style="1" customWidth="1"/>
    <col min="15" max="15" width="7" style="1" customWidth="1"/>
    <col min="16" max="16384" width="8.85546875" style="1"/>
  </cols>
  <sheetData>
    <row r="1" spans="2:15" ht="18.75" x14ac:dyDescent="0.3">
      <c r="B1" s="10" t="s">
        <v>85</v>
      </c>
    </row>
    <row r="2" spans="2:15" x14ac:dyDescent="0.25">
      <c r="B2" s="25" t="s">
        <v>6</v>
      </c>
      <c r="H2" s="99"/>
    </row>
    <row r="3" spans="2:15" x14ac:dyDescent="0.25">
      <c r="B3" s="25"/>
      <c r="H3" s="55"/>
      <c r="O3" s="99"/>
    </row>
    <row r="4" spans="2:15" x14ac:dyDescent="0.25">
      <c r="C4" s="111" t="s">
        <v>439</v>
      </c>
    </row>
    <row r="5" spans="2:15" x14ac:dyDescent="0.25">
      <c r="H5" s="2"/>
      <c r="I5" s="2"/>
      <c r="J5" s="2"/>
      <c r="K5" s="2"/>
      <c r="L5" s="2"/>
      <c r="M5" s="2"/>
      <c r="O5" s="99"/>
    </row>
    <row r="6" spans="2:15" x14ac:dyDescent="0.25">
      <c r="C6" s="2" t="s">
        <v>313</v>
      </c>
      <c r="D6" s="43">
        <v>2011</v>
      </c>
      <c r="E6" s="43">
        <v>2012</v>
      </c>
      <c r="F6" s="43">
        <v>2013</v>
      </c>
      <c r="G6" s="43">
        <v>2014</v>
      </c>
      <c r="H6" s="37">
        <v>2015</v>
      </c>
      <c r="I6" s="44">
        <v>2016</v>
      </c>
      <c r="J6" s="36">
        <v>2017</v>
      </c>
      <c r="K6" s="36">
        <v>2018</v>
      </c>
      <c r="L6" s="36">
        <v>2019</v>
      </c>
      <c r="M6" s="36">
        <v>2020</v>
      </c>
      <c r="N6" s="36" t="s">
        <v>451</v>
      </c>
    </row>
    <row r="7" spans="2:15" ht="6" customHeight="1" x14ac:dyDescent="0.25">
      <c r="H7" s="38"/>
      <c r="I7" s="45"/>
    </row>
    <row r="8" spans="2:15" x14ac:dyDescent="0.25">
      <c r="C8" s="1" t="s">
        <v>56</v>
      </c>
      <c r="D8" s="366">
        <v>150.91441592870234</v>
      </c>
      <c r="E8" s="366">
        <v>120.75036111407979</v>
      </c>
      <c r="F8" s="366">
        <v>124.84207206526357</v>
      </c>
      <c r="G8" s="366">
        <v>125.77036645483622</v>
      </c>
      <c r="H8" s="364">
        <v>90.681330143142972</v>
      </c>
      <c r="I8" s="101">
        <v>90.659870239961222</v>
      </c>
      <c r="J8" s="102">
        <v>104.51957744382315</v>
      </c>
      <c r="K8" s="102">
        <v>101.79727819636237</v>
      </c>
      <c r="L8" s="102">
        <v>92.497546559379686</v>
      </c>
      <c r="M8" s="102">
        <v>93.25775152202236</v>
      </c>
      <c r="N8" s="102">
        <f>SUM(I8:M8)</f>
        <v>482.7320239615488</v>
      </c>
    </row>
    <row r="9" spans="2:15" x14ac:dyDescent="0.25">
      <c r="C9" s="1" t="s">
        <v>57</v>
      </c>
      <c r="D9" s="366">
        <v>27.773824786198286</v>
      </c>
      <c r="E9" s="366">
        <v>37.115976500665681</v>
      </c>
      <c r="F9" s="366">
        <v>45.073147278817594</v>
      </c>
      <c r="G9" s="366">
        <v>72.08179531775987</v>
      </c>
      <c r="H9" s="364">
        <v>50.502427496713608</v>
      </c>
      <c r="I9" s="101">
        <v>77.668852447221823</v>
      </c>
      <c r="J9" s="102">
        <v>78.81530389647277</v>
      </c>
      <c r="K9" s="102">
        <v>75.792924234307748</v>
      </c>
      <c r="L9" s="102">
        <v>73.927333774628522</v>
      </c>
      <c r="M9" s="102">
        <v>72.271232068087002</v>
      </c>
      <c r="N9" s="102">
        <f t="shared" ref="N9:N17" si="0">SUM(I9:M9)</f>
        <v>378.47564642071785</v>
      </c>
    </row>
    <row r="10" spans="2:15" x14ac:dyDescent="0.25">
      <c r="C10" s="1" t="s">
        <v>58</v>
      </c>
      <c r="D10" s="366">
        <v>17.345901665212867</v>
      </c>
      <c r="E10" s="366">
        <v>21.011475960189852</v>
      </c>
      <c r="F10" s="366">
        <v>13.593560776462033</v>
      </c>
      <c r="G10" s="366">
        <v>9.5733427575104404</v>
      </c>
      <c r="H10" s="364">
        <v>16.893733101062367</v>
      </c>
      <c r="I10" s="101">
        <v>30.998944577008452</v>
      </c>
      <c r="J10" s="102">
        <v>24.718857612306792</v>
      </c>
      <c r="K10" s="102">
        <v>28.693344906614961</v>
      </c>
      <c r="L10" s="102">
        <v>32.536345404338583</v>
      </c>
      <c r="M10" s="102">
        <v>29.750114867071662</v>
      </c>
      <c r="N10" s="102">
        <f t="shared" si="0"/>
        <v>146.69760736734045</v>
      </c>
    </row>
    <row r="11" spans="2:15" x14ac:dyDescent="0.25">
      <c r="C11" s="1" t="s">
        <v>59</v>
      </c>
      <c r="D11" s="366">
        <v>15.400437465438108</v>
      </c>
      <c r="E11" s="366">
        <v>22.368122124078226</v>
      </c>
      <c r="F11" s="366">
        <v>38.64688025826873</v>
      </c>
      <c r="G11" s="366">
        <v>37.802605405699751</v>
      </c>
      <c r="H11" s="364">
        <v>30.722631998004275</v>
      </c>
      <c r="I11" s="101">
        <v>16.022637262514028</v>
      </c>
      <c r="J11" s="102">
        <v>14.741110421940647</v>
      </c>
      <c r="K11" s="102">
        <v>13.91977951110322</v>
      </c>
      <c r="L11" s="102">
        <v>15.807674697069137</v>
      </c>
      <c r="M11" s="102">
        <v>13.880104576997427</v>
      </c>
      <c r="N11" s="102">
        <f t="shared" si="0"/>
        <v>74.371306469624457</v>
      </c>
    </row>
    <row r="12" spans="2:15" ht="17.25" x14ac:dyDescent="0.25">
      <c r="C12" s="1" t="s">
        <v>628</v>
      </c>
      <c r="D12" s="366">
        <v>52.787620425887091</v>
      </c>
      <c r="E12" s="366">
        <v>93.592558383268383</v>
      </c>
      <c r="F12" s="366">
        <v>124.97423409303535</v>
      </c>
      <c r="G12" s="366">
        <v>158.26872148141857</v>
      </c>
      <c r="H12" s="364">
        <v>177.13533666487277</v>
      </c>
      <c r="I12" s="101">
        <v>156.32237943846971</v>
      </c>
      <c r="J12" s="102">
        <v>118.53122839685656</v>
      </c>
      <c r="K12" s="102">
        <v>118.60618908942614</v>
      </c>
      <c r="L12" s="102">
        <v>117.66167579014078</v>
      </c>
      <c r="M12" s="102">
        <v>116.3073672324291</v>
      </c>
      <c r="N12" s="102">
        <f t="shared" si="0"/>
        <v>627.42883994732233</v>
      </c>
    </row>
    <row r="13" spans="2:15" x14ac:dyDescent="0.25">
      <c r="C13" s="1" t="s">
        <v>61</v>
      </c>
      <c r="D13" s="366">
        <v>0</v>
      </c>
      <c r="E13" s="366">
        <v>0</v>
      </c>
      <c r="F13" s="366">
        <v>0</v>
      </c>
      <c r="G13" s="366">
        <v>0</v>
      </c>
      <c r="H13" s="364">
        <v>0</v>
      </c>
      <c r="I13" s="101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f t="shared" si="0"/>
        <v>0</v>
      </c>
    </row>
    <row r="14" spans="2:15" x14ac:dyDescent="0.25">
      <c r="C14" s="1" t="s">
        <v>62</v>
      </c>
      <c r="D14" s="366">
        <v>0</v>
      </c>
      <c r="E14" s="366">
        <v>0</v>
      </c>
      <c r="F14" s="366">
        <v>0</v>
      </c>
      <c r="G14" s="366">
        <v>0</v>
      </c>
      <c r="H14" s="364">
        <v>0</v>
      </c>
      <c r="I14" s="101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f t="shared" si="0"/>
        <v>0</v>
      </c>
    </row>
    <row r="15" spans="2:15" ht="17.25" x14ac:dyDescent="0.25">
      <c r="C15" s="1" t="s">
        <v>627</v>
      </c>
      <c r="D15" s="366">
        <v>1.418046838698281</v>
      </c>
      <c r="E15" s="366">
        <v>6.3836335660333781</v>
      </c>
      <c r="F15" s="366">
        <v>2.0372947581628975</v>
      </c>
      <c r="G15" s="366">
        <v>0.76233516218097852</v>
      </c>
      <c r="H15" s="364">
        <v>2.95</v>
      </c>
      <c r="I15" s="101">
        <v>9.498407535639311</v>
      </c>
      <c r="J15" s="102">
        <v>9.3837395976837996</v>
      </c>
      <c r="K15" s="102">
        <v>6.5289220970924955</v>
      </c>
      <c r="L15" s="102">
        <v>6.4463192136935268</v>
      </c>
      <c r="M15" s="102">
        <v>5.781052136402292</v>
      </c>
      <c r="N15" s="102">
        <f t="shared" si="0"/>
        <v>37.638440580511428</v>
      </c>
    </row>
    <row r="16" spans="2:15" x14ac:dyDescent="0.25">
      <c r="C16" s="1" t="s">
        <v>54</v>
      </c>
      <c r="D16" s="366">
        <v>52.097008644248334</v>
      </c>
      <c r="E16" s="366">
        <v>49.134828409636775</v>
      </c>
      <c r="F16" s="366">
        <v>53.135549028754838</v>
      </c>
      <c r="G16" s="366">
        <v>34.211969024568887</v>
      </c>
      <c r="H16" s="364">
        <v>19.733867988585551</v>
      </c>
      <c r="I16" s="101">
        <v>32.766464790675904</v>
      </c>
      <c r="J16" s="102">
        <v>35.668760107361692</v>
      </c>
      <c r="K16" s="102">
        <v>36.194451173462227</v>
      </c>
      <c r="L16" s="102">
        <v>41.486086325756737</v>
      </c>
      <c r="M16" s="102">
        <v>34.113725513559679</v>
      </c>
      <c r="N16" s="102">
        <f t="shared" si="0"/>
        <v>180.22948791081623</v>
      </c>
    </row>
    <row r="17" spans="3:14" x14ac:dyDescent="0.25">
      <c r="C17" s="1" t="s">
        <v>55</v>
      </c>
      <c r="D17" s="368">
        <v>5.6171913391988628</v>
      </c>
      <c r="E17" s="368">
        <v>7.0759340268445845</v>
      </c>
      <c r="F17" s="368">
        <v>6.5199239668277809</v>
      </c>
      <c r="G17" s="368">
        <v>5.1385136058466649</v>
      </c>
      <c r="H17" s="365">
        <v>3.6252433074172044</v>
      </c>
      <c r="I17" s="103">
        <v>6.0920828924942381</v>
      </c>
      <c r="J17" s="104">
        <v>7.4320969306695268</v>
      </c>
      <c r="K17" s="104">
        <v>6.5676182172963085</v>
      </c>
      <c r="L17" s="104">
        <v>8.3525759659102015</v>
      </c>
      <c r="M17" s="104">
        <v>7.991145639583495</v>
      </c>
      <c r="N17" s="104">
        <f t="shared" si="0"/>
        <v>36.435519645953768</v>
      </c>
    </row>
    <row r="18" spans="3:14" x14ac:dyDescent="0.25">
      <c r="C18" s="62" t="s">
        <v>227</v>
      </c>
      <c r="D18" s="102">
        <f t="shared" ref="D18:M18" si="1">SUM(D8:D17)</f>
        <v>323.35444709358416</v>
      </c>
      <c r="E18" s="102">
        <f t="shared" si="1"/>
        <v>357.43289008479672</v>
      </c>
      <c r="F18" s="102">
        <f t="shared" si="1"/>
        <v>408.82266222559275</v>
      </c>
      <c r="G18" s="102">
        <f t="shared" si="1"/>
        <v>443.60964920982133</v>
      </c>
      <c r="H18" s="100">
        <f t="shared" si="1"/>
        <v>392.24457069979871</v>
      </c>
      <c r="I18" s="101">
        <f t="shared" si="1"/>
        <v>420.02963918398473</v>
      </c>
      <c r="J18" s="102">
        <f t="shared" si="1"/>
        <v>393.81067440711496</v>
      </c>
      <c r="K18" s="102">
        <f t="shared" si="1"/>
        <v>388.10050742566546</v>
      </c>
      <c r="L18" s="102">
        <f t="shared" si="1"/>
        <v>388.71555773091717</v>
      </c>
      <c r="M18" s="102">
        <f t="shared" si="1"/>
        <v>373.35249355615309</v>
      </c>
      <c r="N18" s="102">
        <f t="shared" ref="N18" si="2">SUM(N8:N17)</f>
        <v>1964.0088723038352</v>
      </c>
    </row>
    <row r="19" spans="3:14" x14ac:dyDescent="0.25">
      <c r="D19" s="135">
        <v>0</v>
      </c>
      <c r="E19" s="135">
        <v>0</v>
      </c>
      <c r="F19" s="135">
        <v>0</v>
      </c>
      <c r="G19" s="135">
        <v>0</v>
      </c>
      <c r="H19" s="135">
        <f>RFM_PTRM!H15-H18</f>
        <v>0</v>
      </c>
      <c r="I19" s="135">
        <f>RFM_PTRM!I15-I18</f>
        <v>0</v>
      </c>
      <c r="J19" s="135">
        <f>RFM_PTRM!J15-J18</f>
        <v>0</v>
      </c>
      <c r="K19" s="135">
        <f>RFM_PTRM!K15-K18</f>
        <v>0</v>
      </c>
      <c r="L19" s="135">
        <f>RFM_PTRM!L15-L18</f>
        <v>0</v>
      </c>
      <c r="M19" s="135">
        <f>RFM_PTRM!M15-M18</f>
        <v>0</v>
      </c>
      <c r="N19" s="135">
        <f>RFM_PTRM!N15-N18</f>
        <v>0</v>
      </c>
    </row>
    <row r="20" spans="3:14" ht="36" customHeight="1" x14ac:dyDescent="0.25">
      <c r="C20" s="428" t="s">
        <v>633</v>
      </c>
      <c r="D20" s="428"/>
      <c r="E20" s="428"/>
      <c r="F20" s="428"/>
      <c r="G20" s="428"/>
      <c r="H20" s="428"/>
      <c r="I20" s="428"/>
      <c r="J20" s="428"/>
    </row>
    <row r="21" spans="3:14" x14ac:dyDescent="0.25">
      <c r="C21" s="1" t="s">
        <v>629</v>
      </c>
      <c r="H21" s="99"/>
    </row>
    <row r="22" spans="3:14" x14ac:dyDescent="0.25">
      <c r="H22" s="99"/>
    </row>
    <row r="23" spans="3:14" x14ac:dyDescent="0.25">
      <c r="D23" s="105"/>
      <c r="E23" s="105"/>
      <c r="F23" s="105"/>
      <c r="G23" s="105"/>
      <c r="H23" s="99"/>
    </row>
    <row r="24" spans="3:14" x14ac:dyDescent="0.25">
      <c r="D24" s="105"/>
      <c r="E24" s="105"/>
      <c r="F24" s="105"/>
      <c r="G24" s="105"/>
    </row>
    <row r="25" spans="3:14" x14ac:dyDescent="0.25">
      <c r="D25" s="105"/>
      <c r="E25" s="105"/>
      <c r="F25" s="105"/>
      <c r="G25" s="105"/>
    </row>
    <row r="26" spans="3:14" x14ac:dyDescent="0.25">
      <c r="D26" s="105"/>
      <c r="E26" s="105"/>
      <c r="F26" s="105"/>
      <c r="G26" s="105"/>
    </row>
    <row r="27" spans="3:14" x14ac:dyDescent="0.25">
      <c r="D27" s="105"/>
      <c r="E27" s="105"/>
      <c r="F27" s="105"/>
      <c r="G27" s="105"/>
    </row>
    <row r="28" spans="3:14" x14ac:dyDescent="0.25">
      <c r="D28" s="105"/>
      <c r="E28" s="105"/>
      <c r="F28" s="105"/>
      <c r="G28" s="105"/>
    </row>
    <row r="29" spans="3:14" x14ac:dyDescent="0.25">
      <c r="D29" s="105"/>
      <c r="E29" s="105"/>
      <c r="F29" s="105"/>
      <c r="G29" s="105"/>
    </row>
    <row r="30" spans="3:14" x14ac:dyDescent="0.25">
      <c r="D30" s="105"/>
      <c r="E30" s="105"/>
      <c r="F30" s="105"/>
      <c r="G30" s="105"/>
    </row>
    <row r="31" spans="3:14" x14ac:dyDescent="0.25">
      <c r="D31" s="105"/>
      <c r="E31" s="105"/>
      <c r="F31" s="105"/>
      <c r="G31" s="105"/>
    </row>
    <row r="32" spans="3:14" x14ac:dyDescent="0.25">
      <c r="D32" s="105"/>
      <c r="E32" s="105"/>
      <c r="F32" s="105"/>
      <c r="G32" s="105"/>
    </row>
    <row r="33" spans="4:7" x14ac:dyDescent="0.25">
      <c r="D33" s="105"/>
      <c r="E33" s="105"/>
      <c r="F33" s="105"/>
      <c r="G33" s="105"/>
    </row>
  </sheetData>
  <mergeCells count="1">
    <mergeCell ref="C20:J20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B1:O55"/>
  <sheetViews>
    <sheetView zoomScaleNormal="100" zoomScalePageLayoutView="125" workbookViewId="0">
      <selection activeCell="N21" sqref="N21"/>
    </sheetView>
  </sheetViews>
  <sheetFormatPr defaultColWidth="8.85546875" defaultRowHeight="15" outlineLevelCol="1" x14ac:dyDescent="0.25"/>
  <cols>
    <col min="1" max="1" width="4.42578125" style="1" customWidth="1"/>
    <col min="2" max="2" width="5.140625" style="1" customWidth="1"/>
    <col min="3" max="3" width="39.5703125" style="1" customWidth="1"/>
    <col min="4" max="6" width="10.140625" style="1" customWidth="1" outlineLevel="1"/>
    <col min="7" max="8" width="10.140625" style="1" customWidth="1"/>
    <col min="9" max="13" width="8.85546875" style="1"/>
    <col min="14" max="14" width="10.42578125" style="1" customWidth="1"/>
    <col min="15" max="15" width="7.42578125" style="1" customWidth="1"/>
    <col min="16" max="16384" width="8.85546875" style="1"/>
  </cols>
  <sheetData>
    <row r="1" spans="2:15" ht="18.75" x14ac:dyDescent="0.3">
      <c r="B1" s="10" t="s">
        <v>435</v>
      </c>
    </row>
    <row r="2" spans="2:15" x14ac:dyDescent="0.25">
      <c r="B2" s="25" t="s">
        <v>6</v>
      </c>
    </row>
    <row r="3" spans="2:15" x14ac:dyDescent="0.25">
      <c r="B3" s="25"/>
      <c r="O3" s="99"/>
    </row>
    <row r="4" spans="2:15" x14ac:dyDescent="0.25">
      <c r="B4" s="25"/>
      <c r="C4" s="111" t="s">
        <v>439</v>
      </c>
    </row>
    <row r="5" spans="2:15" x14ac:dyDescent="0.25">
      <c r="H5" s="2"/>
      <c r="I5" s="2"/>
      <c r="J5" s="2"/>
      <c r="K5" s="2"/>
      <c r="L5" s="2"/>
      <c r="M5" s="2"/>
    </row>
    <row r="6" spans="2:15" x14ac:dyDescent="0.25">
      <c r="C6" s="2" t="s">
        <v>453</v>
      </c>
      <c r="D6" s="43">
        <v>2011</v>
      </c>
      <c r="E6" s="43">
        <v>2012</v>
      </c>
      <c r="F6" s="43">
        <v>2013</v>
      </c>
      <c r="G6" s="43">
        <v>2014</v>
      </c>
      <c r="H6" s="37">
        <v>2015</v>
      </c>
      <c r="I6" s="44">
        <v>2016</v>
      </c>
      <c r="J6" s="43">
        <v>2017</v>
      </c>
      <c r="K6" s="43">
        <v>2018</v>
      </c>
      <c r="L6" s="43">
        <v>2019</v>
      </c>
      <c r="M6" s="43">
        <v>2020</v>
      </c>
      <c r="N6" s="36" t="s">
        <v>451</v>
      </c>
    </row>
    <row r="7" spans="2:15" ht="7.5" customHeight="1" x14ac:dyDescent="0.25">
      <c r="H7" s="38"/>
      <c r="I7" s="45"/>
      <c r="J7" s="41"/>
    </row>
    <row r="8" spans="2:15" x14ac:dyDescent="0.25">
      <c r="C8" s="1" t="s">
        <v>66</v>
      </c>
      <c r="D8" s="370">
        <v>54.289940870047637</v>
      </c>
      <c r="E8" s="370">
        <v>44.685659131229556</v>
      </c>
      <c r="F8" s="370">
        <v>47.800085671452699</v>
      </c>
      <c r="G8" s="366">
        <v>51.481570395135712</v>
      </c>
      <c r="H8" s="364">
        <v>8.8174437852533067</v>
      </c>
      <c r="I8" s="101">
        <v>9.0653346568236159</v>
      </c>
      <c r="J8" s="134">
        <v>22.518879548988462</v>
      </c>
      <c r="K8" s="102">
        <v>19.189123225589121</v>
      </c>
      <c r="L8" s="102">
        <v>12.248349810479153</v>
      </c>
      <c r="M8" s="102">
        <v>11.965024635353398</v>
      </c>
      <c r="N8" s="102">
        <f>SUM(I8:M8)</f>
        <v>74.986711877233759</v>
      </c>
    </row>
    <row r="9" spans="2:15" x14ac:dyDescent="0.25">
      <c r="C9" s="1" t="s">
        <v>28</v>
      </c>
      <c r="D9" s="370">
        <v>96.624475054051047</v>
      </c>
      <c r="E9" s="370">
        <v>76.064701982522053</v>
      </c>
      <c r="F9" s="370">
        <v>77.041986388521352</v>
      </c>
      <c r="G9" s="366">
        <v>74.288796059700502</v>
      </c>
      <c r="H9" s="364">
        <v>81.863886357889669</v>
      </c>
      <c r="I9" s="101">
        <v>81.594535583137628</v>
      </c>
      <c r="J9" s="134">
        <v>82.000697894834701</v>
      </c>
      <c r="K9" s="102">
        <v>82.608154970773228</v>
      </c>
      <c r="L9" s="102">
        <v>80.24919674890053</v>
      </c>
      <c r="M9" s="102">
        <v>81.292726886668945</v>
      </c>
      <c r="N9" s="102">
        <f t="shared" ref="N9:N17" si="0">SUM(I9:M9)</f>
        <v>407.74531208431506</v>
      </c>
    </row>
    <row r="10" spans="2:15" x14ac:dyDescent="0.25">
      <c r="C10" s="1" t="s">
        <v>67</v>
      </c>
      <c r="D10" s="370">
        <v>47.932949776814233</v>
      </c>
      <c r="E10" s="370">
        <v>73.639377334231355</v>
      </c>
      <c r="F10" s="370">
        <v>86.274300488519984</v>
      </c>
      <c r="G10" s="366">
        <v>115.61793034273998</v>
      </c>
      <c r="H10" s="364">
        <v>92.067093428742581</v>
      </c>
      <c r="I10" s="101">
        <v>124.69043428674431</v>
      </c>
      <c r="J10" s="134">
        <v>118.27527193072019</v>
      </c>
      <c r="K10" s="102">
        <v>118.4060486520259</v>
      </c>
      <c r="L10" s="102">
        <v>122.27135387603623</v>
      </c>
      <c r="M10" s="102">
        <v>115.90145151215607</v>
      </c>
      <c r="N10" s="102">
        <f t="shared" si="0"/>
        <v>599.54456025768275</v>
      </c>
    </row>
    <row r="11" spans="2:15" x14ac:dyDescent="0.25">
      <c r="C11" s="1" t="s">
        <v>68</v>
      </c>
      <c r="D11" s="370">
        <v>12.587525850046289</v>
      </c>
      <c r="E11" s="370">
        <v>6.857003119899109</v>
      </c>
      <c r="F11" s="370">
        <v>11.040130304656909</v>
      </c>
      <c r="G11" s="366">
        <v>3.8398131382300758</v>
      </c>
      <c r="H11" s="364">
        <v>6.0516991670376639</v>
      </c>
      <c r="I11" s="101">
        <v>0</v>
      </c>
      <c r="J11" s="134">
        <v>0</v>
      </c>
      <c r="K11" s="102">
        <v>0</v>
      </c>
      <c r="L11" s="102">
        <v>0</v>
      </c>
      <c r="M11" s="102">
        <v>0</v>
      </c>
      <c r="N11" s="102">
        <f t="shared" si="0"/>
        <v>0</v>
      </c>
    </row>
    <row r="12" spans="2:15" ht="17.25" x14ac:dyDescent="0.25">
      <c r="C12" s="1" t="s">
        <v>630</v>
      </c>
      <c r="D12" s="370">
        <v>52.787620430919965</v>
      </c>
      <c r="E12" s="370">
        <v>93.592558384901395</v>
      </c>
      <c r="F12" s="370">
        <v>124.97423409271133</v>
      </c>
      <c r="G12" s="366">
        <v>158.26872148141857</v>
      </c>
      <c r="H12" s="364">
        <v>177.13533666487277</v>
      </c>
      <c r="I12" s="101">
        <v>156.32237943846971</v>
      </c>
      <c r="J12" s="134">
        <v>118.53122839685656</v>
      </c>
      <c r="K12" s="102">
        <v>118.60618908942614</v>
      </c>
      <c r="L12" s="102">
        <v>117.66167579014078</v>
      </c>
      <c r="M12" s="102">
        <v>116.3073672324291</v>
      </c>
      <c r="N12" s="102">
        <f t="shared" si="0"/>
        <v>627.42883994732233</v>
      </c>
    </row>
    <row r="13" spans="2:15" ht="17.25" x14ac:dyDescent="0.25">
      <c r="C13" s="1" t="s">
        <v>631</v>
      </c>
      <c r="D13" s="370">
        <v>1.4180468418115546</v>
      </c>
      <c r="E13" s="370">
        <v>6.3836335690320789</v>
      </c>
      <c r="F13" s="370">
        <v>2.0372947530292893</v>
      </c>
      <c r="G13" s="366">
        <v>0.76233516218097852</v>
      </c>
      <c r="H13" s="364">
        <v>2.95</v>
      </c>
      <c r="I13" s="101">
        <v>9.498407535639311</v>
      </c>
      <c r="J13" s="134">
        <v>9.3837395976837996</v>
      </c>
      <c r="K13" s="102">
        <v>6.5289220970924955</v>
      </c>
      <c r="L13" s="102">
        <v>6.4463192136935268</v>
      </c>
      <c r="M13" s="102">
        <v>5.781052136402292</v>
      </c>
      <c r="N13" s="102">
        <f t="shared" si="0"/>
        <v>37.638440580511428</v>
      </c>
    </row>
    <row r="14" spans="2:15" x14ac:dyDescent="0.25">
      <c r="C14" s="1" t="s">
        <v>71</v>
      </c>
      <c r="D14" s="370">
        <v>52.097008641258491</v>
      </c>
      <c r="E14" s="370">
        <v>49.134828412283923</v>
      </c>
      <c r="F14" s="370">
        <v>53.135549029315463</v>
      </c>
      <c r="G14" s="366">
        <v>34.211969024568887</v>
      </c>
      <c r="H14" s="364">
        <v>19.733867988585551</v>
      </c>
      <c r="I14" s="101">
        <v>32.766464790675904</v>
      </c>
      <c r="J14" s="134">
        <v>35.668760107361692</v>
      </c>
      <c r="K14" s="102">
        <v>36.194451173462227</v>
      </c>
      <c r="L14" s="102">
        <v>41.486086325756737</v>
      </c>
      <c r="M14" s="102">
        <v>34.113725513559679</v>
      </c>
      <c r="N14" s="102">
        <f t="shared" si="0"/>
        <v>180.22948791081623</v>
      </c>
    </row>
    <row r="15" spans="2:15" x14ac:dyDescent="0.25">
      <c r="C15" s="1" t="s">
        <v>72</v>
      </c>
      <c r="D15" s="370">
        <v>5.6171913336618395</v>
      </c>
      <c r="E15" s="370">
        <v>7.0759340271956752</v>
      </c>
      <c r="F15" s="370">
        <v>6.5199239616095843</v>
      </c>
      <c r="G15" s="366">
        <v>5.1385136058466649</v>
      </c>
      <c r="H15" s="364">
        <v>3.6252433074172044</v>
      </c>
      <c r="I15" s="101">
        <v>6.0920828924942381</v>
      </c>
      <c r="J15" s="134">
        <v>7.4320969306695268</v>
      </c>
      <c r="K15" s="102">
        <v>6.5676182172963085</v>
      </c>
      <c r="L15" s="102">
        <v>8.3525759659102015</v>
      </c>
      <c r="M15" s="102">
        <v>7.991145639583495</v>
      </c>
      <c r="N15" s="102">
        <f t="shared" si="0"/>
        <v>36.435519645953768</v>
      </c>
    </row>
    <row r="16" spans="2:15" x14ac:dyDescent="0.25">
      <c r="C16" s="1" t="s">
        <v>79</v>
      </c>
      <c r="D16" s="370">
        <v>-33.094002190145822</v>
      </c>
      <c r="E16" s="370">
        <v>-26.661913762845593</v>
      </c>
      <c r="F16" s="370">
        <v>-24.124942217013476</v>
      </c>
      <c r="G16" s="366">
        <v>-46.189254545362964</v>
      </c>
      <c r="H16" s="364">
        <v>-36.738111480596693</v>
      </c>
      <c r="I16" s="101">
        <v>-55.473644399836431</v>
      </c>
      <c r="J16" s="134">
        <v>-55.355648940864732</v>
      </c>
      <c r="K16" s="102">
        <v>-55.376256124383985</v>
      </c>
      <c r="L16" s="102">
        <v>-53.77609563658968</v>
      </c>
      <c r="M16" s="102">
        <v>-54.034829918419568</v>
      </c>
      <c r="N16" s="102">
        <f t="shared" si="0"/>
        <v>-274.01647502009439</v>
      </c>
    </row>
    <row r="17" spans="3:14" x14ac:dyDescent="0.25">
      <c r="C17" s="1" t="s">
        <v>80</v>
      </c>
      <c r="D17" s="368">
        <v>0</v>
      </c>
      <c r="E17" s="368">
        <v>0</v>
      </c>
      <c r="F17" s="368">
        <v>0</v>
      </c>
      <c r="G17" s="368">
        <v>0</v>
      </c>
      <c r="H17" s="365">
        <v>0</v>
      </c>
      <c r="I17" s="103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f t="shared" si="0"/>
        <v>0</v>
      </c>
    </row>
    <row r="18" spans="3:14" x14ac:dyDescent="0.25">
      <c r="C18" s="62" t="s">
        <v>227</v>
      </c>
      <c r="D18" s="134">
        <f t="shared" ref="D18:N18" si="1">SUM(D8:D17)</f>
        <v>290.26075660846516</v>
      </c>
      <c r="E18" s="134">
        <f t="shared" si="1"/>
        <v>330.77178219844956</v>
      </c>
      <c r="F18" s="134">
        <f t="shared" si="1"/>
        <v>384.69856247280319</v>
      </c>
      <c r="G18" s="102">
        <f t="shared" si="1"/>
        <v>397.42039466445834</v>
      </c>
      <c r="H18" s="100">
        <f t="shared" si="1"/>
        <v>355.50645921920204</v>
      </c>
      <c r="I18" s="101">
        <f t="shared" si="1"/>
        <v>364.55599478414831</v>
      </c>
      <c r="J18" s="134">
        <f t="shared" si="1"/>
        <v>338.45502546625022</v>
      </c>
      <c r="K18" s="102">
        <f t="shared" si="1"/>
        <v>332.72425130128147</v>
      </c>
      <c r="L18" s="102">
        <f t="shared" si="1"/>
        <v>334.9394620943275</v>
      </c>
      <c r="M18" s="102">
        <f t="shared" si="1"/>
        <v>319.31766363773346</v>
      </c>
      <c r="N18" s="102">
        <f t="shared" si="1"/>
        <v>1689.992397283741</v>
      </c>
    </row>
    <row r="19" spans="3:14" x14ac:dyDescent="0.25">
      <c r="D19" s="135">
        <f>RFM_PTRM!D37-D18</f>
        <v>-3.1170502677468903E-4</v>
      </c>
      <c r="E19" s="135">
        <f>RFM_PTRM!E37-E18</f>
        <v>-8.0587649847529974E-4</v>
      </c>
      <c r="F19" s="135">
        <f>RFM_PTRM!F37-F18</f>
        <v>-8.4246422392197928E-4</v>
      </c>
      <c r="G19" s="135">
        <f>RFM_PTRM!G37-G18</f>
        <v>0</v>
      </c>
      <c r="H19" s="135">
        <f>RFM_PTRM!H37-H18</f>
        <v>0</v>
      </c>
      <c r="I19" s="135">
        <f>RFM_PTRM!I37-I18</f>
        <v>0</v>
      </c>
      <c r="J19" s="135">
        <f>RFM_PTRM!J37-J18</f>
        <v>0</v>
      </c>
      <c r="K19" s="135">
        <f>RFM_PTRM!K37-K18</f>
        <v>0</v>
      </c>
      <c r="L19" s="135">
        <f>RFM_PTRM!L37-L18</f>
        <v>0</v>
      </c>
      <c r="M19" s="135">
        <f>RFM_PTRM!M37-M18</f>
        <v>0</v>
      </c>
      <c r="N19" s="135">
        <f>RFM_PTRM!N37-N18</f>
        <v>0</v>
      </c>
    </row>
    <row r="21" spans="3:14" x14ac:dyDescent="0.25">
      <c r="C21" s="2" t="s">
        <v>600</v>
      </c>
      <c r="D21" s="43">
        <v>2011</v>
      </c>
      <c r="E21" s="43">
        <v>2012</v>
      </c>
      <c r="F21" s="43">
        <v>2013</v>
      </c>
      <c r="G21" s="43">
        <v>2014</v>
      </c>
      <c r="H21" s="37">
        <v>2015</v>
      </c>
      <c r="I21" s="44">
        <v>2016</v>
      </c>
      <c r="J21" s="43">
        <v>2017</v>
      </c>
      <c r="K21" s="43">
        <v>2018</v>
      </c>
      <c r="L21" s="43">
        <v>2019</v>
      </c>
      <c r="M21" s="43">
        <v>2020</v>
      </c>
      <c r="N21" s="349" t="s">
        <v>451</v>
      </c>
    </row>
    <row r="22" spans="3:14" ht="6.75" customHeight="1" x14ac:dyDescent="0.25">
      <c r="C22" s="2"/>
      <c r="H22" s="38"/>
      <c r="I22" s="45"/>
      <c r="J22" s="41"/>
    </row>
    <row r="23" spans="3:14" x14ac:dyDescent="0.25">
      <c r="C23" s="1" t="s">
        <v>66</v>
      </c>
      <c r="D23" s="370">
        <v>48.581579990000002</v>
      </c>
      <c r="E23" s="370">
        <v>41.394659130000001</v>
      </c>
      <c r="F23" s="370">
        <v>45.167084080000002</v>
      </c>
      <c r="G23" s="366">
        <v>49.697063342986709</v>
      </c>
      <c r="H23" s="364">
        <v>8.708230752974039</v>
      </c>
      <c r="I23" s="101">
        <v>9.1790262567114471</v>
      </c>
      <c r="J23" s="134">
        <v>23.376801593470891</v>
      </c>
      <c r="K23" s="102">
        <v>20.422974102021275</v>
      </c>
      <c r="L23" s="102">
        <v>13.364938912875758</v>
      </c>
      <c r="M23" s="102">
        <v>13.385313148343537</v>
      </c>
      <c r="N23" s="102">
        <f t="shared" ref="N23:N32" si="2">SUM(I23:M23)</f>
        <v>79.72905401342291</v>
      </c>
    </row>
    <row r="24" spans="3:14" x14ac:dyDescent="0.25">
      <c r="C24" s="1" t="s">
        <v>28</v>
      </c>
      <c r="D24" s="370">
        <v>86.464814450000006</v>
      </c>
      <c r="E24" s="370">
        <v>70.462704849999994</v>
      </c>
      <c r="F24" s="370">
        <v>72.798235149999996</v>
      </c>
      <c r="G24" s="366">
        <v>71.713721534065584</v>
      </c>
      <c r="H24" s="364">
        <v>80.849918650121225</v>
      </c>
      <c r="I24" s="101">
        <v>82.617841797825335</v>
      </c>
      <c r="J24" s="134">
        <v>85.124752368054828</v>
      </c>
      <c r="K24" s="102">
        <v>87.919817375192565</v>
      </c>
      <c r="L24" s="102">
        <v>87.564907024356643</v>
      </c>
      <c r="M24" s="102">
        <v>90.942445939117036</v>
      </c>
      <c r="N24" s="102">
        <f t="shared" si="2"/>
        <v>434.16976450454644</v>
      </c>
    </row>
    <row r="25" spans="3:14" x14ac:dyDescent="0.25">
      <c r="C25" s="1" t="s">
        <v>67</v>
      </c>
      <c r="D25" s="370">
        <v>42.893000000000001</v>
      </c>
      <c r="E25" s="370">
        <v>68.215999999999994</v>
      </c>
      <c r="F25" s="370">
        <v>81.522000000000006</v>
      </c>
      <c r="G25" s="366">
        <v>111.61026292956825</v>
      </c>
      <c r="H25" s="364">
        <v>90.926748597363229</v>
      </c>
      <c r="I25" s="101">
        <v>126.25422156006883</v>
      </c>
      <c r="J25" s="134">
        <v>122.78131153565589</v>
      </c>
      <c r="K25" s="102">
        <v>126.01949743687445</v>
      </c>
      <c r="L25" s="102">
        <v>133.41790532057894</v>
      </c>
      <c r="M25" s="102">
        <v>129.65934213406175</v>
      </c>
      <c r="N25" s="102">
        <f t="shared" si="2"/>
        <v>638.13227798723983</v>
      </c>
    </row>
    <row r="26" spans="3:14" x14ac:dyDescent="0.25">
      <c r="C26" s="1" t="s">
        <v>68</v>
      </c>
      <c r="D26" s="370">
        <v>11.263999999999999</v>
      </c>
      <c r="E26" s="370">
        <v>6.3520000000000003</v>
      </c>
      <c r="F26" s="370">
        <v>10.432</v>
      </c>
      <c r="G26" s="366">
        <v>3.7067135926739945</v>
      </c>
      <c r="H26" s="364">
        <v>5.976742702038198</v>
      </c>
      <c r="I26" s="101">
        <v>0</v>
      </c>
      <c r="J26" s="134">
        <v>0</v>
      </c>
      <c r="K26" s="102">
        <v>0</v>
      </c>
      <c r="L26" s="102">
        <v>0</v>
      </c>
      <c r="M26" s="102">
        <v>0</v>
      </c>
      <c r="N26" s="102">
        <f t="shared" si="2"/>
        <v>0</v>
      </c>
    </row>
    <row r="27" spans="3:14" ht="17.25" x14ac:dyDescent="0.25">
      <c r="C27" s="1" t="s">
        <v>630</v>
      </c>
      <c r="D27" s="370">
        <v>47.237222279999997</v>
      </c>
      <c r="E27" s="370">
        <v>86.699673379999993</v>
      </c>
      <c r="F27" s="370">
        <v>118.0902013</v>
      </c>
      <c r="G27" s="366">
        <v>152.78264855375815</v>
      </c>
      <c r="H27" s="364">
        <v>174.94133489835923</v>
      </c>
      <c r="I27" s="101">
        <v>158.28287423424149</v>
      </c>
      <c r="J27" s="134">
        <v>123.04701940590846</v>
      </c>
      <c r="K27" s="102">
        <v>126.23250680273965</v>
      </c>
      <c r="L27" s="102">
        <v>128.38799786534724</v>
      </c>
      <c r="M27" s="102">
        <v>130.11344141035039</v>
      </c>
      <c r="N27" s="102">
        <f t="shared" si="2"/>
        <v>666.06383971858713</v>
      </c>
    </row>
    <row r="28" spans="3:14" ht="17.25" x14ac:dyDescent="0.25">
      <c r="C28" s="1" t="s">
        <v>632</v>
      </c>
      <c r="D28" s="370">
        <v>1.2689451300000001</v>
      </c>
      <c r="E28" s="370">
        <v>5.9134930700000004</v>
      </c>
      <c r="F28" s="370">
        <v>1.92507319</v>
      </c>
      <c r="G28" s="366">
        <v>0.73591031805575635</v>
      </c>
      <c r="H28" s="364">
        <v>2.9134612419346908</v>
      </c>
      <c r="I28" s="101">
        <v>9.6175304571853584</v>
      </c>
      <c r="J28" s="134">
        <v>9.7412403802170591</v>
      </c>
      <c r="K28" s="102">
        <v>6.9487284716178488</v>
      </c>
      <c r="L28" s="102">
        <v>7.0339812168167422</v>
      </c>
      <c r="M28" s="102">
        <v>6.4672823943884481</v>
      </c>
      <c r="N28" s="102">
        <f t="shared" si="2"/>
        <v>39.808762920225455</v>
      </c>
    </row>
    <row r="29" spans="3:14" x14ac:dyDescent="0.25">
      <c r="C29" s="1" t="s">
        <v>71</v>
      </c>
      <c r="D29" s="370">
        <v>46.619225440000001</v>
      </c>
      <c r="E29" s="370">
        <v>45.516156930000001</v>
      </c>
      <c r="F29" s="370">
        <v>50.208650820000003</v>
      </c>
      <c r="G29" s="366">
        <v>33.026078626827349</v>
      </c>
      <c r="H29" s="364">
        <v>19.489443911254135</v>
      </c>
      <c r="I29" s="101">
        <v>33.177400729143017</v>
      </c>
      <c r="J29" s="134">
        <v>37.027664999982584</v>
      </c>
      <c r="K29" s="102">
        <v>38.521735999212055</v>
      </c>
      <c r="L29" s="102">
        <v>45.26805798799591</v>
      </c>
      <c r="M29" s="102">
        <v>38.163139029938648</v>
      </c>
      <c r="N29" s="102">
        <f t="shared" si="2"/>
        <v>192.1579987462722</v>
      </c>
    </row>
    <row r="30" spans="3:14" x14ac:dyDescent="0.25">
      <c r="C30" s="1" t="s">
        <v>72</v>
      </c>
      <c r="D30" s="370">
        <v>5.0265670900000003</v>
      </c>
      <c r="E30" s="370">
        <v>6.5548071300000004</v>
      </c>
      <c r="F30" s="370">
        <v>6.1607829699999996</v>
      </c>
      <c r="G30" s="366">
        <v>4.9603971712309995</v>
      </c>
      <c r="H30" s="364">
        <v>3.5803409724553061</v>
      </c>
      <c r="I30" s="101">
        <v>6.1684858800194267</v>
      </c>
      <c r="J30" s="134">
        <v>7.7152442240186749</v>
      </c>
      <c r="K30" s="102">
        <v>6.989912732695359</v>
      </c>
      <c r="L30" s="102">
        <v>9.1140169310021566</v>
      </c>
      <c r="M30" s="102">
        <v>8.9397214013079047</v>
      </c>
      <c r="N30" s="102">
        <f t="shared" si="2"/>
        <v>38.927381169043521</v>
      </c>
    </row>
    <row r="31" spans="3:14" x14ac:dyDescent="0.25">
      <c r="C31" s="1" t="s">
        <v>79</v>
      </c>
      <c r="D31" s="370">
        <v>-29.614305869999999</v>
      </c>
      <c r="E31" s="370">
        <v>-24.698322760000003</v>
      </c>
      <c r="F31" s="370">
        <v>-22.796053150000002</v>
      </c>
      <c r="G31" s="366">
        <v>-44.588195179126274</v>
      </c>
      <c r="H31" s="364">
        <v>-36.283072508676049</v>
      </c>
      <c r="I31" s="101">
        <v>-56.169359188333374</v>
      </c>
      <c r="J31" s="134">
        <v>-57.464582975956702</v>
      </c>
      <c r="K31" s="102">
        <v>-58.936921265222118</v>
      </c>
      <c r="L31" s="102">
        <v>-58.67845418172864</v>
      </c>
      <c r="M31" s="102">
        <v>-60.448945273246871</v>
      </c>
      <c r="N31" s="102">
        <f t="shared" si="2"/>
        <v>-291.69826288448769</v>
      </c>
    </row>
    <row r="32" spans="3:14" x14ac:dyDescent="0.25">
      <c r="C32" s="1" t="s">
        <v>80</v>
      </c>
      <c r="D32" s="368">
        <v>0</v>
      </c>
      <c r="E32" s="368">
        <v>0</v>
      </c>
      <c r="F32" s="368">
        <v>0</v>
      </c>
      <c r="G32" s="368">
        <v>0</v>
      </c>
      <c r="H32" s="365">
        <v>0</v>
      </c>
      <c r="I32" s="103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f t="shared" si="2"/>
        <v>0</v>
      </c>
    </row>
    <row r="33" spans="3:14" x14ac:dyDescent="0.25">
      <c r="D33" s="134">
        <f t="shared" ref="D33:N33" si="3">SUM(D23:D32)</f>
        <v>259.74104850999998</v>
      </c>
      <c r="E33" s="134">
        <f t="shared" si="3"/>
        <v>306.41117173000009</v>
      </c>
      <c r="F33" s="134">
        <f t="shared" si="3"/>
        <v>363.50797436000005</v>
      </c>
      <c r="G33" s="102">
        <f t="shared" si="3"/>
        <v>383.64460089004052</v>
      </c>
      <c r="H33" s="100">
        <f t="shared" si="3"/>
        <v>351.10314921782395</v>
      </c>
      <c r="I33" s="101">
        <f t="shared" si="3"/>
        <v>369.12802172686156</v>
      </c>
      <c r="J33" s="134">
        <f t="shared" si="3"/>
        <v>351.34945153135158</v>
      </c>
      <c r="K33" s="102">
        <f t="shared" si="3"/>
        <v>354.11825165513113</v>
      </c>
      <c r="L33" s="102">
        <f t="shared" si="3"/>
        <v>365.47335107724479</v>
      </c>
      <c r="M33" s="102">
        <f t="shared" si="3"/>
        <v>357.22174018426085</v>
      </c>
      <c r="N33" s="102">
        <f t="shared" si="3"/>
        <v>1797.2908161748501</v>
      </c>
    </row>
    <row r="34" spans="3:14" x14ac:dyDescent="0.25">
      <c r="D34" s="135">
        <v>-2.7893054311789456E-4</v>
      </c>
      <c r="E34" s="135">
        <v>-7.4652547618825338E-4</v>
      </c>
      <c r="F34" s="135">
        <v>-7.9605824754480636E-4</v>
      </c>
      <c r="G34" s="135">
        <v>0</v>
      </c>
      <c r="H34" s="135">
        <v>0</v>
      </c>
      <c r="I34" s="135">
        <f>I18*Escalators!L$13-I33</f>
        <v>0</v>
      </c>
      <c r="J34" s="135">
        <f>J18*Escalators!M$13-J33</f>
        <v>0</v>
      </c>
      <c r="K34" s="135">
        <f>K18*Escalators!N$13-K33</f>
        <v>0</v>
      </c>
      <c r="L34" s="135">
        <f>L18*Escalators!O$13-L33</f>
        <v>0</v>
      </c>
      <c r="M34" s="135">
        <f>M18*Escalators!P$13-M33</f>
        <v>0</v>
      </c>
      <c r="N34" s="135"/>
    </row>
    <row r="36" spans="3:14" ht="36" customHeight="1" x14ac:dyDescent="0.25">
      <c r="C36" s="428" t="s">
        <v>633</v>
      </c>
      <c r="D36" s="428"/>
      <c r="E36" s="428"/>
      <c r="F36" s="428"/>
      <c r="G36" s="428"/>
      <c r="H36" s="428"/>
      <c r="I36" s="428"/>
      <c r="J36" s="428"/>
    </row>
    <row r="37" spans="3:14" x14ac:dyDescent="0.25">
      <c r="C37" s="1" t="s">
        <v>629</v>
      </c>
    </row>
    <row r="38" spans="3:14" x14ac:dyDescent="0.25">
      <c r="H38" s="99"/>
    </row>
    <row r="39" spans="3:14" x14ac:dyDescent="0.25">
      <c r="D39" s="102"/>
      <c r="E39" s="102"/>
      <c r="F39" s="102"/>
      <c r="H39" s="99"/>
    </row>
    <row r="40" spans="3:14" x14ac:dyDescent="0.25">
      <c r="D40" s="102"/>
      <c r="E40" s="102"/>
      <c r="F40" s="102"/>
    </row>
    <row r="41" spans="3:14" x14ac:dyDescent="0.25">
      <c r="D41" s="102"/>
      <c r="E41" s="102"/>
      <c r="F41" s="102"/>
    </row>
    <row r="42" spans="3:14" x14ac:dyDescent="0.25">
      <c r="D42" s="102"/>
      <c r="E42" s="102"/>
      <c r="F42" s="102"/>
    </row>
    <row r="43" spans="3:14" x14ac:dyDescent="0.25">
      <c r="D43" s="102"/>
      <c r="E43" s="102"/>
      <c r="F43" s="102"/>
    </row>
    <row r="44" spans="3:14" x14ac:dyDescent="0.25">
      <c r="D44" s="102"/>
      <c r="E44" s="102"/>
      <c r="F44" s="102"/>
    </row>
    <row r="45" spans="3:14" x14ac:dyDescent="0.25">
      <c r="D45" s="102"/>
      <c r="E45" s="102"/>
      <c r="F45" s="102"/>
    </row>
    <row r="46" spans="3:14" x14ac:dyDescent="0.25">
      <c r="D46" s="102"/>
      <c r="E46" s="102"/>
      <c r="F46" s="102"/>
    </row>
    <row r="47" spans="3:14" x14ac:dyDescent="0.25">
      <c r="D47" s="102"/>
      <c r="E47" s="102"/>
      <c r="F47" s="102"/>
    </row>
    <row r="48" spans="3:14" x14ac:dyDescent="0.25">
      <c r="D48" s="102"/>
      <c r="E48" s="102"/>
      <c r="F48" s="102"/>
      <c r="G48" s="105"/>
    </row>
    <row r="49" spans="4:7" x14ac:dyDescent="0.25">
      <c r="D49" s="105"/>
      <c r="E49" s="105"/>
      <c r="F49" s="105"/>
      <c r="G49" s="105"/>
    </row>
    <row r="50" spans="4:7" x14ac:dyDescent="0.25">
      <c r="D50" s="105"/>
      <c r="E50" s="105"/>
      <c r="F50" s="105"/>
      <c r="G50" s="105"/>
    </row>
    <row r="51" spans="4:7" x14ac:dyDescent="0.25">
      <c r="D51" s="105"/>
      <c r="E51" s="105"/>
      <c r="F51" s="105"/>
      <c r="G51" s="105"/>
    </row>
    <row r="52" spans="4:7" x14ac:dyDescent="0.25">
      <c r="D52" s="105"/>
      <c r="E52" s="105"/>
      <c r="F52" s="105"/>
      <c r="G52" s="105"/>
    </row>
    <row r="53" spans="4:7" x14ac:dyDescent="0.25">
      <c r="D53" s="105"/>
      <c r="E53" s="105"/>
      <c r="F53" s="105"/>
      <c r="G53" s="105"/>
    </row>
    <row r="54" spans="4:7" x14ac:dyDescent="0.25">
      <c r="D54" s="105"/>
      <c r="E54" s="105"/>
      <c r="F54" s="105"/>
      <c r="G54" s="105"/>
    </row>
    <row r="55" spans="4:7" x14ac:dyDescent="0.25">
      <c r="D55" s="105"/>
      <c r="E55" s="105"/>
      <c r="F55" s="105"/>
      <c r="G55" s="105"/>
    </row>
  </sheetData>
  <mergeCells count="1">
    <mergeCell ref="C36:J36"/>
  </mergeCells>
  <hyperlinks>
    <hyperlink ref="B2" location="Contents!A1" display="Table of Contents"/>
  </hyperlink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B1:B2"/>
  <sheetViews>
    <sheetView zoomScale="85" zoomScaleNormal="85" zoomScalePageLayoutView="125" workbookViewId="0">
      <selection activeCell="C11" sqref="C11"/>
    </sheetView>
  </sheetViews>
  <sheetFormatPr defaultColWidth="8.85546875" defaultRowHeight="15" x14ac:dyDescent="0.25"/>
  <cols>
    <col min="1" max="1" width="5" style="1" customWidth="1"/>
    <col min="2" max="16384" width="8.85546875" style="1"/>
  </cols>
  <sheetData>
    <row r="1" spans="2:2" ht="18.75" x14ac:dyDescent="0.3">
      <c r="B1" s="10" t="s">
        <v>579</v>
      </c>
    </row>
    <row r="2" spans="2:2" x14ac:dyDescent="0.25">
      <c r="B2" s="25" t="s">
        <v>6</v>
      </c>
    </row>
  </sheetData>
  <hyperlinks>
    <hyperlink ref="B2" location="Contents!A1" display="Table of Contents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 enableFormatConditionsCalculation="0">
    <tabColor theme="5" tint="0.59999389629810485"/>
  </sheetPr>
  <dimension ref="C3:C4"/>
  <sheetViews>
    <sheetView zoomScale="130" zoomScaleNormal="130" zoomScalePageLayoutView="125" workbookViewId="0">
      <selection activeCell="C3" sqref="C3"/>
    </sheetView>
  </sheetViews>
  <sheetFormatPr defaultColWidth="8.85546875" defaultRowHeight="15" x14ac:dyDescent="0.25"/>
  <cols>
    <col min="1" max="1" width="8.85546875" style="22"/>
    <col min="2" max="2" width="5" style="22" customWidth="1"/>
    <col min="3" max="16384" width="8.85546875" style="22"/>
  </cols>
  <sheetData>
    <row r="3" spans="3:3" ht="18.75" x14ac:dyDescent="0.3">
      <c r="C3" s="21" t="s">
        <v>30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B1:Y40"/>
  <sheetViews>
    <sheetView zoomScaleNormal="100" zoomScalePageLayoutView="125" workbookViewId="0">
      <selection activeCell="I10" sqref="I10"/>
    </sheetView>
  </sheetViews>
  <sheetFormatPr defaultColWidth="8.85546875" defaultRowHeight="15" x14ac:dyDescent="0.25"/>
  <cols>
    <col min="1" max="1" width="4.7109375" style="1" customWidth="1"/>
    <col min="2" max="2" width="5.85546875" style="1" customWidth="1"/>
    <col min="3" max="3" width="37.85546875" style="1" customWidth="1"/>
    <col min="4" max="9" width="13.140625" style="1" customWidth="1"/>
    <col min="10" max="10" width="13.28515625" style="1" customWidth="1"/>
    <col min="11" max="11" width="10.28515625" style="1" customWidth="1"/>
    <col min="12" max="12" width="8.7109375" style="1" customWidth="1"/>
    <col min="13" max="13" width="11.5703125" style="1" customWidth="1"/>
    <col min="14" max="14" width="11.85546875" style="1" customWidth="1"/>
    <col min="15" max="18" width="12.7109375" style="1" customWidth="1"/>
    <col min="19" max="19" width="11" style="1" customWidth="1"/>
    <col min="20" max="16384" width="8.85546875" style="1"/>
  </cols>
  <sheetData>
    <row r="1" spans="2:25" ht="18.75" x14ac:dyDescent="0.3">
      <c r="B1" s="10" t="s">
        <v>31</v>
      </c>
    </row>
    <row r="2" spans="2:25" x14ac:dyDescent="0.25">
      <c r="B2" s="25" t="s">
        <v>6</v>
      </c>
    </row>
    <row r="4" spans="2:25" x14ac:dyDescent="0.25">
      <c r="B4" s="12"/>
    </row>
    <row r="5" spans="2:25" x14ac:dyDescent="0.25">
      <c r="B5" s="12" t="s">
        <v>32</v>
      </c>
    </row>
    <row r="6" spans="2:25" x14ac:dyDescent="0.25">
      <c r="B6" s="2"/>
      <c r="E6" s="58"/>
    </row>
    <row r="7" spans="2:25" ht="27" customHeight="1" x14ac:dyDescent="0.25">
      <c r="C7" s="2"/>
      <c r="D7" s="429" t="s">
        <v>607</v>
      </c>
      <c r="E7" s="430"/>
      <c r="F7" s="430"/>
      <c r="G7" s="430"/>
      <c r="H7" s="430"/>
      <c r="I7" s="431"/>
    </row>
    <row r="8" spans="2:25" ht="15.75" thickBot="1" x14ac:dyDescent="0.3">
      <c r="D8" s="18">
        <v>2015</v>
      </c>
      <c r="E8" s="18">
        <v>2016</v>
      </c>
      <c r="F8" s="18">
        <v>2017</v>
      </c>
      <c r="G8" s="18">
        <v>2018</v>
      </c>
      <c r="H8" s="18">
        <v>2019</v>
      </c>
      <c r="I8" s="18">
        <v>2020</v>
      </c>
      <c r="J8" s="18" t="s">
        <v>451</v>
      </c>
    </row>
    <row r="9" spans="2:25" x14ac:dyDescent="0.25">
      <c r="C9" s="330" t="s">
        <v>33</v>
      </c>
      <c r="D9" s="331">
        <v>182095684.68309832</v>
      </c>
      <c r="E9" s="332">
        <v>191157502.94253254</v>
      </c>
      <c r="F9" s="332">
        <v>178987209.13574633</v>
      </c>
      <c r="G9" s="332">
        <v>177225064.38225079</v>
      </c>
      <c r="H9" s="332">
        <v>180821946.37393907</v>
      </c>
      <c r="I9" s="333">
        <v>172505048.54966238</v>
      </c>
      <c r="J9" s="51">
        <f t="shared" ref="J9:J14" si="0">SUM(E9:I9)</f>
        <v>900696771.38413107</v>
      </c>
      <c r="M9" s="39"/>
      <c r="N9" s="348"/>
      <c r="O9" s="39"/>
      <c r="P9" s="39"/>
      <c r="Q9" s="39"/>
      <c r="R9" s="39"/>
      <c r="S9" s="39"/>
      <c r="T9" s="419"/>
      <c r="U9" s="419"/>
      <c r="V9" s="419"/>
      <c r="W9" s="419"/>
      <c r="X9" s="419"/>
      <c r="Y9" s="419"/>
    </row>
    <row r="10" spans="2:25" x14ac:dyDescent="0.25">
      <c r="C10" s="334" t="s">
        <v>34</v>
      </c>
      <c r="D10" s="335">
        <v>74188787.524644956</v>
      </c>
      <c r="E10" s="336">
        <v>74339031.164659873</v>
      </c>
      <c r="F10" s="336">
        <v>74075776.06559892</v>
      </c>
      <c r="G10" s="336">
        <v>74504993.140491769</v>
      </c>
      <c r="H10" s="336">
        <v>72291290.94897148</v>
      </c>
      <c r="I10" s="337">
        <v>72955334.531090513</v>
      </c>
      <c r="J10" s="51">
        <f t="shared" si="0"/>
        <v>368166425.85081255</v>
      </c>
      <c r="M10" s="39"/>
      <c r="N10" s="348"/>
      <c r="O10" s="39"/>
      <c r="P10" s="39"/>
      <c r="Q10" s="39"/>
      <c r="R10" s="39"/>
      <c r="S10" s="39"/>
      <c r="T10" s="419"/>
      <c r="U10" s="419"/>
      <c r="V10" s="419"/>
      <c r="W10" s="419"/>
      <c r="X10" s="419"/>
      <c r="Y10" s="419"/>
    </row>
    <row r="11" spans="2:25" x14ac:dyDescent="0.25">
      <c r="C11" s="334" t="s">
        <v>35</v>
      </c>
      <c r="D11" s="335">
        <v>78937724.309173167</v>
      </c>
      <c r="E11" s="336">
        <v>82597518.658569962</v>
      </c>
      <c r="F11" s="336">
        <v>64700342.672888674</v>
      </c>
      <c r="G11" s="336">
        <v>60685537.325416297</v>
      </c>
      <c r="H11" s="336">
        <v>53078839.966047615</v>
      </c>
      <c r="I11" s="337">
        <v>52770802.229882471</v>
      </c>
      <c r="J11" s="51">
        <f t="shared" si="0"/>
        <v>313833040.85280502</v>
      </c>
      <c r="M11" s="39"/>
      <c r="N11" s="348"/>
      <c r="O11" s="39"/>
      <c r="P11" s="39"/>
      <c r="Q11" s="39"/>
      <c r="R11" s="39"/>
      <c r="S11" s="39"/>
      <c r="T11" s="419"/>
      <c r="U11" s="419"/>
      <c r="V11" s="419"/>
      <c r="W11" s="419"/>
      <c r="X11" s="419"/>
      <c r="Y11" s="419"/>
    </row>
    <row r="12" spans="2:25" x14ac:dyDescent="0.25">
      <c r="C12" s="334" t="s">
        <v>36</v>
      </c>
      <c r="D12" s="335">
        <v>22471454.737639293</v>
      </c>
      <c r="E12" s="336">
        <v>37384666.9729793</v>
      </c>
      <c r="F12" s="336">
        <v>41496427.087638006</v>
      </c>
      <c r="G12" s="336">
        <v>41133993.132263578</v>
      </c>
      <c r="H12" s="336">
        <v>47972560.996715985</v>
      </c>
      <c r="I12" s="337">
        <v>40570388.800274618</v>
      </c>
      <c r="J12" s="51">
        <f t="shared" si="0"/>
        <v>208558036.98987147</v>
      </c>
      <c r="M12" s="39"/>
      <c r="N12" s="348"/>
      <c r="O12" s="39"/>
      <c r="P12" s="39"/>
      <c r="Q12" s="39"/>
      <c r="R12" s="39"/>
      <c r="S12" s="39"/>
      <c r="T12" s="419"/>
      <c r="U12" s="419"/>
      <c r="V12" s="419"/>
      <c r="W12" s="419"/>
      <c r="X12" s="419"/>
      <c r="Y12" s="419"/>
    </row>
    <row r="13" spans="2:25" x14ac:dyDescent="0.25">
      <c r="C13" s="334" t="s">
        <v>37</v>
      </c>
      <c r="D13" s="335">
        <v>23302401.776296787</v>
      </c>
      <c r="E13" s="336">
        <v>23302401.776296787</v>
      </c>
      <c r="F13" s="336">
        <v>23302401.776296787</v>
      </c>
      <c r="G13" s="336">
        <v>23302401.776296787</v>
      </c>
      <c r="H13" s="336">
        <v>23302401.776296787</v>
      </c>
      <c r="I13" s="337">
        <v>23302401.776296787</v>
      </c>
      <c r="J13" s="51">
        <f t="shared" si="0"/>
        <v>116512008.88148394</v>
      </c>
      <c r="M13" s="200"/>
      <c r="N13" s="348"/>
      <c r="O13" s="348"/>
      <c r="P13" s="348"/>
      <c r="Q13" s="348"/>
      <c r="R13" s="39"/>
      <c r="S13" s="39"/>
      <c r="T13" s="419"/>
      <c r="U13" s="419"/>
      <c r="V13" s="419"/>
      <c r="W13" s="419"/>
      <c r="X13" s="419"/>
      <c r="Y13" s="419"/>
    </row>
    <row r="14" spans="2:25" ht="15.75" thickBot="1" x14ac:dyDescent="0.3">
      <c r="C14" s="334" t="s">
        <v>38</v>
      </c>
      <c r="D14" s="335">
        <v>11248517.668946203</v>
      </c>
      <c r="E14" s="336">
        <v>11248517.668946203</v>
      </c>
      <c r="F14" s="336">
        <v>11248517.668946203</v>
      </c>
      <c r="G14" s="336">
        <v>11248517.668946203</v>
      </c>
      <c r="H14" s="336">
        <v>11248517.668946203</v>
      </c>
      <c r="I14" s="337">
        <v>11248517.668946203</v>
      </c>
      <c r="J14" s="51">
        <f t="shared" si="0"/>
        <v>56242588.344731018</v>
      </c>
      <c r="M14" s="416"/>
      <c r="N14" s="348"/>
      <c r="O14" s="348"/>
      <c r="P14" s="348"/>
      <c r="Q14" s="348"/>
      <c r="R14" s="39"/>
      <c r="S14" s="39"/>
      <c r="T14" s="419"/>
      <c r="U14" s="419"/>
      <c r="V14" s="419"/>
      <c r="W14" s="419"/>
      <c r="X14" s="419"/>
      <c r="Y14" s="419"/>
    </row>
    <row r="15" spans="2:25" ht="26.25" thickBot="1" x14ac:dyDescent="0.3">
      <c r="C15" s="338" t="s">
        <v>39</v>
      </c>
      <c r="D15" s="339">
        <f t="shared" ref="D15:I15" si="1">SUM(D9:D14)</f>
        <v>392244570.69979876</v>
      </c>
      <c r="E15" s="340">
        <f t="shared" si="1"/>
        <v>420029639.18398464</v>
      </c>
      <c r="F15" s="340">
        <f t="shared" si="1"/>
        <v>393810674.40711498</v>
      </c>
      <c r="G15" s="340">
        <f t="shared" si="1"/>
        <v>388100507.42566544</v>
      </c>
      <c r="H15" s="340">
        <f t="shared" si="1"/>
        <v>388715557.73091716</v>
      </c>
      <c r="I15" s="341">
        <f t="shared" si="1"/>
        <v>373352493.556153</v>
      </c>
      <c r="J15" s="343">
        <f>SUM(J9:J14)</f>
        <v>1964008872.3038352</v>
      </c>
      <c r="K15" s="39">
        <f>J15-RFM_PTRM!N15*Millions</f>
        <v>0</v>
      </c>
      <c r="M15" s="94"/>
      <c r="N15" s="94"/>
      <c r="O15" s="94"/>
      <c r="P15" s="94"/>
      <c r="Q15" s="94"/>
    </row>
    <row r="16" spans="2:25" ht="15.75" thickBot="1" x14ac:dyDescent="0.3">
      <c r="C16" s="342" t="s">
        <v>40</v>
      </c>
      <c r="D16" s="420">
        <v>36738111.480596691</v>
      </c>
      <c r="E16" s="344">
        <v>55473644.399836428</v>
      </c>
      <c r="F16" s="344">
        <v>55355648.940864734</v>
      </c>
      <c r="G16" s="344">
        <v>55376256.124383986</v>
      </c>
      <c r="H16" s="344">
        <v>53776095.636589684</v>
      </c>
      <c r="I16" s="345">
        <v>54034829.91841957</v>
      </c>
      <c r="J16" s="51">
        <f>SUM(E16:I16)</f>
        <v>274016475.02009439</v>
      </c>
      <c r="K16" s="39">
        <f>J16-RFM_PTRM!N26*Millions</f>
        <v>0</v>
      </c>
      <c r="M16" s="197"/>
      <c r="N16" s="197"/>
      <c r="O16" s="197"/>
      <c r="P16" s="197"/>
      <c r="Q16" s="197"/>
      <c r="R16" s="197"/>
      <c r="S16" s="125"/>
      <c r="T16" s="419"/>
      <c r="U16" s="419"/>
      <c r="V16" s="419"/>
      <c r="W16" s="419"/>
      <c r="X16" s="419"/>
      <c r="Y16" s="419"/>
    </row>
    <row r="17" spans="3:21" x14ac:dyDescent="0.25">
      <c r="M17" s="197"/>
      <c r="N17" s="197"/>
      <c r="O17" s="197"/>
      <c r="P17" s="197"/>
      <c r="Q17" s="197"/>
      <c r="R17" s="197"/>
      <c r="S17" s="125"/>
      <c r="T17" s="125"/>
      <c r="U17" s="125"/>
    </row>
    <row r="18" spans="3:21" x14ac:dyDescent="0.25">
      <c r="C18" s="1" t="s">
        <v>456</v>
      </c>
      <c r="D18" s="39">
        <f>D15-D16</f>
        <v>355506459.21920204</v>
      </c>
      <c r="E18" s="39">
        <f t="shared" ref="E18:J18" si="2">E15-E16</f>
        <v>364555994.78414822</v>
      </c>
      <c r="F18" s="39">
        <f t="shared" si="2"/>
        <v>338455025.46625024</v>
      </c>
      <c r="G18" s="39">
        <f t="shared" si="2"/>
        <v>332724251.30128145</v>
      </c>
      <c r="H18" s="39">
        <f t="shared" si="2"/>
        <v>334939462.09432745</v>
      </c>
      <c r="I18" s="39">
        <f t="shared" si="2"/>
        <v>319317663.63773346</v>
      </c>
      <c r="J18" s="39">
        <f t="shared" si="2"/>
        <v>1689992397.2837408</v>
      </c>
      <c r="M18" s="197"/>
      <c r="N18" s="197"/>
      <c r="O18" s="197"/>
      <c r="P18" s="197"/>
      <c r="Q18" s="197"/>
      <c r="R18" s="197"/>
      <c r="S18" s="125"/>
      <c r="T18" s="125"/>
      <c r="U18" s="125"/>
    </row>
    <row r="19" spans="3:21" x14ac:dyDescent="0.25">
      <c r="C19" s="56" t="s">
        <v>213</v>
      </c>
      <c r="D19" s="57">
        <f>D18-RFM_PTRM!H37*Millions</f>
        <v>0</v>
      </c>
      <c r="E19" s="57">
        <f>E18-RFM_PTRM!I37*Millions</f>
        <v>0</v>
      </c>
      <c r="F19" s="57">
        <f>F18-RFM_PTRM!J37*Millions</f>
        <v>0</v>
      </c>
      <c r="G19" s="57">
        <f>G18-RFM_PTRM!K37*Millions</f>
        <v>0</v>
      </c>
      <c r="H19" s="57">
        <f>H18-RFM_PTRM!L37*Millions</f>
        <v>0</v>
      </c>
      <c r="I19" s="57">
        <f>I18-RFM_PTRM!M37*Millions</f>
        <v>0</v>
      </c>
      <c r="J19" s="57">
        <f>J18-RFM_PTRM!N37*Millions</f>
        <v>0</v>
      </c>
      <c r="M19" s="197"/>
      <c r="N19" s="197"/>
      <c r="O19" s="197"/>
      <c r="P19" s="197"/>
      <c r="Q19" s="197"/>
      <c r="R19" s="197"/>
      <c r="S19" s="125"/>
      <c r="T19" s="125"/>
      <c r="U19" s="125"/>
    </row>
    <row r="20" spans="3:21" x14ac:dyDescent="0.25">
      <c r="M20" s="197"/>
      <c r="N20" s="197"/>
      <c r="O20" s="197"/>
      <c r="P20" s="197"/>
      <c r="Q20" s="197"/>
      <c r="R20" s="197"/>
      <c r="S20" s="125"/>
      <c r="T20" s="125"/>
      <c r="U20" s="125"/>
    </row>
    <row r="21" spans="3:21" x14ac:dyDescent="0.25">
      <c r="C21" s="161" t="s">
        <v>490</v>
      </c>
      <c r="E21" s="105"/>
      <c r="F21" s="105"/>
      <c r="G21" s="105"/>
      <c r="H21" s="105"/>
      <c r="I21" s="105"/>
      <c r="K21" s="39"/>
      <c r="M21" s="197"/>
      <c r="N21" s="197"/>
      <c r="O21" s="197"/>
      <c r="P21" s="197"/>
      <c r="Q21" s="197"/>
      <c r="R21" s="197"/>
      <c r="S21" s="125"/>
      <c r="T21" s="125"/>
      <c r="U21" s="125"/>
    </row>
    <row r="22" spans="3:21" ht="9" customHeight="1" x14ac:dyDescent="0.25">
      <c r="E22" s="105"/>
      <c r="F22" s="105"/>
      <c r="G22" s="105"/>
      <c r="H22" s="105"/>
      <c r="I22" s="105"/>
    </row>
    <row r="23" spans="3:21" x14ac:dyDescent="0.25">
      <c r="C23" s="2" t="s">
        <v>33</v>
      </c>
    </row>
    <row r="24" spans="3:21" x14ac:dyDescent="0.25">
      <c r="C24" s="62" t="s">
        <v>491</v>
      </c>
      <c r="D24" s="466"/>
      <c r="E24" s="467"/>
      <c r="F24" s="466"/>
      <c r="G24" s="466"/>
      <c r="H24" s="466"/>
      <c r="I24" s="466"/>
    </row>
    <row r="25" spans="3:21" x14ac:dyDescent="0.25">
      <c r="C25" s="62" t="s">
        <v>492</v>
      </c>
      <c r="D25" s="466"/>
      <c r="E25" s="467"/>
      <c r="F25" s="466"/>
      <c r="G25" s="466"/>
      <c r="H25" s="466"/>
      <c r="I25" s="466"/>
    </row>
    <row r="26" spans="3:21" x14ac:dyDescent="0.25">
      <c r="C26" s="62" t="s">
        <v>493</v>
      </c>
      <c r="D26" s="468"/>
      <c r="E26" s="469"/>
      <c r="F26" s="468"/>
      <c r="G26" s="468"/>
      <c r="H26" s="468"/>
      <c r="I26" s="468"/>
    </row>
    <row r="27" spans="3:21" x14ac:dyDescent="0.25">
      <c r="C27" s="1" t="s">
        <v>612</v>
      </c>
      <c r="D27" s="470"/>
      <c r="E27" s="471"/>
      <c r="F27" s="470"/>
      <c r="G27" s="470"/>
      <c r="H27" s="470"/>
      <c r="I27" s="470"/>
    </row>
    <row r="28" spans="3:21" x14ac:dyDescent="0.25">
      <c r="C28" s="2" t="s">
        <v>613</v>
      </c>
      <c r="D28" s="472"/>
      <c r="E28" s="473"/>
      <c r="F28" s="472"/>
      <c r="G28" s="472"/>
      <c r="H28" s="472"/>
      <c r="I28" s="472"/>
    </row>
    <row r="29" spans="3:21" x14ac:dyDescent="0.25">
      <c r="D29" s="466"/>
      <c r="E29" s="466"/>
      <c r="F29" s="466"/>
      <c r="G29" s="466"/>
      <c r="H29" s="466"/>
      <c r="I29" s="466"/>
    </row>
    <row r="30" spans="3:21" x14ac:dyDescent="0.25">
      <c r="C30" s="2" t="s">
        <v>35</v>
      </c>
      <c r="D30" s="466"/>
      <c r="E30" s="466"/>
      <c r="F30" s="466"/>
      <c r="G30" s="466"/>
      <c r="H30" s="466"/>
      <c r="I30" s="466"/>
    </row>
    <row r="31" spans="3:21" x14ac:dyDescent="0.25">
      <c r="C31" s="62" t="s">
        <v>491</v>
      </c>
      <c r="D31" s="466"/>
      <c r="E31" s="467"/>
      <c r="F31" s="466"/>
      <c r="G31" s="466"/>
      <c r="H31" s="466"/>
      <c r="I31" s="466"/>
    </row>
    <row r="32" spans="3:21" x14ac:dyDescent="0.25">
      <c r="C32" s="62" t="s">
        <v>492</v>
      </c>
      <c r="D32" s="466"/>
      <c r="E32" s="467"/>
      <c r="F32" s="466"/>
      <c r="G32" s="466"/>
      <c r="H32" s="466"/>
      <c r="I32" s="466"/>
    </row>
    <row r="33" spans="3:9" x14ac:dyDescent="0.25">
      <c r="C33" s="62" t="s">
        <v>493</v>
      </c>
      <c r="D33" s="466"/>
      <c r="E33" s="467"/>
      <c r="F33" s="466"/>
      <c r="G33" s="466"/>
      <c r="H33" s="466"/>
      <c r="I33" s="466"/>
    </row>
    <row r="34" spans="3:9" x14ac:dyDescent="0.25">
      <c r="C34" s="1" t="s">
        <v>614</v>
      </c>
      <c r="D34" s="470"/>
      <c r="E34" s="471"/>
      <c r="F34" s="470"/>
      <c r="G34" s="470"/>
      <c r="H34" s="470"/>
      <c r="I34" s="470"/>
    </row>
    <row r="35" spans="3:9" x14ac:dyDescent="0.25">
      <c r="C35" s="2" t="s">
        <v>615</v>
      </c>
      <c r="D35" s="472"/>
      <c r="E35" s="473"/>
      <c r="F35" s="472"/>
      <c r="G35" s="472"/>
      <c r="H35" s="472"/>
      <c r="I35" s="472"/>
    </row>
    <row r="36" spans="3:9" x14ac:dyDescent="0.25">
      <c r="D36" s="466"/>
      <c r="E36" s="466"/>
      <c r="F36" s="466"/>
      <c r="G36" s="466"/>
      <c r="H36" s="466"/>
      <c r="I36" s="466"/>
    </row>
    <row r="37" spans="3:9" x14ac:dyDescent="0.25">
      <c r="C37" s="2" t="s">
        <v>616</v>
      </c>
      <c r="D37" s="474"/>
      <c r="E37" s="474"/>
      <c r="F37" s="474"/>
      <c r="G37" s="474"/>
      <c r="H37" s="474"/>
      <c r="I37" s="474"/>
    </row>
    <row r="38" spans="3:9" x14ac:dyDescent="0.25">
      <c r="D38" s="466"/>
      <c r="E38" s="466"/>
      <c r="F38" s="466"/>
      <c r="G38" s="466"/>
      <c r="H38" s="466"/>
      <c r="I38" s="466"/>
    </row>
    <row r="39" spans="3:9" x14ac:dyDescent="0.25">
      <c r="C39" s="1" t="s">
        <v>494</v>
      </c>
      <c r="D39" s="466"/>
      <c r="E39" s="466"/>
      <c r="F39" s="466"/>
      <c r="G39" s="466"/>
      <c r="H39" s="466"/>
      <c r="I39" s="466"/>
    </row>
    <row r="40" spans="3:9" x14ac:dyDescent="0.25">
      <c r="C40" s="1" t="s">
        <v>495</v>
      </c>
      <c r="D40" s="466"/>
      <c r="E40" s="466"/>
      <c r="F40" s="466"/>
      <c r="G40" s="466"/>
      <c r="H40" s="466"/>
      <c r="I40" s="466"/>
    </row>
  </sheetData>
  <mergeCells count="1">
    <mergeCell ref="D7:I7"/>
  </mergeCells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  <ignoredErrors>
    <ignoredError sqref="D15:I15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O42"/>
  <sheetViews>
    <sheetView zoomScale="85" zoomScaleNormal="85" zoomScalePageLayoutView="125" workbookViewId="0">
      <selection activeCell="F41" sqref="F41"/>
    </sheetView>
  </sheetViews>
  <sheetFormatPr defaultColWidth="8.85546875" defaultRowHeight="15" x14ac:dyDescent="0.25"/>
  <cols>
    <col min="1" max="1" width="4.42578125" style="1" customWidth="1"/>
    <col min="2" max="2" width="8.85546875" style="1"/>
    <col min="3" max="3" width="43.42578125" style="1" bestFit="1" customWidth="1"/>
    <col min="4" max="4" width="38.7109375" style="1" bestFit="1" customWidth="1"/>
    <col min="5" max="5" width="13" style="1" customWidth="1"/>
    <col min="6" max="6" width="14.7109375" style="1" customWidth="1"/>
    <col min="7" max="11" width="14.140625" style="1" customWidth="1"/>
    <col min="12" max="12" width="15.28515625" style="1" customWidth="1"/>
    <col min="13" max="13" width="12.85546875" style="1" customWidth="1"/>
    <col min="14" max="14" width="11.85546875" style="1" customWidth="1"/>
    <col min="15" max="15" width="10.5703125" style="1" customWidth="1"/>
    <col min="16" max="16384" width="8.85546875" style="1"/>
  </cols>
  <sheetData>
    <row r="1" spans="1:14" ht="18.75" x14ac:dyDescent="0.3">
      <c r="B1" s="10" t="s">
        <v>42</v>
      </c>
    </row>
    <row r="2" spans="1:14" x14ac:dyDescent="0.25">
      <c r="A2" s="3"/>
      <c r="B2" s="25" t="s">
        <v>6</v>
      </c>
    </row>
    <row r="3" spans="1:14" x14ac:dyDescent="0.25">
      <c r="F3" s="394" t="s">
        <v>590</v>
      </c>
    </row>
    <row r="5" spans="1:14" ht="15.75" x14ac:dyDescent="0.25">
      <c r="C5" s="165" t="s">
        <v>497</v>
      </c>
      <c r="D5" s="165"/>
      <c r="E5" s="165"/>
      <c r="F5" s="165"/>
      <c r="G5" s="165"/>
      <c r="H5" s="165"/>
      <c r="I5" s="165"/>
      <c r="J5" s="165"/>
      <c r="K5" s="165"/>
    </row>
    <row r="6" spans="1:14" ht="18.75" thickBot="1" x14ac:dyDescent="0.3">
      <c r="C6" s="213" t="s">
        <v>608</v>
      </c>
      <c r="D6" s="166"/>
      <c r="E6" s="167"/>
      <c r="F6" s="168"/>
      <c r="G6" s="168"/>
      <c r="H6" s="168"/>
      <c r="I6" s="168"/>
      <c r="J6" s="168"/>
      <c r="K6" s="168"/>
    </row>
    <row r="7" spans="1:14" ht="15.75" thickBot="1" x14ac:dyDescent="0.3">
      <c r="C7" s="169"/>
      <c r="D7" s="170"/>
      <c r="E7" s="171"/>
      <c r="F7" s="432" t="s">
        <v>552</v>
      </c>
      <c r="G7" s="433"/>
      <c r="H7" s="433"/>
      <c r="I7" s="433"/>
      <c r="J7" s="433"/>
      <c r="K7" s="434"/>
    </row>
    <row r="8" spans="1:14" ht="45.75" thickBot="1" x14ac:dyDescent="0.3">
      <c r="C8" s="172" t="s">
        <v>498</v>
      </c>
      <c r="D8" s="172" t="s">
        <v>47</v>
      </c>
      <c r="E8" s="173" t="s">
        <v>499</v>
      </c>
      <c r="F8" s="174" t="s">
        <v>468</v>
      </c>
      <c r="G8" s="175" t="s">
        <v>469</v>
      </c>
      <c r="H8" s="175" t="s">
        <v>470</v>
      </c>
      <c r="I8" s="175" t="s">
        <v>471</v>
      </c>
      <c r="J8" s="175" t="s">
        <v>472</v>
      </c>
      <c r="K8" s="176" t="s">
        <v>473</v>
      </c>
      <c r="M8" s="413" t="s">
        <v>611</v>
      </c>
      <c r="N8" s="399"/>
    </row>
    <row r="9" spans="1:14" x14ac:dyDescent="0.25">
      <c r="C9" s="177" t="s">
        <v>500</v>
      </c>
      <c r="D9" s="178" t="s">
        <v>501</v>
      </c>
      <c r="E9" s="179" t="s">
        <v>502</v>
      </c>
      <c r="F9" s="180"/>
      <c r="G9" s="181"/>
      <c r="H9" s="181"/>
      <c r="I9" s="181"/>
      <c r="J9" s="181"/>
      <c r="K9" s="182"/>
    </row>
    <row r="10" spans="1:14" x14ac:dyDescent="0.25">
      <c r="C10" s="183"/>
      <c r="D10" s="184"/>
      <c r="E10" s="185" t="s">
        <v>503</v>
      </c>
      <c r="F10" s="186">
        <v>0</v>
      </c>
      <c r="G10" s="187">
        <v>156550.75548857465</v>
      </c>
      <c r="H10" s="187">
        <v>996697.0849995527</v>
      </c>
      <c r="I10" s="187">
        <v>1430186.0307816195</v>
      </c>
      <c r="J10" s="187">
        <v>0</v>
      </c>
      <c r="K10" s="188">
        <v>0</v>
      </c>
      <c r="L10" s="34"/>
    </row>
    <row r="11" spans="1:14" x14ac:dyDescent="0.25">
      <c r="C11" s="183"/>
      <c r="D11" s="189" t="s">
        <v>504</v>
      </c>
      <c r="E11" s="190" t="s">
        <v>502</v>
      </c>
      <c r="F11" s="191"/>
      <c r="G11" s="192"/>
      <c r="H11" s="192"/>
      <c r="I11" s="192"/>
      <c r="J11" s="192"/>
      <c r="K11" s="193"/>
    </row>
    <row r="12" spans="1:14" x14ac:dyDescent="0.25">
      <c r="C12" s="183"/>
      <c r="D12" s="194"/>
      <c r="E12" s="185" t="s">
        <v>503</v>
      </c>
      <c r="F12" s="186">
        <v>12644851.197314965</v>
      </c>
      <c r="G12" s="187">
        <v>25733997.504196879</v>
      </c>
      <c r="H12" s="187">
        <v>23167810.458729666</v>
      </c>
      <c r="I12" s="187">
        <v>20355265.925718404</v>
      </c>
      <c r="J12" s="187">
        <v>35001310.625605196</v>
      </c>
      <c r="K12" s="188">
        <v>24294020.389521103</v>
      </c>
    </row>
    <row r="13" spans="1:14" x14ac:dyDescent="0.25">
      <c r="C13" s="183"/>
      <c r="D13" s="189" t="s">
        <v>505</v>
      </c>
      <c r="E13" s="190" t="s">
        <v>502</v>
      </c>
      <c r="F13" s="191"/>
      <c r="G13" s="192"/>
      <c r="H13" s="192"/>
      <c r="I13" s="192"/>
      <c r="J13" s="192"/>
      <c r="K13" s="193"/>
    </row>
    <row r="14" spans="1:14" x14ac:dyDescent="0.25">
      <c r="C14" s="195"/>
      <c r="D14" s="194"/>
      <c r="E14" s="185" t="s">
        <v>503</v>
      </c>
      <c r="F14" s="186">
        <v>6201360.2329071285</v>
      </c>
      <c r="G14" s="187">
        <v>5402035.820799605</v>
      </c>
      <c r="H14" s="187">
        <v>9899822.6132392548</v>
      </c>
      <c r="I14" s="187">
        <v>12780922.958467249</v>
      </c>
      <c r="J14" s="187">
        <v>4618674.4052005876</v>
      </c>
      <c r="K14" s="188">
        <v>8285222.771170021</v>
      </c>
    </row>
    <row r="15" spans="1:14" x14ac:dyDescent="0.25">
      <c r="C15" s="183" t="s">
        <v>340</v>
      </c>
      <c r="D15" s="196" t="s">
        <v>506</v>
      </c>
      <c r="E15" s="190" t="s">
        <v>502</v>
      </c>
      <c r="F15" s="191"/>
      <c r="G15" s="192"/>
      <c r="H15" s="192"/>
      <c r="I15" s="192"/>
      <c r="J15" s="192"/>
      <c r="K15" s="193"/>
      <c r="M15" s="412"/>
    </row>
    <row r="16" spans="1:14" x14ac:dyDescent="0.25">
      <c r="C16" s="183"/>
      <c r="D16" s="194"/>
      <c r="E16" s="185" t="s">
        <v>503</v>
      </c>
      <c r="F16" s="186">
        <v>144880.19481440319</v>
      </c>
      <c r="G16" s="187">
        <v>138101.14474835462</v>
      </c>
      <c r="H16" s="187">
        <v>263525.94479396119</v>
      </c>
      <c r="I16" s="187">
        <v>174693.99406393387</v>
      </c>
      <c r="J16" s="187">
        <v>343156.81608369277</v>
      </c>
      <c r="K16" s="188">
        <v>302797.55306409579</v>
      </c>
      <c r="M16" s="414">
        <f>F16/$F$41</f>
        <v>9.7178308216553183E-2</v>
      </c>
      <c r="N16" s="94"/>
    </row>
    <row r="17" spans="3:15" x14ac:dyDescent="0.25">
      <c r="C17" s="183"/>
      <c r="D17" s="189" t="s">
        <v>507</v>
      </c>
      <c r="E17" s="190" t="s">
        <v>502</v>
      </c>
      <c r="F17" s="191"/>
      <c r="G17" s="192"/>
      <c r="H17" s="192"/>
      <c r="I17" s="192"/>
      <c r="J17" s="192"/>
      <c r="K17" s="193"/>
      <c r="M17" s="414"/>
      <c r="N17" s="94"/>
    </row>
    <row r="18" spans="3:15" x14ac:dyDescent="0.25">
      <c r="C18" s="183"/>
      <c r="D18" s="194"/>
      <c r="E18" s="185" t="s">
        <v>503</v>
      </c>
      <c r="F18" s="186">
        <v>561923.08464792813</v>
      </c>
      <c r="G18" s="187">
        <v>535630.29335939744</v>
      </c>
      <c r="H18" s="187">
        <v>1022094.9245207728</v>
      </c>
      <c r="I18" s="187">
        <v>677556.98520163493</v>
      </c>
      <c r="J18" s="187">
        <v>1330946.1438723889</v>
      </c>
      <c r="K18" s="188">
        <v>1174411.2800206295</v>
      </c>
      <c r="M18" s="414">
        <f>F18/$F$41</f>
        <v>0.37690958922208712</v>
      </c>
      <c r="N18" s="94"/>
    </row>
    <row r="19" spans="3:15" x14ac:dyDescent="0.25">
      <c r="C19" s="183"/>
      <c r="D19" s="189" t="s">
        <v>508</v>
      </c>
      <c r="E19" s="190" t="s">
        <v>502</v>
      </c>
      <c r="F19" s="191"/>
      <c r="G19" s="192"/>
      <c r="H19" s="192"/>
      <c r="I19" s="192"/>
      <c r="J19" s="192"/>
      <c r="K19" s="193"/>
      <c r="M19" s="414"/>
      <c r="N19" s="94"/>
    </row>
    <row r="20" spans="3:15" x14ac:dyDescent="0.25">
      <c r="C20" s="183"/>
      <c r="D20" s="194"/>
      <c r="E20" s="185" t="s">
        <v>503</v>
      </c>
      <c r="F20" s="186">
        <v>0</v>
      </c>
      <c r="G20" s="187">
        <v>0</v>
      </c>
      <c r="H20" s="187">
        <v>0</v>
      </c>
      <c r="I20" s="187">
        <v>0</v>
      </c>
      <c r="J20" s="187">
        <v>0</v>
      </c>
      <c r="K20" s="188">
        <v>0</v>
      </c>
      <c r="M20" s="414">
        <f>F20/$F$41</f>
        <v>0</v>
      </c>
      <c r="N20" s="94"/>
    </row>
    <row r="21" spans="3:15" x14ac:dyDescent="0.25">
      <c r="C21" s="183"/>
      <c r="D21" s="189" t="s">
        <v>509</v>
      </c>
      <c r="E21" s="190" t="s">
        <v>502</v>
      </c>
      <c r="F21" s="191"/>
      <c r="G21" s="192"/>
      <c r="H21" s="192"/>
      <c r="I21" s="192"/>
      <c r="J21" s="192"/>
      <c r="K21" s="193"/>
      <c r="M21" s="414"/>
      <c r="N21" s="94"/>
    </row>
    <row r="22" spans="3:15" x14ac:dyDescent="0.25">
      <c r="C22" s="183"/>
      <c r="D22" s="194"/>
      <c r="E22" s="185" t="s">
        <v>503</v>
      </c>
      <c r="F22" s="186">
        <v>274353.55701198976</v>
      </c>
      <c r="G22" s="187">
        <v>261516.35382376009</v>
      </c>
      <c r="H22" s="187">
        <v>499028.04459772096</v>
      </c>
      <c r="I22" s="187">
        <v>330810.69998193398</v>
      </c>
      <c r="J22" s="187">
        <v>649821.69043929793</v>
      </c>
      <c r="K22" s="188">
        <v>573395.04439569323</v>
      </c>
      <c r="M22" s="414">
        <f>F22/$F$41</f>
        <v>0.18402249222381861</v>
      </c>
      <c r="N22" s="94"/>
    </row>
    <row r="23" spans="3:15" x14ac:dyDescent="0.25">
      <c r="C23" s="183"/>
      <c r="D23" s="189" t="s">
        <v>510</v>
      </c>
      <c r="E23" s="190" t="s">
        <v>502</v>
      </c>
      <c r="F23" s="191"/>
      <c r="G23" s="192"/>
      <c r="H23" s="192"/>
      <c r="I23" s="192"/>
      <c r="J23" s="192"/>
      <c r="K23" s="193"/>
      <c r="M23" s="414"/>
      <c r="N23" s="94"/>
    </row>
    <row r="24" spans="3:15" x14ac:dyDescent="0.25">
      <c r="C24" s="195"/>
      <c r="D24" s="194"/>
      <c r="E24" s="185" t="s">
        <v>503</v>
      </c>
      <c r="F24" s="186">
        <v>509712.85937951715</v>
      </c>
      <c r="G24" s="187">
        <v>485863.02264048607</v>
      </c>
      <c r="H24" s="187">
        <v>927128.53550266707</v>
      </c>
      <c r="I24" s="187">
        <v>614602.81265375472</v>
      </c>
      <c r="J24" s="187">
        <v>1207283.315470814</v>
      </c>
      <c r="K24" s="188">
        <v>1065292.6494413971</v>
      </c>
      <c r="M24" s="414">
        <f>F24/$F$41</f>
        <v>0.34188961033754106</v>
      </c>
      <c r="N24" s="94"/>
    </row>
    <row r="25" spans="3:15" x14ac:dyDescent="0.25">
      <c r="C25" s="183" t="s">
        <v>341</v>
      </c>
      <c r="D25" s="196" t="s">
        <v>511</v>
      </c>
      <c r="E25" s="190" t="s">
        <v>502</v>
      </c>
      <c r="F25" s="191"/>
      <c r="G25" s="192"/>
      <c r="H25" s="192"/>
      <c r="I25" s="192"/>
      <c r="J25" s="192"/>
      <c r="K25" s="193"/>
      <c r="M25" s="105"/>
      <c r="N25" s="94"/>
      <c r="O25" s="94"/>
    </row>
    <row r="26" spans="3:15" x14ac:dyDescent="0.25">
      <c r="C26" s="195"/>
      <c r="D26" s="194"/>
      <c r="E26" s="185" t="s">
        <v>503</v>
      </c>
      <c r="F26" s="186">
        <v>0</v>
      </c>
      <c r="G26" s="187">
        <v>0</v>
      </c>
      <c r="H26" s="187">
        <v>0</v>
      </c>
      <c r="I26" s="187">
        <v>0</v>
      </c>
      <c r="J26" s="187">
        <v>0</v>
      </c>
      <c r="K26" s="188">
        <v>0</v>
      </c>
      <c r="M26" s="105"/>
      <c r="N26" s="94"/>
      <c r="O26" s="94"/>
    </row>
    <row r="27" spans="3:15" x14ac:dyDescent="0.25">
      <c r="C27" s="183" t="s">
        <v>337</v>
      </c>
      <c r="D27" s="196" t="s">
        <v>512</v>
      </c>
      <c r="E27" s="190" t="s">
        <v>502</v>
      </c>
      <c r="F27" s="191"/>
      <c r="G27" s="192"/>
      <c r="H27" s="192"/>
      <c r="I27" s="192"/>
      <c r="J27" s="192"/>
      <c r="K27" s="193"/>
      <c r="M27" s="105"/>
      <c r="N27" s="94"/>
      <c r="O27" s="94"/>
    </row>
    <row r="28" spans="3:15" x14ac:dyDescent="0.25">
      <c r="C28" s="195"/>
      <c r="D28" s="194"/>
      <c r="E28" s="185" t="s">
        <v>503</v>
      </c>
      <c r="F28" s="186">
        <v>48970.325097260087</v>
      </c>
      <c r="G28" s="187">
        <v>0</v>
      </c>
      <c r="H28" s="187">
        <v>0</v>
      </c>
      <c r="I28" s="187">
        <v>0</v>
      </c>
      <c r="J28" s="187">
        <v>0</v>
      </c>
      <c r="K28" s="188">
        <v>0</v>
      </c>
      <c r="M28" s="105"/>
      <c r="N28" s="94"/>
      <c r="O28" s="94"/>
    </row>
    <row r="29" spans="3:15" x14ac:dyDescent="0.25">
      <c r="C29" s="404" t="s">
        <v>617</v>
      </c>
      <c r="D29" s="405" t="s">
        <v>620</v>
      </c>
      <c r="E29" s="190" t="s">
        <v>502</v>
      </c>
      <c r="F29" s="191"/>
      <c r="G29" s="192"/>
      <c r="H29" s="192"/>
      <c r="I29" s="192"/>
      <c r="J29" s="192"/>
      <c r="K29" s="193"/>
      <c r="M29" s="105"/>
      <c r="N29" s="94"/>
      <c r="O29" s="94"/>
    </row>
    <row r="30" spans="3:15" x14ac:dyDescent="0.25">
      <c r="C30" s="404"/>
      <c r="D30" s="406"/>
      <c r="E30" s="185" t="s">
        <v>503</v>
      </c>
      <c r="F30" s="186">
        <v>2085403.2864661058</v>
      </c>
      <c r="G30" s="187">
        <v>4670972.0779222408</v>
      </c>
      <c r="H30" s="187">
        <v>4720319.4812544044</v>
      </c>
      <c r="I30" s="187">
        <v>4769953.7253950499</v>
      </c>
      <c r="J30" s="187">
        <v>4821368.0000440069</v>
      </c>
      <c r="K30" s="188">
        <v>4875249.1126616783</v>
      </c>
      <c r="M30" s="105"/>
      <c r="N30" s="94"/>
      <c r="O30" s="94"/>
    </row>
    <row r="31" spans="3:15" x14ac:dyDescent="0.25">
      <c r="C31" s="404"/>
      <c r="D31" s="405" t="s">
        <v>621</v>
      </c>
      <c r="E31" s="190" t="s">
        <v>502</v>
      </c>
      <c r="F31" s="191"/>
      <c r="G31" s="192"/>
      <c r="H31" s="192"/>
      <c r="I31" s="192"/>
      <c r="J31" s="192"/>
      <c r="K31" s="193"/>
      <c r="M31" s="105"/>
      <c r="N31" s="94"/>
      <c r="O31" s="94"/>
    </row>
    <row r="32" spans="3:15" x14ac:dyDescent="0.25">
      <c r="C32" s="404"/>
      <c r="D32" s="406"/>
      <c r="E32" s="185" t="s">
        <v>503</v>
      </c>
      <c r="F32" s="186">
        <v>0</v>
      </c>
      <c r="G32" s="187">
        <v>0</v>
      </c>
      <c r="H32" s="187">
        <v>0</v>
      </c>
      <c r="I32" s="187">
        <v>0</v>
      </c>
      <c r="J32" s="187">
        <v>0</v>
      </c>
      <c r="K32" s="188">
        <v>0</v>
      </c>
      <c r="M32" s="105"/>
      <c r="N32" s="94"/>
      <c r="O32" s="94"/>
    </row>
    <row r="33" spans="3:14" x14ac:dyDescent="0.25">
      <c r="C33" s="401"/>
      <c r="D33" s="402"/>
      <c r="E33" s="403"/>
      <c r="F33" s="407"/>
      <c r="G33" s="407"/>
      <c r="H33" s="407"/>
      <c r="I33" s="407"/>
      <c r="J33" s="407"/>
      <c r="K33" s="407"/>
      <c r="M33" s="105"/>
      <c r="N33" s="94"/>
    </row>
    <row r="34" spans="3:14" x14ac:dyDescent="0.25">
      <c r="L34" s="36" t="s">
        <v>451</v>
      </c>
      <c r="M34" s="398"/>
    </row>
    <row r="35" spans="3:14" ht="8.25" customHeight="1" x14ac:dyDescent="0.25">
      <c r="F35" s="198"/>
      <c r="G35" s="198"/>
      <c r="H35" s="198"/>
      <c r="I35" s="198"/>
      <c r="J35" s="198"/>
      <c r="K35" s="198"/>
      <c r="L35" s="412"/>
      <c r="M35" s="412"/>
    </row>
    <row r="36" spans="3:14" x14ac:dyDescent="0.25">
      <c r="E36" s="87" t="s">
        <v>513</v>
      </c>
      <c r="F36" s="199">
        <f>SUMIFS(F$9:F$32,$E$9:$E$32,"Capex ")</f>
        <v>22471454.737639297</v>
      </c>
      <c r="G36" s="199">
        <f t="shared" ref="G36:K36" si="0">SUMIFS(G$9:G$32,$E$9:$E$32,"Capex ")</f>
        <v>37384666.9729793</v>
      </c>
      <c r="H36" s="199">
        <f t="shared" si="0"/>
        <v>41496427.087638006</v>
      </c>
      <c r="I36" s="199">
        <f t="shared" si="0"/>
        <v>41133993.132263586</v>
      </c>
      <c r="J36" s="199">
        <f t="shared" si="0"/>
        <v>47972560.996715978</v>
      </c>
      <c r="K36" s="199">
        <f t="shared" si="0"/>
        <v>40570388.800274625</v>
      </c>
      <c r="L36" s="395">
        <f>SUM(G36:K36)</f>
        <v>208558036.9898715</v>
      </c>
      <c r="M36" s="395"/>
    </row>
    <row r="37" spans="3:14" ht="9" customHeight="1" x14ac:dyDescent="0.25"/>
    <row r="38" spans="3:14" x14ac:dyDescent="0.25">
      <c r="E38" s="87" t="s">
        <v>610</v>
      </c>
      <c r="F38" s="197">
        <f>'2.1 Exp Summary'!D12</f>
        <v>22471454.737639293</v>
      </c>
      <c r="G38" s="197">
        <f>'2.1 Exp Summary'!E12</f>
        <v>37384666.9729793</v>
      </c>
      <c r="H38" s="197">
        <f>'2.1 Exp Summary'!F12</f>
        <v>41496427.087638006</v>
      </c>
      <c r="I38" s="197">
        <f>'2.1 Exp Summary'!G12</f>
        <v>41133993.132263578</v>
      </c>
      <c r="J38" s="197">
        <f>'2.1 Exp Summary'!H12</f>
        <v>47972560.996715985</v>
      </c>
      <c r="K38" s="197">
        <f>'2.1 Exp Summary'!I12</f>
        <v>40570388.800274618</v>
      </c>
      <c r="L38" s="198">
        <f t="shared" ref="L38:L39" si="1">SUM(G38:K38)</f>
        <v>208558036.98987147</v>
      </c>
      <c r="M38" s="198"/>
    </row>
    <row r="39" spans="3:14" x14ac:dyDescent="0.25">
      <c r="E39" s="87" t="s">
        <v>213</v>
      </c>
      <c r="F39" s="197">
        <f>F38-F36</f>
        <v>0</v>
      </c>
      <c r="G39" s="197">
        <f t="shared" ref="G39:K39" si="2">G38-G36</f>
        <v>0</v>
      </c>
      <c r="H39" s="197">
        <f t="shared" si="2"/>
        <v>0</v>
      </c>
      <c r="I39" s="197">
        <f t="shared" si="2"/>
        <v>0</v>
      </c>
      <c r="J39" s="197">
        <f t="shared" si="2"/>
        <v>0</v>
      </c>
      <c r="K39" s="197">
        <f t="shared" si="2"/>
        <v>0</v>
      </c>
      <c r="L39" s="198">
        <f t="shared" si="1"/>
        <v>0</v>
      </c>
      <c r="M39" s="198"/>
    </row>
    <row r="41" spans="3:14" x14ac:dyDescent="0.25">
      <c r="E41" s="87" t="s">
        <v>625</v>
      </c>
      <c r="F41" s="198">
        <f t="shared" ref="F41:K41" si="3">F16+F18+F20+F22+F24</f>
        <v>1490869.6958538382</v>
      </c>
      <c r="G41" s="198">
        <f t="shared" si="3"/>
        <v>1421110.8145719981</v>
      </c>
      <c r="H41" s="198">
        <f t="shared" si="3"/>
        <v>2711777.4494151222</v>
      </c>
      <c r="I41" s="198">
        <f t="shared" si="3"/>
        <v>1797664.4919012575</v>
      </c>
      <c r="J41" s="198">
        <f t="shared" si="3"/>
        <v>3531207.9658661932</v>
      </c>
      <c r="K41" s="198">
        <f t="shared" si="3"/>
        <v>3115896.5269218152</v>
      </c>
      <c r="L41" s="198"/>
      <c r="M41" s="198"/>
    </row>
    <row r="42" spans="3:14" x14ac:dyDescent="0.25">
      <c r="E42" s="87"/>
      <c r="F42" s="197"/>
      <c r="G42" s="197"/>
      <c r="H42" s="197"/>
      <c r="I42" s="197"/>
      <c r="J42" s="197"/>
      <c r="K42" s="197"/>
      <c r="L42" s="198"/>
      <c r="M42" s="198"/>
    </row>
  </sheetData>
  <mergeCells count="1">
    <mergeCell ref="F7:K7"/>
  </mergeCells>
  <dataValidations count="1">
    <dataValidation type="custom" operator="greaterThanOrEqual" allowBlank="1" showInputMessage="1" showErrorMessage="1" errorTitle="Expenditure" error="Must be $ value" promptTitle="Expenditure" prompt="Enter value in $0's" sqref="F9:K33">
      <formula1>ISNUMBER(F9)</formula1>
    </dataValidation>
  </dataValidations>
  <hyperlinks>
    <hyperlink ref="B2" location="Contents!A1" display="Table of Contents"/>
  </hyperlink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1:L165"/>
  <sheetViews>
    <sheetView zoomScale="85" zoomScaleNormal="85" zoomScalePageLayoutView="125" workbookViewId="0">
      <pane ySplit="8" topLeftCell="A9" activePane="bottomLeft" state="frozen"/>
      <selection activeCell="C11" sqref="C11"/>
      <selection pane="bottomLeft" activeCell="J93" sqref="J93"/>
    </sheetView>
  </sheetViews>
  <sheetFormatPr defaultColWidth="8.85546875" defaultRowHeight="15" outlineLevelRow="1" x14ac:dyDescent="0.25"/>
  <cols>
    <col min="1" max="1" width="4.42578125" style="1" customWidth="1"/>
    <col min="2" max="2" width="31" style="1" customWidth="1"/>
    <col min="3" max="3" width="69.5703125" style="1" customWidth="1"/>
    <col min="4" max="4" width="67.7109375" style="1" customWidth="1"/>
    <col min="5" max="10" width="12.7109375" style="1" customWidth="1"/>
    <col min="11" max="16384" width="8.85546875" style="1"/>
  </cols>
  <sheetData>
    <row r="1" spans="2:10" ht="18.75" x14ac:dyDescent="0.3">
      <c r="B1" s="10" t="s">
        <v>44</v>
      </c>
    </row>
    <row r="2" spans="2:10" x14ac:dyDescent="0.25">
      <c r="B2" s="25" t="s">
        <v>6</v>
      </c>
    </row>
    <row r="3" spans="2:10" ht="15.75" thickBot="1" x14ac:dyDescent="0.3"/>
    <row r="4" spans="2:10" ht="15.75" x14ac:dyDescent="0.25">
      <c r="B4" s="217" t="s">
        <v>542</v>
      </c>
      <c r="C4" s="217"/>
      <c r="D4" s="217"/>
      <c r="E4" s="217"/>
      <c r="F4" s="217"/>
      <c r="G4" s="217"/>
      <c r="H4" s="217"/>
      <c r="I4" s="217"/>
      <c r="J4" s="217"/>
    </row>
    <row r="5" spans="2:10" ht="18" x14ac:dyDescent="0.25">
      <c r="B5" s="218"/>
      <c r="C5" s="219"/>
      <c r="D5" s="220"/>
      <c r="E5" s="220"/>
      <c r="F5" s="220"/>
      <c r="G5" s="220"/>
      <c r="H5" s="220"/>
      <c r="I5" s="220"/>
      <c r="J5" s="220"/>
    </row>
    <row r="6" spans="2:10" ht="18.75" thickBot="1" x14ac:dyDescent="0.3">
      <c r="B6" s="218"/>
      <c r="C6" s="219"/>
      <c r="D6" s="220"/>
      <c r="E6" s="220"/>
      <c r="F6" s="220"/>
      <c r="G6" s="220"/>
      <c r="H6" s="220"/>
      <c r="I6" s="220"/>
      <c r="J6" s="220"/>
    </row>
    <row r="7" spans="2:10" ht="15.75" thickBot="1" x14ac:dyDescent="0.3">
      <c r="B7" s="221"/>
      <c r="C7" s="222"/>
      <c r="D7" s="435" t="s">
        <v>543</v>
      </c>
      <c r="E7" s="437" t="s">
        <v>609</v>
      </c>
      <c r="F7" s="438"/>
      <c r="G7" s="438"/>
      <c r="H7" s="438"/>
      <c r="I7" s="438"/>
      <c r="J7" s="439"/>
    </row>
    <row r="8" spans="2:10" ht="15.75" thickBot="1" x14ac:dyDescent="0.3">
      <c r="B8" s="223"/>
      <c r="C8" s="224"/>
      <c r="D8" s="436"/>
      <c r="E8" s="225" t="s">
        <v>468</v>
      </c>
      <c r="F8" s="226" t="s">
        <v>469</v>
      </c>
      <c r="G8" s="226" t="s">
        <v>470</v>
      </c>
      <c r="H8" s="226" t="s">
        <v>471</v>
      </c>
      <c r="I8" s="226" t="s">
        <v>472</v>
      </c>
      <c r="J8" s="227" t="s">
        <v>473</v>
      </c>
    </row>
    <row r="9" spans="2:10" hidden="1" outlineLevel="1" x14ac:dyDescent="0.25">
      <c r="B9" s="228" t="s">
        <v>317</v>
      </c>
      <c r="C9" s="229" t="s">
        <v>544</v>
      </c>
      <c r="D9" s="230"/>
      <c r="E9" s="231" t="s">
        <v>545</v>
      </c>
      <c r="F9" s="232"/>
      <c r="G9" s="232"/>
      <c r="H9" s="232"/>
      <c r="I9" s="232"/>
      <c r="J9" s="233"/>
    </row>
    <row r="10" spans="2:10" hidden="1" outlineLevel="1" x14ac:dyDescent="0.25">
      <c r="B10" s="234"/>
      <c r="C10" s="234"/>
      <c r="D10" s="235"/>
      <c r="E10" s="236" t="s">
        <v>545</v>
      </c>
      <c r="F10" s="237"/>
      <c r="G10" s="237"/>
      <c r="H10" s="237"/>
      <c r="I10" s="237"/>
      <c r="J10" s="238"/>
    </row>
    <row r="11" spans="2:10" hidden="1" outlineLevel="1" x14ac:dyDescent="0.25">
      <c r="B11" s="234"/>
      <c r="C11" s="234"/>
      <c r="D11" s="239"/>
      <c r="E11" s="240" t="s">
        <v>545</v>
      </c>
      <c r="F11" s="241"/>
      <c r="G11" s="241"/>
      <c r="H11" s="241"/>
      <c r="I11" s="241"/>
      <c r="J11" s="242"/>
    </row>
    <row r="12" spans="2:10" hidden="1" outlineLevel="1" x14ac:dyDescent="0.25">
      <c r="B12" s="234"/>
      <c r="C12" s="234"/>
      <c r="D12" s="235"/>
      <c r="E12" s="236" t="s">
        <v>545</v>
      </c>
      <c r="F12" s="237"/>
      <c r="G12" s="237"/>
      <c r="H12" s="237"/>
      <c r="I12" s="237"/>
      <c r="J12" s="238"/>
    </row>
    <row r="13" spans="2:10" hidden="1" outlineLevel="1" x14ac:dyDescent="0.25">
      <c r="B13" s="234"/>
      <c r="C13" s="234"/>
      <c r="D13" s="239"/>
      <c r="E13" s="240" t="s">
        <v>545</v>
      </c>
      <c r="F13" s="241"/>
      <c r="G13" s="241"/>
      <c r="H13" s="241"/>
      <c r="I13" s="241"/>
      <c r="J13" s="242"/>
    </row>
    <row r="14" spans="2:10" hidden="1" outlineLevel="1" x14ac:dyDescent="0.25">
      <c r="B14" s="234"/>
      <c r="C14" s="234"/>
      <c r="D14" s="235"/>
      <c r="E14" s="236" t="s">
        <v>545</v>
      </c>
      <c r="F14" s="237"/>
      <c r="G14" s="237"/>
      <c r="H14" s="237"/>
      <c r="I14" s="237"/>
      <c r="J14" s="238"/>
    </row>
    <row r="15" spans="2:10" hidden="1" outlineLevel="1" x14ac:dyDescent="0.25">
      <c r="B15" s="234"/>
      <c r="C15" s="234"/>
      <c r="D15" s="239"/>
      <c r="E15" s="240" t="s">
        <v>545</v>
      </c>
      <c r="F15" s="241"/>
      <c r="G15" s="241"/>
      <c r="H15" s="241"/>
      <c r="I15" s="241"/>
      <c r="J15" s="242"/>
    </row>
    <row r="16" spans="2:10" hidden="1" outlineLevel="1" x14ac:dyDescent="0.25">
      <c r="B16" s="234"/>
      <c r="C16" s="234"/>
      <c r="D16" s="235"/>
      <c r="E16" s="236" t="s">
        <v>545</v>
      </c>
      <c r="F16" s="243"/>
      <c r="G16" s="243"/>
      <c r="H16" s="243"/>
      <c r="I16" s="243"/>
      <c r="J16" s="244"/>
    </row>
    <row r="17" spans="2:10" hidden="1" outlineLevel="1" x14ac:dyDescent="0.25">
      <c r="B17" s="234"/>
      <c r="C17" s="234"/>
      <c r="D17" s="239"/>
      <c r="E17" s="240" t="s">
        <v>545</v>
      </c>
      <c r="F17" s="241"/>
      <c r="G17" s="241"/>
      <c r="H17" s="241"/>
      <c r="I17" s="241"/>
      <c r="J17" s="242"/>
    </row>
    <row r="18" spans="2:10" hidden="1" outlineLevel="1" x14ac:dyDescent="0.25">
      <c r="B18" s="234"/>
      <c r="C18" s="234"/>
      <c r="D18" s="235"/>
      <c r="E18" s="236" t="s">
        <v>545</v>
      </c>
      <c r="F18" s="243"/>
      <c r="G18" s="243"/>
      <c r="H18" s="243"/>
      <c r="I18" s="243"/>
      <c r="J18" s="244"/>
    </row>
    <row r="19" spans="2:10" hidden="1" outlineLevel="1" x14ac:dyDescent="0.25">
      <c r="B19" s="234"/>
      <c r="C19" s="234"/>
      <c r="D19" s="239"/>
      <c r="E19" s="240" t="s">
        <v>545</v>
      </c>
      <c r="F19" s="241"/>
      <c r="G19" s="241"/>
      <c r="H19" s="241"/>
      <c r="I19" s="241"/>
      <c r="J19" s="242"/>
    </row>
    <row r="20" spans="2:10" hidden="1" outlineLevel="1" x14ac:dyDescent="0.25">
      <c r="B20" s="234"/>
      <c r="C20" s="234"/>
      <c r="D20" s="235"/>
      <c r="E20" s="236" t="s">
        <v>545</v>
      </c>
      <c r="F20" s="243"/>
      <c r="G20" s="243"/>
      <c r="H20" s="243"/>
      <c r="I20" s="243"/>
      <c r="J20" s="244"/>
    </row>
    <row r="21" spans="2:10" hidden="1" outlineLevel="1" x14ac:dyDescent="0.25">
      <c r="B21" s="234"/>
      <c r="C21" s="234"/>
      <c r="D21" s="239"/>
      <c r="E21" s="240" t="s">
        <v>545</v>
      </c>
      <c r="F21" s="241"/>
      <c r="G21" s="241"/>
      <c r="H21" s="241"/>
      <c r="I21" s="241"/>
      <c r="J21" s="242"/>
    </row>
    <row r="22" spans="2:10" hidden="1" outlineLevel="1" x14ac:dyDescent="0.25">
      <c r="B22" s="234"/>
      <c r="C22" s="234"/>
      <c r="D22" s="235"/>
      <c r="E22" s="236" t="s">
        <v>545</v>
      </c>
      <c r="F22" s="243"/>
      <c r="G22" s="243"/>
      <c r="H22" s="243"/>
      <c r="I22" s="243"/>
      <c r="J22" s="244"/>
    </row>
    <row r="23" spans="2:10" hidden="1" outlineLevel="1" x14ac:dyDescent="0.25">
      <c r="B23" s="234"/>
      <c r="C23" s="234"/>
      <c r="D23" s="239"/>
      <c r="E23" s="240" t="s">
        <v>545</v>
      </c>
      <c r="F23" s="241"/>
      <c r="G23" s="241"/>
      <c r="H23" s="241"/>
      <c r="I23" s="241"/>
      <c r="J23" s="242"/>
    </row>
    <row r="24" spans="2:10" hidden="1" outlineLevel="1" x14ac:dyDescent="0.25">
      <c r="B24" s="234"/>
      <c r="C24" s="234"/>
      <c r="D24" s="235"/>
      <c r="E24" s="236" t="s">
        <v>545</v>
      </c>
      <c r="F24" s="243"/>
      <c r="G24" s="243"/>
      <c r="H24" s="243"/>
      <c r="I24" s="243"/>
      <c r="J24" s="244"/>
    </row>
    <row r="25" spans="2:10" hidden="1" outlineLevel="1" x14ac:dyDescent="0.25">
      <c r="B25" s="234"/>
      <c r="C25" s="234"/>
      <c r="D25" s="239"/>
      <c r="E25" s="240" t="s">
        <v>545</v>
      </c>
      <c r="F25" s="241"/>
      <c r="G25" s="241"/>
      <c r="H25" s="241"/>
      <c r="I25" s="241"/>
      <c r="J25" s="242"/>
    </row>
    <row r="26" spans="2:10" hidden="1" outlineLevel="1" x14ac:dyDescent="0.25">
      <c r="B26" s="234"/>
      <c r="C26" s="234"/>
      <c r="D26" s="235"/>
      <c r="E26" s="236" t="s">
        <v>545</v>
      </c>
      <c r="F26" s="243"/>
      <c r="G26" s="243"/>
      <c r="H26" s="243"/>
      <c r="I26" s="243"/>
      <c r="J26" s="244"/>
    </row>
    <row r="27" spans="2:10" hidden="1" outlineLevel="1" x14ac:dyDescent="0.25">
      <c r="B27" s="234"/>
      <c r="C27" s="234"/>
      <c r="D27" s="239"/>
      <c r="E27" s="240" t="s">
        <v>545</v>
      </c>
      <c r="F27" s="245"/>
      <c r="G27" s="245"/>
      <c r="H27" s="245"/>
      <c r="I27" s="245"/>
      <c r="J27" s="246"/>
    </row>
    <row r="28" spans="2:10" hidden="1" outlineLevel="1" x14ac:dyDescent="0.25">
      <c r="B28" s="234"/>
      <c r="C28" s="234"/>
      <c r="D28" s="235"/>
      <c r="E28" s="236" t="s">
        <v>545</v>
      </c>
      <c r="F28" s="247"/>
      <c r="G28" s="247"/>
      <c r="H28" s="247"/>
      <c r="I28" s="247"/>
      <c r="J28" s="248"/>
    </row>
    <row r="29" spans="2:10" hidden="1" outlineLevel="1" x14ac:dyDescent="0.25">
      <c r="B29" s="234"/>
      <c r="C29" s="234"/>
      <c r="D29" s="239"/>
      <c r="E29" s="240" t="s">
        <v>545</v>
      </c>
      <c r="F29" s="245"/>
      <c r="G29" s="245"/>
      <c r="H29" s="245"/>
      <c r="I29" s="245"/>
      <c r="J29" s="246"/>
    </row>
    <row r="30" spans="2:10" hidden="1" outlineLevel="1" x14ac:dyDescent="0.25">
      <c r="B30" s="234"/>
      <c r="C30" s="234"/>
      <c r="D30" s="235"/>
      <c r="E30" s="236" t="s">
        <v>545</v>
      </c>
      <c r="F30" s="247"/>
      <c r="G30" s="247"/>
      <c r="H30" s="247"/>
      <c r="I30" s="247"/>
      <c r="J30" s="248"/>
    </row>
    <row r="31" spans="2:10" hidden="1" outlineLevel="1" x14ac:dyDescent="0.25">
      <c r="B31" s="234"/>
      <c r="C31" s="234"/>
      <c r="D31" s="239"/>
      <c r="E31" s="240" t="s">
        <v>545</v>
      </c>
      <c r="F31" s="245"/>
      <c r="G31" s="245"/>
      <c r="H31" s="245"/>
      <c r="I31" s="245"/>
      <c r="J31" s="246"/>
    </row>
    <row r="32" spans="2:10" hidden="1" outlineLevel="1" x14ac:dyDescent="0.25">
      <c r="B32" s="234"/>
      <c r="C32" s="234"/>
      <c r="D32" s="235"/>
      <c r="E32" s="236" t="s">
        <v>545</v>
      </c>
      <c r="F32" s="247"/>
      <c r="G32" s="247"/>
      <c r="H32" s="247"/>
      <c r="I32" s="247"/>
      <c r="J32" s="248"/>
    </row>
    <row r="33" spans="2:10" hidden="1" outlineLevel="1" x14ac:dyDescent="0.25">
      <c r="B33" s="234"/>
      <c r="C33" s="234"/>
      <c r="D33" s="239"/>
      <c r="E33" s="240" t="s">
        <v>545</v>
      </c>
      <c r="F33" s="245"/>
      <c r="G33" s="245"/>
      <c r="H33" s="245"/>
      <c r="I33" s="245"/>
      <c r="J33" s="246"/>
    </row>
    <row r="34" spans="2:10" hidden="1" outlineLevel="1" x14ac:dyDescent="0.25">
      <c r="B34" s="234"/>
      <c r="C34" s="234"/>
      <c r="D34" s="235"/>
      <c r="E34" s="236" t="s">
        <v>545</v>
      </c>
      <c r="F34" s="247"/>
      <c r="G34" s="247"/>
      <c r="H34" s="247"/>
      <c r="I34" s="247"/>
      <c r="J34" s="248"/>
    </row>
    <row r="35" spans="2:10" ht="15.75" hidden="1" outlineLevel="1" thickBot="1" x14ac:dyDescent="0.3">
      <c r="B35" s="234"/>
      <c r="C35" s="234"/>
      <c r="D35" s="249"/>
      <c r="E35" s="250" t="s">
        <v>545</v>
      </c>
      <c r="F35" s="251"/>
      <c r="G35" s="251"/>
      <c r="H35" s="251"/>
      <c r="I35" s="251"/>
      <c r="J35" s="252"/>
    </row>
    <row r="36" spans="2:10" hidden="1" outlineLevel="1" x14ac:dyDescent="0.25">
      <c r="B36" s="253" t="s">
        <v>317</v>
      </c>
      <c r="C36" s="254" t="s">
        <v>546</v>
      </c>
      <c r="D36" s="239"/>
      <c r="E36" s="255" t="s">
        <v>545</v>
      </c>
      <c r="F36" s="256"/>
      <c r="G36" s="256"/>
      <c r="H36" s="256"/>
      <c r="I36" s="256"/>
      <c r="J36" s="257"/>
    </row>
    <row r="37" spans="2:10" hidden="1" outlineLevel="1" x14ac:dyDescent="0.25">
      <c r="B37" s="258"/>
      <c r="C37" s="259"/>
      <c r="D37" s="235"/>
      <c r="E37" s="236" t="s">
        <v>545</v>
      </c>
      <c r="F37" s="237"/>
      <c r="G37" s="237"/>
      <c r="H37" s="237"/>
      <c r="I37" s="237"/>
      <c r="J37" s="238"/>
    </row>
    <row r="38" spans="2:10" hidden="1" outlineLevel="1" x14ac:dyDescent="0.25">
      <c r="B38" s="258"/>
      <c r="C38" s="259"/>
      <c r="D38" s="239"/>
      <c r="E38" s="240" t="s">
        <v>545</v>
      </c>
      <c r="F38" s="241"/>
      <c r="G38" s="241"/>
      <c r="H38" s="241"/>
      <c r="I38" s="241"/>
      <c r="J38" s="242"/>
    </row>
    <row r="39" spans="2:10" hidden="1" outlineLevel="1" x14ac:dyDescent="0.25">
      <c r="B39" s="258"/>
      <c r="C39" s="259"/>
      <c r="D39" s="235"/>
      <c r="E39" s="236" t="s">
        <v>545</v>
      </c>
      <c r="F39" s="237"/>
      <c r="G39" s="237"/>
      <c r="H39" s="237"/>
      <c r="I39" s="237"/>
      <c r="J39" s="238"/>
    </row>
    <row r="40" spans="2:10" hidden="1" outlineLevel="1" x14ac:dyDescent="0.25">
      <c r="B40" s="258"/>
      <c r="C40" s="259"/>
      <c r="D40" s="239"/>
      <c r="E40" s="240" t="s">
        <v>545</v>
      </c>
      <c r="F40" s="241"/>
      <c r="G40" s="241"/>
      <c r="H40" s="241"/>
      <c r="I40" s="241"/>
      <c r="J40" s="242"/>
    </row>
    <row r="41" spans="2:10" hidden="1" outlineLevel="1" x14ac:dyDescent="0.25">
      <c r="B41" s="258"/>
      <c r="C41" s="259"/>
      <c r="D41" s="235"/>
      <c r="E41" s="236" t="s">
        <v>545</v>
      </c>
      <c r="F41" s="237"/>
      <c r="G41" s="237"/>
      <c r="H41" s="237"/>
      <c r="I41" s="237"/>
      <c r="J41" s="238"/>
    </row>
    <row r="42" spans="2:10" hidden="1" outlineLevel="1" x14ac:dyDescent="0.25">
      <c r="B42" s="258"/>
      <c r="C42" s="259"/>
      <c r="D42" s="239"/>
      <c r="E42" s="240" t="s">
        <v>545</v>
      </c>
      <c r="F42" s="241"/>
      <c r="G42" s="241"/>
      <c r="H42" s="241"/>
      <c r="I42" s="241"/>
      <c r="J42" s="242"/>
    </row>
    <row r="43" spans="2:10" hidden="1" outlineLevel="1" x14ac:dyDescent="0.25">
      <c r="B43" s="258"/>
      <c r="C43" s="259"/>
      <c r="D43" s="235"/>
      <c r="E43" s="236" t="s">
        <v>545</v>
      </c>
      <c r="F43" s="237"/>
      <c r="G43" s="237"/>
      <c r="H43" s="237"/>
      <c r="I43" s="237"/>
      <c r="J43" s="238"/>
    </row>
    <row r="44" spans="2:10" hidden="1" outlineLevel="1" x14ac:dyDescent="0.25">
      <c r="B44" s="258"/>
      <c r="C44" s="259"/>
      <c r="D44" s="239"/>
      <c r="E44" s="240" t="s">
        <v>545</v>
      </c>
      <c r="F44" s="241"/>
      <c r="G44" s="241"/>
      <c r="H44" s="241"/>
      <c r="I44" s="241"/>
      <c r="J44" s="242"/>
    </row>
    <row r="45" spans="2:10" hidden="1" outlineLevel="1" x14ac:dyDescent="0.25">
      <c r="B45" s="258"/>
      <c r="C45" s="259"/>
      <c r="D45" s="235"/>
      <c r="E45" s="236" t="s">
        <v>545</v>
      </c>
      <c r="F45" s="237"/>
      <c r="G45" s="237"/>
      <c r="H45" s="237"/>
      <c r="I45" s="237"/>
      <c r="J45" s="238"/>
    </row>
    <row r="46" spans="2:10" hidden="1" outlineLevel="1" x14ac:dyDescent="0.25">
      <c r="B46" s="258"/>
      <c r="C46" s="259"/>
      <c r="D46" s="239"/>
      <c r="E46" s="240" t="s">
        <v>545</v>
      </c>
      <c r="F46" s="260"/>
      <c r="G46" s="260"/>
      <c r="H46" s="260"/>
      <c r="I46" s="260"/>
      <c r="J46" s="261"/>
    </row>
    <row r="47" spans="2:10" hidden="1" outlineLevel="1" x14ac:dyDescent="0.25">
      <c r="B47" s="258"/>
      <c r="C47" s="259"/>
      <c r="D47" s="235"/>
      <c r="E47" s="236" t="s">
        <v>545</v>
      </c>
      <c r="F47" s="243"/>
      <c r="G47" s="243"/>
      <c r="H47" s="243"/>
      <c r="I47" s="243"/>
      <c r="J47" s="244"/>
    </row>
    <row r="48" spans="2:10" hidden="1" outlineLevel="1" x14ac:dyDescent="0.25">
      <c r="B48" s="258"/>
      <c r="C48" s="259"/>
      <c r="D48" s="239"/>
      <c r="E48" s="240" t="s">
        <v>545</v>
      </c>
      <c r="F48" s="241"/>
      <c r="G48" s="241"/>
      <c r="H48" s="241"/>
      <c r="I48" s="241"/>
      <c r="J48" s="242"/>
    </row>
    <row r="49" spans="2:10" hidden="1" outlineLevel="1" x14ac:dyDescent="0.25">
      <c r="B49" s="258"/>
      <c r="C49" s="259"/>
      <c r="D49" s="235"/>
      <c r="E49" s="236" t="s">
        <v>545</v>
      </c>
      <c r="F49" s="243"/>
      <c r="G49" s="243"/>
      <c r="H49" s="243"/>
      <c r="I49" s="243"/>
      <c r="J49" s="244"/>
    </row>
    <row r="50" spans="2:10" hidden="1" outlineLevel="1" x14ac:dyDescent="0.25">
      <c r="B50" s="258"/>
      <c r="C50" s="259"/>
      <c r="D50" s="239"/>
      <c r="E50" s="240" t="s">
        <v>545</v>
      </c>
      <c r="F50" s="241"/>
      <c r="G50" s="241"/>
      <c r="H50" s="241"/>
      <c r="I50" s="241"/>
      <c r="J50" s="242"/>
    </row>
    <row r="51" spans="2:10" hidden="1" outlineLevel="1" x14ac:dyDescent="0.25">
      <c r="B51" s="258"/>
      <c r="C51" s="259"/>
      <c r="D51" s="235"/>
      <c r="E51" s="236" t="s">
        <v>545</v>
      </c>
      <c r="F51" s="243"/>
      <c r="G51" s="243"/>
      <c r="H51" s="243"/>
      <c r="I51" s="243"/>
      <c r="J51" s="244"/>
    </row>
    <row r="52" spans="2:10" hidden="1" outlineLevel="1" x14ac:dyDescent="0.25">
      <c r="B52" s="258"/>
      <c r="C52" s="259"/>
      <c r="D52" s="239"/>
      <c r="E52" s="240" t="s">
        <v>545</v>
      </c>
      <c r="F52" s="241"/>
      <c r="G52" s="241"/>
      <c r="H52" s="241"/>
      <c r="I52" s="241"/>
      <c r="J52" s="242"/>
    </row>
    <row r="53" spans="2:10" hidden="1" outlineLevel="1" x14ac:dyDescent="0.25">
      <c r="B53" s="258"/>
      <c r="C53" s="259"/>
      <c r="D53" s="235"/>
      <c r="E53" s="236" t="s">
        <v>545</v>
      </c>
      <c r="F53" s="243"/>
      <c r="G53" s="243"/>
      <c r="H53" s="243"/>
      <c r="I53" s="243"/>
      <c r="J53" s="244"/>
    </row>
    <row r="54" spans="2:10" hidden="1" outlineLevel="1" x14ac:dyDescent="0.25">
      <c r="B54" s="258"/>
      <c r="C54" s="259"/>
      <c r="D54" s="239"/>
      <c r="E54" s="240" t="s">
        <v>545</v>
      </c>
      <c r="F54" s="245"/>
      <c r="G54" s="245"/>
      <c r="H54" s="245"/>
      <c r="I54" s="245"/>
      <c r="J54" s="246"/>
    </row>
    <row r="55" spans="2:10" hidden="1" outlineLevel="1" x14ac:dyDescent="0.25">
      <c r="B55" s="258"/>
      <c r="C55" s="259"/>
      <c r="D55" s="235"/>
      <c r="E55" s="236" t="s">
        <v>545</v>
      </c>
      <c r="F55" s="247"/>
      <c r="G55" s="247"/>
      <c r="H55" s="247"/>
      <c r="I55" s="247"/>
      <c r="J55" s="248"/>
    </row>
    <row r="56" spans="2:10" hidden="1" outlineLevel="1" x14ac:dyDescent="0.25">
      <c r="B56" s="258"/>
      <c r="C56" s="259"/>
      <c r="D56" s="239"/>
      <c r="E56" s="240" t="s">
        <v>545</v>
      </c>
      <c r="F56" s="245"/>
      <c r="G56" s="245"/>
      <c r="H56" s="245"/>
      <c r="I56" s="245"/>
      <c r="J56" s="246"/>
    </row>
    <row r="57" spans="2:10" hidden="1" outlineLevel="1" x14ac:dyDescent="0.25">
      <c r="B57" s="258"/>
      <c r="C57" s="259"/>
      <c r="D57" s="235"/>
      <c r="E57" s="236" t="s">
        <v>545</v>
      </c>
      <c r="F57" s="247"/>
      <c r="G57" s="247"/>
      <c r="H57" s="247"/>
      <c r="I57" s="247"/>
      <c r="J57" s="248"/>
    </row>
    <row r="58" spans="2:10" hidden="1" outlineLevel="1" x14ac:dyDescent="0.25">
      <c r="B58" s="258"/>
      <c r="C58" s="259"/>
      <c r="D58" s="239"/>
      <c r="E58" s="240" t="s">
        <v>545</v>
      </c>
      <c r="F58" s="245"/>
      <c r="G58" s="245"/>
      <c r="H58" s="245"/>
      <c r="I58" s="245"/>
      <c r="J58" s="246"/>
    </row>
    <row r="59" spans="2:10" hidden="1" outlineLevel="1" x14ac:dyDescent="0.25">
      <c r="B59" s="258"/>
      <c r="C59" s="259"/>
      <c r="D59" s="235"/>
      <c r="E59" s="236" t="s">
        <v>545</v>
      </c>
      <c r="F59" s="247"/>
      <c r="G59" s="247"/>
      <c r="H59" s="247"/>
      <c r="I59" s="247"/>
      <c r="J59" s="248"/>
    </row>
    <row r="60" spans="2:10" hidden="1" outlineLevel="1" x14ac:dyDescent="0.25">
      <c r="B60" s="258"/>
      <c r="C60" s="259"/>
      <c r="D60" s="239"/>
      <c r="E60" s="240" t="s">
        <v>545</v>
      </c>
      <c r="F60" s="245"/>
      <c r="G60" s="245"/>
      <c r="H60" s="245"/>
      <c r="I60" s="245"/>
      <c r="J60" s="246"/>
    </row>
    <row r="61" spans="2:10" hidden="1" outlineLevel="1" x14ac:dyDescent="0.25">
      <c r="B61" s="258"/>
      <c r="C61" s="259"/>
      <c r="D61" s="235"/>
      <c r="E61" s="236" t="s">
        <v>545</v>
      </c>
      <c r="F61" s="247"/>
      <c r="G61" s="247"/>
      <c r="H61" s="247"/>
      <c r="I61" s="247"/>
      <c r="J61" s="248"/>
    </row>
    <row r="62" spans="2:10" ht="15.75" hidden="1" outlineLevel="1" thickBot="1" x14ac:dyDescent="0.3">
      <c r="B62" s="258"/>
      <c r="C62" s="259"/>
      <c r="D62" s="249"/>
      <c r="E62" s="250" t="s">
        <v>545</v>
      </c>
      <c r="F62" s="251"/>
      <c r="G62" s="251"/>
      <c r="H62" s="251"/>
      <c r="I62" s="251"/>
      <c r="J62" s="252"/>
    </row>
    <row r="63" spans="2:10" ht="15.75" hidden="1" outlineLevel="1" thickBot="1" x14ac:dyDescent="0.3">
      <c r="B63" s="253" t="s">
        <v>317</v>
      </c>
      <c r="C63" s="254" t="s">
        <v>547</v>
      </c>
      <c r="D63" s="262" t="s">
        <v>548</v>
      </c>
      <c r="E63" s="263" t="s">
        <v>545</v>
      </c>
      <c r="F63" s="264"/>
      <c r="G63" s="264"/>
      <c r="H63" s="264"/>
      <c r="I63" s="264"/>
      <c r="J63" s="265"/>
    </row>
    <row r="64" spans="2:10" ht="15.75" hidden="1" outlineLevel="1" thickBot="1" x14ac:dyDescent="0.3">
      <c r="B64" s="253" t="s">
        <v>317</v>
      </c>
      <c r="C64" s="254" t="s">
        <v>549</v>
      </c>
      <c r="D64" s="262" t="s">
        <v>548</v>
      </c>
      <c r="E64" s="266" t="s">
        <v>545</v>
      </c>
      <c r="F64" s="267"/>
      <c r="G64" s="267"/>
      <c r="H64" s="267"/>
      <c r="I64" s="267"/>
      <c r="J64" s="268"/>
    </row>
    <row r="65" spans="2:12" collapsed="1" x14ac:dyDescent="0.25">
      <c r="B65" s="253" t="s">
        <v>317</v>
      </c>
      <c r="C65" s="254" t="s">
        <v>550</v>
      </c>
      <c r="D65" s="235" t="s">
        <v>555</v>
      </c>
      <c r="E65" s="269">
        <f>$K65*'2.1 Exp Summary'!D$13</f>
        <v>-11971191.467688382</v>
      </c>
      <c r="F65" s="270">
        <f>$K65*'2.1 Exp Summary'!E$13</f>
        <v>-11971191.467688382</v>
      </c>
      <c r="G65" s="270">
        <f>$K65*'2.1 Exp Summary'!F$13</f>
        <v>-11971191.467688382</v>
      </c>
      <c r="H65" s="270">
        <f>$K65*'2.1 Exp Summary'!G$13</f>
        <v>-11971191.467688382</v>
      </c>
      <c r="I65" s="270">
        <f>$K65*'2.1 Exp Summary'!H$13</f>
        <v>-11971191.467688382</v>
      </c>
      <c r="J65" s="271">
        <f>$K65*'2.1 Exp Summary'!I$13</f>
        <v>-11971191.467688382</v>
      </c>
      <c r="K65" s="125">
        <v>-0.51373208575716356</v>
      </c>
      <c r="L65" s="34" t="s">
        <v>572</v>
      </c>
    </row>
    <row r="66" spans="2:12" x14ac:dyDescent="0.25">
      <c r="B66" s="234"/>
      <c r="C66" s="234"/>
      <c r="D66" s="239" t="s">
        <v>556</v>
      </c>
      <c r="E66" s="240">
        <f>$K66*'2.1 Exp Summary'!D$13</f>
        <v>-4506357.4616059177</v>
      </c>
      <c r="F66" s="241">
        <f>$K66*'2.1 Exp Summary'!E$13</f>
        <v>-4506357.4616059177</v>
      </c>
      <c r="G66" s="241">
        <f>$K66*'2.1 Exp Summary'!F$13</f>
        <v>-4506357.4616059177</v>
      </c>
      <c r="H66" s="241">
        <f>$K66*'2.1 Exp Summary'!G$13</f>
        <v>-4506357.4616059177</v>
      </c>
      <c r="I66" s="241">
        <f>$K66*'2.1 Exp Summary'!H$13</f>
        <v>-4506357.4616059177</v>
      </c>
      <c r="J66" s="242">
        <f>$K66*'2.1 Exp Summary'!I$13</f>
        <v>-4506357.4616059177</v>
      </c>
      <c r="K66" s="125">
        <v>-0.19338596531237337</v>
      </c>
    </row>
    <row r="67" spans="2:12" x14ac:dyDescent="0.25">
      <c r="B67" s="234"/>
      <c r="C67" s="234"/>
      <c r="D67" s="235" t="s">
        <v>557</v>
      </c>
      <c r="E67" s="236">
        <f>$K67*'2.1 Exp Summary'!D$13</f>
        <v>-1336210.5852604921</v>
      </c>
      <c r="F67" s="237">
        <f>$K67*'2.1 Exp Summary'!E$13</f>
        <v>-1336210.5852604921</v>
      </c>
      <c r="G67" s="237">
        <f>$K67*'2.1 Exp Summary'!F$13</f>
        <v>-1336210.5852604921</v>
      </c>
      <c r="H67" s="237">
        <f>$K67*'2.1 Exp Summary'!G$13</f>
        <v>-1336210.5852604921</v>
      </c>
      <c r="I67" s="237">
        <f>$K67*'2.1 Exp Summary'!H$13</f>
        <v>-1336210.5852604921</v>
      </c>
      <c r="J67" s="238">
        <f>$K67*'2.1 Exp Summary'!I$13</f>
        <v>-1336210.5852604921</v>
      </c>
      <c r="K67" s="125">
        <v>-5.7342182925525127E-2</v>
      </c>
    </row>
    <row r="68" spans="2:12" x14ac:dyDescent="0.25">
      <c r="B68" s="234"/>
      <c r="C68" s="234"/>
      <c r="D68" s="239" t="s">
        <v>558</v>
      </c>
      <c r="E68" s="240">
        <f>$K68*'2.1 Exp Summary'!D$13</f>
        <v>-1630083.5178516088</v>
      </c>
      <c r="F68" s="241">
        <f>$K68*'2.1 Exp Summary'!E$13</f>
        <v>-1630083.5178516088</v>
      </c>
      <c r="G68" s="241">
        <f>$K68*'2.1 Exp Summary'!F$13</f>
        <v>-1630083.5178516088</v>
      </c>
      <c r="H68" s="241">
        <f>$K68*'2.1 Exp Summary'!G$13</f>
        <v>-1630083.5178516088</v>
      </c>
      <c r="I68" s="241">
        <f>$K68*'2.1 Exp Summary'!H$13</f>
        <v>-1630083.5178516088</v>
      </c>
      <c r="J68" s="242">
        <f>$K68*'2.1 Exp Summary'!I$13</f>
        <v>-1630083.5178516088</v>
      </c>
      <c r="K68" s="125">
        <v>-6.9953455163138181E-2</v>
      </c>
    </row>
    <row r="69" spans="2:12" x14ac:dyDescent="0.25">
      <c r="B69" s="234"/>
      <c r="C69" s="234"/>
      <c r="D69" s="235" t="s">
        <v>559</v>
      </c>
      <c r="E69" s="236">
        <f>$K69*'2.1 Exp Summary'!D$13</f>
        <v>-3181833.7919521136</v>
      </c>
      <c r="F69" s="237">
        <f>$K69*'2.1 Exp Summary'!E$13</f>
        <v>-3181833.7919521136</v>
      </c>
      <c r="G69" s="237">
        <f>$K69*'2.1 Exp Summary'!F$13</f>
        <v>-3181833.7919521136</v>
      </c>
      <c r="H69" s="237">
        <f>$K69*'2.1 Exp Summary'!G$13</f>
        <v>-3181833.7919521136</v>
      </c>
      <c r="I69" s="237">
        <f>$K69*'2.1 Exp Summary'!H$13</f>
        <v>-3181833.7919521136</v>
      </c>
      <c r="J69" s="238">
        <f>$K69*'2.1 Exp Summary'!I$13</f>
        <v>-3181833.7919521136</v>
      </c>
      <c r="K69" s="125">
        <v>-0.13654531504939874</v>
      </c>
    </row>
    <row r="70" spans="2:12" x14ac:dyDescent="0.25">
      <c r="B70" s="234"/>
      <c r="C70" s="234"/>
      <c r="D70" s="239" t="s">
        <v>5</v>
      </c>
      <c r="E70" s="240">
        <f>$K70*'2.1 Exp Summary'!D$13</f>
        <v>-363828.81821405201</v>
      </c>
      <c r="F70" s="241">
        <f>$K70*'2.1 Exp Summary'!E$13</f>
        <v>-363828.81821405201</v>
      </c>
      <c r="G70" s="241">
        <f>$K70*'2.1 Exp Summary'!F$13</f>
        <v>-363828.81821405201</v>
      </c>
      <c r="H70" s="241">
        <f>$K70*'2.1 Exp Summary'!G$13</f>
        <v>-363828.81821405201</v>
      </c>
      <c r="I70" s="241">
        <f>$K70*'2.1 Exp Summary'!H$13</f>
        <v>-363828.81821405201</v>
      </c>
      <c r="J70" s="242">
        <f>$K70*'2.1 Exp Summary'!I$13</f>
        <v>-363828.81821405201</v>
      </c>
      <c r="K70" s="125">
        <v>-1.5613361305277074E-2</v>
      </c>
    </row>
    <row r="71" spans="2:12" x14ac:dyDescent="0.25">
      <c r="B71" s="234"/>
      <c r="C71" s="234"/>
      <c r="D71" s="235" t="s">
        <v>560</v>
      </c>
      <c r="E71" s="236">
        <f>$K71*'2.1 Exp Summary'!D$13</f>
        <v>0</v>
      </c>
      <c r="F71" s="237">
        <f>$K71*'2.1 Exp Summary'!E$13</f>
        <v>0</v>
      </c>
      <c r="G71" s="237">
        <f>$K71*'2.1 Exp Summary'!F$13</f>
        <v>0</v>
      </c>
      <c r="H71" s="237">
        <f>$K71*'2.1 Exp Summary'!G$13</f>
        <v>0</v>
      </c>
      <c r="I71" s="237">
        <f>$K71*'2.1 Exp Summary'!H$13</f>
        <v>0</v>
      </c>
      <c r="J71" s="238">
        <f>$K71*'2.1 Exp Summary'!I$13</f>
        <v>0</v>
      </c>
      <c r="K71" s="125">
        <v>0</v>
      </c>
    </row>
    <row r="72" spans="2:12" x14ac:dyDescent="0.25">
      <c r="B72" s="234"/>
      <c r="C72" s="234"/>
      <c r="D72" s="239" t="s">
        <v>561</v>
      </c>
      <c r="E72" s="240">
        <f>$K72*'2.1 Exp Summary'!D$13</f>
        <v>-309030.51342503185</v>
      </c>
      <c r="F72" s="241">
        <f>$K72*'2.1 Exp Summary'!E$13</f>
        <v>-309030.51342503185</v>
      </c>
      <c r="G72" s="241">
        <f>$K72*'2.1 Exp Summary'!F$13</f>
        <v>-309030.51342503185</v>
      </c>
      <c r="H72" s="241">
        <f>$K72*'2.1 Exp Summary'!G$13</f>
        <v>-309030.51342503185</v>
      </c>
      <c r="I72" s="241">
        <f>$K72*'2.1 Exp Summary'!H$13</f>
        <v>-309030.51342503185</v>
      </c>
      <c r="J72" s="242">
        <f>$K72*'2.1 Exp Summary'!I$13</f>
        <v>-309030.51342503185</v>
      </c>
      <c r="K72" s="125">
        <v>-1.3261745136476781E-2</v>
      </c>
    </row>
    <row r="73" spans="2:12" x14ac:dyDescent="0.25">
      <c r="B73" s="234"/>
      <c r="C73" s="234"/>
      <c r="D73" s="235" t="s">
        <v>562</v>
      </c>
      <c r="E73" s="236">
        <f>$K73*'2.1 Exp Summary'!D$13</f>
        <v>-3865.6202991848163</v>
      </c>
      <c r="F73" s="237">
        <f>$K73*'2.1 Exp Summary'!E$13</f>
        <v>-3865.6202991848163</v>
      </c>
      <c r="G73" s="237">
        <f>$K73*'2.1 Exp Summary'!F$13</f>
        <v>-3865.6202991848163</v>
      </c>
      <c r="H73" s="237">
        <f>$K73*'2.1 Exp Summary'!G$13</f>
        <v>-3865.6202991848163</v>
      </c>
      <c r="I73" s="237">
        <f>$K73*'2.1 Exp Summary'!H$13</f>
        <v>-3865.6202991848163</v>
      </c>
      <c r="J73" s="238">
        <f>$K73*'2.1 Exp Summary'!I$13</f>
        <v>-3865.6202991848163</v>
      </c>
      <c r="K73" s="125">
        <v>-1.6588935064697609E-4</v>
      </c>
    </row>
    <row r="74" spans="2:12" x14ac:dyDescent="0.25">
      <c r="B74" s="234"/>
      <c r="C74" s="234"/>
      <c r="D74" s="239" t="s">
        <v>563</v>
      </c>
      <c r="E74" s="240">
        <f>$K74*'2.1 Exp Summary'!D$13</f>
        <v>0</v>
      </c>
      <c r="F74" s="241">
        <f>$K74*'2.1 Exp Summary'!E$13</f>
        <v>0</v>
      </c>
      <c r="G74" s="241">
        <f>$K74*'2.1 Exp Summary'!F$13</f>
        <v>0</v>
      </c>
      <c r="H74" s="241">
        <f>$K74*'2.1 Exp Summary'!G$13</f>
        <v>0</v>
      </c>
      <c r="I74" s="241">
        <f>$K74*'2.1 Exp Summary'!H$13</f>
        <v>0</v>
      </c>
      <c r="J74" s="242">
        <f>$K74*'2.1 Exp Summary'!I$13</f>
        <v>0</v>
      </c>
      <c r="K74" s="125">
        <v>0</v>
      </c>
    </row>
    <row r="75" spans="2:12" x14ac:dyDescent="0.25">
      <c r="B75" s="234"/>
      <c r="C75" s="234"/>
      <c r="D75" s="235" t="s">
        <v>564</v>
      </c>
      <c r="E75" s="236">
        <f>$K75*'2.1 Exp Summary'!D$13</f>
        <v>0</v>
      </c>
      <c r="F75" s="237">
        <f>$K75*'2.1 Exp Summary'!E$13</f>
        <v>0</v>
      </c>
      <c r="G75" s="237">
        <f>$K75*'2.1 Exp Summary'!F$13</f>
        <v>0</v>
      </c>
      <c r="H75" s="237">
        <f>$K75*'2.1 Exp Summary'!G$13</f>
        <v>0</v>
      </c>
      <c r="I75" s="237">
        <f>$K75*'2.1 Exp Summary'!H$13</f>
        <v>0</v>
      </c>
      <c r="J75" s="238">
        <f>$K75*'2.1 Exp Summary'!I$13</f>
        <v>0</v>
      </c>
      <c r="K75" s="125">
        <v>0</v>
      </c>
    </row>
    <row r="76" spans="2:12" x14ac:dyDescent="0.25">
      <c r="B76" s="234"/>
      <c r="C76" s="234"/>
      <c r="D76" s="239" t="s">
        <v>565</v>
      </c>
      <c r="E76" s="240">
        <f>$K76*'2.1 Exp Summary'!D$13</f>
        <v>0</v>
      </c>
      <c r="F76" s="241">
        <f>$K76*'2.1 Exp Summary'!E$13</f>
        <v>0</v>
      </c>
      <c r="G76" s="241">
        <f>$K76*'2.1 Exp Summary'!F$13</f>
        <v>0</v>
      </c>
      <c r="H76" s="241">
        <f>$K76*'2.1 Exp Summary'!G$13</f>
        <v>0</v>
      </c>
      <c r="I76" s="241">
        <f>$K76*'2.1 Exp Summary'!H$13</f>
        <v>0</v>
      </c>
      <c r="J76" s="242">
        <f>$K76*'2.1 Exp Summary'!I$13</f>
        <v>0</v>
      </c>
      <c r="K76" s="125">
        <v>0</v>
      </c>
    </row>
    <row r="77" spans="2:12" x14ac:dyDescent="0.25">
      <c r="B77" s="234"/>
      <c r="C77" s="234"/>
      <c r="D77" s="235"/>
      <c r="E77" s="236" t="s">
        <v>545</v>
      </c>
      <c r="F77" s="237"/>
      <c r="G77" s="237"/>
      <c r="H77" s="237"/>
      <c r="I77" s="237"/>
      <c r="J77" s="238"/>
    </row>
    <row r="78" spans="2:12" x14ac:dyDescent="0.25">
      <c r="B78" s="234"/>
      <c r="C78" s="234"/>
      <c r="D78" s="239"/>
      <c r="E78" s="240" t="s">
        <v>545</v>
      </c>
      <c r="F78" s="241"/>
      <c r="G78" s="241"/>
      <c r="H78" s="241"/>
      <c r="I78" s="241"/>
      <c r="J78" s="242"/>
    </row>
    <row r="79" spans="2:12" x14ac:dyDescent="0.25">
      <c r="B79" s="234"/>
      <c r="C79" s="234"/>
      <c r="D79" s="235"/>
      <c r="E79" s="236" t="s">
        <v>545</v>
      </c>
      <c r="F79" s="237"/>
      <c r="G79" s="237"/>
      <c r="H79" s="237"/>
      <c r="I79" s="237"/>
      <c r="J79" s="238"/>
    </row>
    <row r="80" spans="2:12" x14ac:dyDescent="0.25">
      <c r="B80" s="234"/>
      <c r="C80" s="234"/>
      <c r="D80" s="239"/>
      <c r="E80" s="240" t="s">
        <v>545</v>
      </c>
      <c r="F80" s="241"/>
      <c r="G80" s="241"/>
      <c r="H80" s="241"/>
      <c r="I80" s="241"/>
      <c r="J80" s="242"/>
    </row>
    <row r="81" spans="2:10" x14ac:dyDescent="0.25">
      <c r="B81" s="234"/>
      <c r="C81" s="234"/>
      <c r="D81" s="235"/>
      <c r="E81" s="236" t="s">
        <v>545</v>
      </c>
      <c r="F81" s="237"/>
      <c r="G81" s="237"/>
      <c r="H81" s="237"/>
      <c r="I81" s="237"/>
      <c r="J81" s="238"/>
    </row>
    <row r="82" spans="2:10" x14ac:dyDescent="0.25">
      <c r="B82" s="234"/>
      <c r="C82" s="234"/>
      <c r="D82" s="239"/>
      <c r="E82" s="240" t="s">
        <v>545</v>
      </c>
      <c r="F82" s="241"/>
      <c r="G82" s="241"/>
      <c r="H82" s="241"/>
      <c r="I82" s="241"/>
      <c r="J82" s="242"/>
    </row>
    <row r="83" spans="2:10" x14ac:dyDescent="0.25">
      <c r="B83" s="234"/>
      <c r="C83" s="234"/>
      <c r="D83" s="235"/>
      <c r="E83" s="236" t="s">
        <v>545</v>
      </c>
      <c r="F83" s="237"/>
      <c r="G83" s="237"/>
      <c r="H83" s="237"/>
      <c r="I83" s="237"/>
      <c r="J83" s="238"/>
    </row>
    <row r="84" spans="2:10" x14ac:dyDescent="0.25">
      <c r="B84" s="234"/>
      <c r="C84" s="234"/>
      <c r="D84" s="239"/>
      <c r="E84" s="240" t="s">
        <v>545</v>
      </c>
      <c r="F84" s="241"/>
      <c r="G84" s="241"/>
      <c r="H84" s="241"/>
      <c r="I84" s="241"/>
      <c r="J84" s="242"/>
    </row>
    <row r="85" spans="2:10" x14ac:dyDescent="0.25">
      <c r="B85" s="234"/>
      <c r="C85" s="234"/>
      <c r="D85" s="235"/>
      <c r="E85" s="236" t="s">
        <v>545</v>
      </c>
      <c r="F85" s="237"/>
      <c r="G85" s="237"/>
      <c r="H85" s="237"/>
      <c r="I85" s="237"/>
      <c r="J85" s="238"/>
    </row>
    <row r="86" spans="2:10" x14ac:dyDescent="0.25">
      <c r="B86" s="234"/>
      <c r="C86" s="234"/>
      <c r="D86" s="239"/>
      <c r="E86" s="240" t="s">
        <v>545</v>
      </c>
      <c r="F86" s="241"/>
      <c r="G86" s="241"/>
      <c r="H86" s="241"/>
      <c r="I86" s="241"/>
      <c r="J86" s="242"/>
    </row>
    <row r="87" spans="2:10" x14ac:dyDescent="0.25">
      <c r="B87" s="234"/>
      <c r="C87" s="234"/>
      <c r="D87" s="235"/>
      <c r="E87" s="236" t="s">
        <v>545</v>
      </c>
      <c r="F87" s="237"/>
      <c r="G87" s="237"/>
      <c r="H87" s="237"/>
      <c r="I87" s="237"/>
      <c r="J87" s="238"/>
    </row>
    <row r="88" spans="2:10" x14ac:dyDescent="0.25">
      <c r="B88" s="234"/>
      <c r="C88" s="234"/>
      <c r="D88" s="239"/>
      <c r="E88" s="240" t="s">
        <v>545</v>
      </c>
      <c r="F88" s="241"/>
      <c r="G88" s="241"/>
      <c r="H88" s="241"/>
      <c r="I88" s="241"/>
      <c r="J88" s="242"/>
    </row>
    <row r="89" spans="2:10" x14ac:dyDescent="0.25">
      <c r="B89" s="234"/>
      <c r="C89" s="234"/>
      <c r="D89" s="235"/>
      <c r="E89" s="236" t="s">
        <v>545</v>
      </c>
      <c r="F89" s="237"/>
      <c r="G89" s="237"/>
      <c r="H89" s="237"/>
      <c r="I89" s="237"/>
      <c r="J89" s="238"/>
    </row>
    <row r="90" spans="2:10" x14ac:dyDescent="0.25">
      <c r="B90" s="234"/>
      <c r="C90" s="234"/>
      <c r="D90" s="239"/>
      <c r="E90" s="240" t="s">
        <v>545</v>
      </c>
      <c r="F90" s="241"/>
      <c r="G90" s="241"/>
      <c r="H90" s="241"/>
      <c r="I90" s="241"/>
      <c r="J90" s="242"/>
    </row>
    <row r="91" spans="2:10" ht="15.75" thickBot="1" x14ac:dyDescent="0.3">
      <c r="B91" s="272"/>
      <c r="C91" s="272"/>
      <c r="D91" s="273"/>
      <c r="E91" s="274" t="s">
        <v>545</v>
      </c>
      <c r="F91" s="275"/>
      <c r="G91" s="275"/>
      <c r="H91" s="275"/>
      <c r="I91" s="275"/>
      <c r="J91" s="276"/>
    </row>
    <row r="92" spans="2:10" x14ac:dyDescent="0.25">
      <c r="B92" s="277"/>
      <c r="C92" s="277"/>
      <c r="D92" s="277"/>
      <c r="E92" s="346">
        <f>SUM(E65:E91)</f>
        <v>-23302401.776296787</v>
      </c>
      <c r="F92" s="346">
        <f t="shared" ref="F92:J92" si="0">SUM(F65:F91)</f>
        <v>-23302401.776296787</v>
      </c>
      <c r="G92" s="346">
        <f t="shared" si="0"/>
        <v>-23302401.776296787</v>
      </c>
      <c r="H92" s="346">
        <f t="shared" si="0"/>
        <v>-23302401.776296787</v>
      </c>
      <c r="I92" s="346">
        <f t="shared" si="0"/>
        <v>-23302401.776296787</v>
      </c>
      <c r="J92" s="346">
        <f t="shared" si="0"/>
        <v>-23302401.776296787</v>
      </c>
    </row>
    <row r="93" spans="2:10" x14ac:dyDescent="0.25">
      <c r="B93" s="277"/>
      <c r="C93" s="277"/>
      <c r="D93" s="347" t="s">
        <v>213</v>
      </c>
      <c r="E93" s="346">
        <f>-'2.1 Exp Summary'!D13-E92</f>
        <v>0</v>
      </c>
      <c r="F93" s="346">
        <f>-'2.1 Exp Summary'!E13-F92</f>
        <v>0</v>
      </c>
      <c r="G93" s="346">
        <f>-'2.1 Exp Summary'!F13-G92</f>
        <v>0</v>
      </c>
      <c r="H93" s="346">
        <f>-'2.1 Exp Summary'!G13-H92</f>
        <v>0</v>
      </c>
      <c r="I93" s="346">
        <f>-'2.1 Exp Summary'!H13-I92</f>
        <v>0</v>
      </c>
      <c r="J93" s="346">
        <f>-'2.1 Exp Summary'!I13-J92</f>
        <v>0</v>
      </c>
    </row>
    <row r="94" spans="2:10" x14ac:dyDescent="0.25">
      <c r="B94" s="277"/>
      <c r="C94" s="277"/>
      <c r="D94" s="277"/>
      <c r="E94" s="277"/>
      <c r="F94" s="277"/>
      <c r="G94" s="277"/>
      <c r="H94" s="277"/>
      <c r="I94" s="277"/>
      <c r="J94" s="277"/>
    </row>
    <row r="95" spans="2:10" x14ac:dyDescent="0.25">
      <c r="B95" s="277"/>
      <c r="C95" s="277"/>
      <c r="D95" s="277"/>
      <c r="E95" s="277"/>
      <c r="F95" s="277"/>
      <c r="G95" s="277"/>
      <c r="H95" s="277"/>
      <c r="I95" s="277"/>
      <c r="J95" s="277"/>
    </row>
    <row r="96" spans="2:10" x14ac:dyDescent="0.25">
      <c r="B96" s="277"/>
      <c r="C96" s="277"/>
      <c r="D96" s="277"/>
      <c r="E96" s="277"/>
      <c r="F96" s="277"/>
      <c r="G96" s="277"/>
      <c r="H96" s="277"/>
      <c r="I96" s="277"/>
      <c r="J96" s="277"/>
    </row>
    <row r="97" spans="2:10" x14ac:dyDescent="0.25">
      <c r="B97" s="278"/>
      <c r="C97" s="278"/>
      <c r="D97" s="278"/>
      <c r="E97" s="278"/>
      <c r="F97" s="278"/>
      <c r="G97" s="278"/>
      <c r="H97" s="278"/>
      <c r="I97" s="278"/>
      <c r="J97" s="278"/>
    </row>
    <row r="98" spans="2:10" ht="15.75" thickBot="1" x14ac:dyDescent="0.3">
      <c r="B98" s="279"/>
      <c r="C98" s="278"/>
      <c r="D98" s="278"/>
      <c r="E98" s="279"/>
      <c r="F98" s="279"/>
      <c r="G98" s="279"/>
      <c r="H98" s="279"/>
      <c r="I98" s="279"/>
      <c r="J98" s="279"/>
    </row>
    <row r="99" spans="2:10" ht="15.75" x14ac:dyDescent="0.25">
      <c r="B99" s="217" t="s">
        <v>551</v>
      </c>
      <c r="C99" s="280"/>
      <c r="D99" s="280"/>
      <c r="E99" s="280"/>
      <c r="F99" s="280"/>
      <c r="G99" s="280"/>
      <c r="H99" s="280"/>
      <c r="I99" s="280"/>
      <c r="J99" s="281"/>
    </row>
    <row r="100" spans="2:10" ht="15.75" thickBot="1" x14ac:dyDescent="0.3">
      <c r="B100" s="282"/>
      <c r="C100" s="283"/>
      <c r="D100" s="440" t="s">
        <v>543</v>
      </c>
      <c r="E100" s="442" t="s">
        <v>553</v>
      </c>
      <c r="F100" s="442"/>
      <c r="G100" s="442"/>
      <c r="H100" s="442"/>
      <c r="I100" s="442"/>
      <c r="J100" s="443"/>
    </row>
    <row r="101" spans="2:10" ht="15.75" thickBot="1" x14ac:dyDescent="0.3">
      <c r="B101" s="284"/>
      <c r="C101" s="285"/>
      <c r="D101" s="441"/>
      <c r="E101" s="286" t="s">
        <v>468</v>
      </c>
      <c r="F101" s="287" t="s">
        <v>469</v>
      </c>
      <c r="G101" s="287" t="s">
        <v>470</v>
      </c>
      <c r="H101" s="287" t="s">
        <v>471</v>
      </c>
      <c r="I101" s="287" t="s">
        <v>472</v>
      </c>
      <c r="J101" s="288" t="s">
        <v>473</v>
      </c>
    </row>
    <row r="102" spans="2:10" hidden="1" outlineLevel="1" x14ac:dyDescent="0.25">
      <c r="B102" s="289" t="s">
        <v>318</v>
      </c>
      <c r="C102" s="254" t="s">
        <v>544</v>
      </c>
      <c r="D102" s="290"/>
      <c r="E102" s="291" t="s">
        <v>545</v>
      </c>
      <c r="F102" s="292"/>
      <c r="G102" s="292"/>
      <c r="H102" s="292"/>
      <c r="I102" s="292"/>
      <c r="J102" s="293"/>
    </row>
    <row r="103" spans="2:10" ht="15.75" hidden="1" outlineLevel="1" x14ac:dyDescent="0.25">
      <c r="B103" s="294"/>
      <c r="C103" s="295"/>
      <c r="D103" s="296"/>
      <c r="E103" s="297" t="s">
        <v>545</v>
      </c>
      <c r="F103" s="298"/>
      <c r="G103" s="298"/>
      <c r="H103" s="298"/>
      <c r="I103" s="298"/>
      <c r="J103" s="299"/>
    </row>
    <row r="104" spans="2:10" ht="15.75" hidden="1" outlineLevel="1" x14ac:dyDescent="0.25">
      <c r="B104" s="294"/>
      <c r="C104" s="295"/>
      <c r="D104" s="290"/>
      <c r="E104" s="300" t="s">
        <v>545</v>
      </c>
      <c r="F104" s="301"/>
      <c r="G104" s="301"/>
      <c r="H104" s="301"/>
      <c r="I104" s="301"/>
      <c r="J104" s="302"/>
    </row>
    <row r="105" spans="2:10" ht="15.75" hidden="1" outlineLevel="1" x14ac:dyDescent="0.25">
      <c r="B105" s="294"/>
      <c r="C105" s="295"/>
      <c r="D105" s="296"/>
      <c r="E105" s="297" t="s">
        <v>545</v>
      </c>
      <c r="F105" s="298"/>
      <c r="G105" s="298"/>
      <c r="H105" s="298"/>
      <c r="I105" s="298"/>
      <c r="J105" s="299"/>
    </row>
    <row r="106" spans="2:10" ht="15.75" hidden="1" outlineLevel="1" x14ac:dyDescent="0.25">
      <c r="B106" s="294"/>
      <c r="C106" s="295"/>
      <c r="D106" s="290"/>
      <c r="E106" s="300" t="s">
        <v>545</v>
      </c>
      <c r="F106" s="301"/>
      <c r="G106" s="301"/>
      <c r="H106" s="301"/>
      <c r="I106" s="301"/>
      <c r="J106" s="302"/>
    </row>
    <row r="107" spans="2:10" ht="15.75" hidden="1" outlineLevel="1" x14ac:dyDescent="0.25">
      <c r="B107" s="294"/>
      <c r="C107" s="295"/>
      <c r="D107" s="296"/>
      <c r="E107" s="297" t="s">
        <v>545</v>
      </c>
      <c r="F107" s="298"/>
      <c r="G107" s="298"/>
      <c r="H107" s="298"/>
      <c r="I107" s="298"/>
      <c r="J107" s="299"/>
    </row>
    <row r="108" spans="2:10" ht="15.75" hidden="1" outlineLevel="1" x14ac:dyDescent="0.25">
      <c r="B108" s="294"/>
      <c r="C108" s="295"/>
      <c r="D108" s="290"/>
      <c r="E108" s="300" t="s">
        <v>545</v>
      </c>
      <c r="F108" s="301"/>
      <c r="G108" s="301"/>
      <c r="H108" s="301"/>
      <c r="I108" s="301"/>
      <c r="J108" s="302"/>
    </row>
    <row r="109" spans="2:10" ht="15.75" hidden="1" outlineLevel="1" x14ac:dyDescent="0.25">
      <c r="B109" s="294"/>
      <c r="C109" s="295"/>
      <c r="D109" s="296"/>
      <c r="E109" s="297" t="s">
        <v>545</v>
      </c>
      <c r="F109" s="298"/>
      <c r="G109" s="298"/>
      <c r="H109" s="298"/>
      <c r="I109" s="298"/>
      <c r="J109" s="299"/>
    </row>
    <row r="110" spans="2:10" ht="15.75" hidden="1" outlineLevel="1" x14ac:dyDescent="0.25">
      <c r="B110" s="294"/>
      <c r="C110" s="295"/>
      <c r="D110" s="290"/>
      <c r="E110" s="300" t="s">
        <v>545</v>
      </c>
      <c r="F110" s="301"/>
      <c r="G110" s="301"/>
      <c r="H110" s="301"/>
      <c r="I110" s="301"/>
      <c r="J110" s="302"/>
    </row>
    <row r="111" spans="2:10" ht="15.75" hidden="1" outlineLevel="1" x14ac:dyDescent="0.25">
      <c r="B111" s="294"/>
      <c r="C111" s="295"/>
      <c r="D111" s="296"/>
      <c r="E111" s="297" t="s">
        <v>545</v>
      </c>
      <c r="F111" s="298"/>
      <c r="G111" s="298"/>
      <c r="H111" s="298"/>
      <c r="I111" s="298"/>
      <c r="J111" s="299"/>
    </row>
    <row r="112" spans="2:10" ht="15.75" hidden="1" outlineLevel="1" x14ac:dyDescent="0.25">
      <c r="B112" s="294"/>
      <c r="C112" s="295"/>
      <c r="D112" s="290"/>
      <c r="E112" s="300" t="s">
        <v>545</v>
      </c>
      <c r="F112" s="301"/>
      <c r="G112" s="301"/>
      <c r="H112" s="301"/>
      <c r="I112" s="301"/>
      <c r="J112" s="302"/>
    </row>
    <row r="113" spans="2:10" ht="15.75" hidden="1" outlineLevel="1" x14ac:dyDescent="0.25">
      <c r="B113" s="294"/>
      <c r="C113" s="295"/>
      <c r="D113" s="296"/>
      <c r="E113" s="297" t="s">
        <v>545</v>
      </c>
      <c r="F113" s="298"/>
      <c r="G113" s="298"/>
      <c r="H113" s="298"/>
      <c r="I113" s="298"/>
      <c r="J113" s="299"/>
    </row>
    <row r="114" spans="2:10" ht="15.75" hidden="1" outlineLevel="1" x14ac:dyDescent="0.25">
      <c r="B114" s="294"/>
      <c r="C114" s="295"/>
      <c r="D114" s="290"/>
      <c r="E114" s="300" t="s">
        <v>545</v>
      </c>
      <c r="F114" s="301"/>
      <c r="G114" s="301"/>
      <c r="H114" s="301"/>
      <c r="I114" s="301"/>
      <c r="J114" s="302"/>
    </row>
    <row r="115" spans="2:10" ht="15.75" hidden="1" outlineLevel="1" x14ac:dyDescent="0.25">
      <c r="B115" s="294"/>
      <c r="C115" s="295"/>
      <c r="D115" s="296"/>
      <c r="E115" s="297" t="s">
        <v>545</v>
      </c>
      <c r="F115" s="298"/>
      <c r="G115" s="298"/>
      <c r="H115" s="298"/>
      <c r="I115" s="298"/>
      <c r="J115" s="299"/>
    </row>
    <row r="116" spans="2:10" ht="15.75" hidden="1" outlineLevel="1" x14ac:dyDescent="0.25">
      <c r="B116" s="294"/>
      <c r="C116" s="295"/>
      <c r="D116" s="290"/>
      <c r="E116" s="300" t="s">
        <v>545</v>
      </c>
      <c r="F116" s="301"/>
      <c r="G116" s="301"/>
      <c r="H116" s="301"/>
      <c r="I116" s="301"/>
      <c r="J116" s="302"/>
    </row>
    <row r="117" spans="2:10" ht="15.75" hidden="1" outlineLevel="1" x14ac:dyDescent="0.25">
      <c r="B117" s="294"/>
      <c r="C117" s="295"/>
      <c r="D117" s="296"/>
      <c r="E117" s="297" t="s">
        <v>545</v>
      </c>
      <c r="F117" s="298"/>
      <c r="G117" s="298"/>
      <c r="H117" s="298"/>
      <c r="I117" s="298"/>
      <c r="J117" s="299"/>
    </row>
    <row r="118" spans="2:10" ht="15.75" hidden="1" outlineLevel="1" x14ac:dyDescent="0.25">
      <c r="B118" s="294"/>
      <c r="C118" s="295"/>
      <c r="D118" s="290"/>
      <c r="E118" s="300" t="s">
        <v>545</v>
      </c>
      <c r="F118" s="301"/>
      <c r="G118" s="301"/>
      <c r="H118" s="301"/>
      <c r="I118" s="301"/>
      <c r="J118" s="302"/>
    </row>
    <row r="119" spans="2:10" ht="15.75" hidden="1" outlineLevel="1" x14ac:dyDescent="0.25">
      <c r="B119" s="294"/>
      <c r="C119" s="295"/>
      <c r="D119" s="296"/>
      <c r="E119" s="297" t="s">
        <v>545</v>
      </c>
      <c r="F119" s="298"/>
      <c r="G119" s="298"/>
      <c r="H119" s="298"/>
      <c r="I119" s="298"/>
      <c r="J119" s="299"/>
    </row>
    <row r="120" spans="2:10" ht="15.75" hidden="1" outlineLevel="1" x14ac:dyDescent="0.25">
      <c r="B120" s="294"/>
      <c r="C120" s="295"/>
      <c r="D120" s="290"/>
      <c r="E120" s="300" t="s">
        <v>545</v>
      </c>
      <c r="F120" s="301"/>
      <c r="G120" s="301"/>
      <c r="H120" s="301"/>
      <c r="I120" s="301"/>
      <c r="J120" s="302"/>
    </row>
    <row r="121" spans="2:10" ht="16.5" hidden="1" outlineLevel="1" thickBot="1" x14ac:dyDescent="0.3">
      <c r="B121" s="294"/>
      <c r="C121" s="295"/>
      <c r="D121" s="303"/>
      <c r="E121" s="304" t="s">
        <v>545</v>
      </c>
      <c r="F121" s="305"/>
      <c r="G121" s="305"/>
      <c r="H121" s="305"/>
      <c r="I121" s="305"/>
      <c r="J121" s="306"/>
    </row>
    <row r="122" spans="2:10" hidden="1" outlineLevel="1" x14ac:dyDescent="0.25">
      <c r="B122" s="289" t="s">
        <v>318</v>
      </c>
      <c r="C122" s="254" t="s">
        <v>546</v>
      </c>
      <c r="D122" s="290"/>
      <c r="E122" s="307" t="s">
        <v>545</v>
      </c>
      <c r="F122" s="308"/>
      <c r="G122" s="308"/>
      <c r="H122" s="308"/>
      <c r="I122" s="308"/>
      <c r="J122" s="309"/>
    </row>
    <row r="123" spans="2:10" ht="15.75" hidden="1" outlineLevel="1" x14ac:dyDescent="0.25">
      <c r="B123" s="294"/>
      <c r="C123" s="295"/>
      <c r="D123" s="296"/>
      <c r="E123" s="310" t="s">
        <v>545</v>
      </c>
      <c r="F123" s="311"/>
      <c r="G123" s="311"/>
      <c r="H123" s="311"/>
      <c r="I123" s="311"/>
      <c r="J123" s="312"/>
    </row>
    <row r="124" spans="2:10" ht="15.75" hidden="1" outlineLevel="1" x14ac:dyDescent="0.25">
      <c r="B124" s="294"/>
      <c r="C124" s="295"/>
      <c r="D124" s="290"/>
      <c r="E124" s="313" t="s">
        <v>545</v>
      </c>
      <c r="F124" s="314"/>
      <c r="G124" s="314"/>
      <c r="H124" s="314"/>
      <c r="I124" s="314"/>
      <c r="J124" s="315"/>
    </row>
    <row r="125" spans="2:10" ht="15.75" hidden="1" outlineLevel="1" x14ac:dyDescent="0.25">
      <c r="B125" s="294"/>
      <c r="C125" s="295"/>
      <c r="D125" s="296"/>
      <c r="E125" s="310" t="s">
        <v>545</v>
      </c>
      <c r="F125" s="311"/>
      <c r="G125" s="311"/>
      <c r="H125" s="311"/>
      <c r="I125" s="311"/>
      <c r="J125" s="312"/>
    </row>
    <row r="126" spans="2:10" ht="15.75" hidden="1" outlineLevel="1" x14ac:dyDescent="0.25">
      <c r="B126" s="294"/>
      <c r="C126" s="295"/>
      <c r="D126" s="290"/>
      <c r="E126" s="313" t="s">
        <v>545</v>
      </c>
      <c r="F126" s="314"/>
      <c r="G126" s="314"/>
      <c r="H126" s="314"/>
      <c r="I126" s="314"/>
      <c r="J126" s="315"/>
    </row>
    <row r="127" spans="2:10" ht="15.75" hidden="1" outlineLevel="1" x14ac:dyDescent="0.25">
      <c r="B127" s="294"/>
      <c r="C127" s="295"/>
      <c r="D127" s="296"/>
      <c r="E127" s="310" t="s">
        <v>545</v>
      </c>
      <c r="F127" s="311"/>
      <c r="G127" s="311"/>
      <c r="H127" s="311"/>
      <c r="I127" s="311"/>
      <c r="J127" s="312"/>
    </row>
    <row r="128" spans="2:10" ht="15.75" hidden="1" outlineLevel="1" x14ac:dyDescent="0.25">
      <c r="B128" s="294"/>
      <c r="C128" s="295"/>
      <c r="D128" s="290"/>
      <c r="E128" s="313" t="s">
        <v>545</v>
      </c>
      <c r="F128" s="314"/>
      <c r="G128" s="314"/>
      <c r="H128" s="314"/>
      <c r="I128" s="314"/>
      <c r="J128" s="315"/>
    </row>
    <row r="129" spans="2:12" ht="15.75" hidden="1" outlineLevel="1" x14ac:dyDescent="0.25">
      <c r="B129" s="294"/>
      <c r="C129" s="295"/>
      <c r="D129" s="296"/>
      <c r="E129" s="310" t="s">
        <v>545</v>
      </c>
      <c r="F129" s="311"/>
      <c r="G129" s="311"/>
      <c r="H129" s="311"/>
      <c r="I129" s="311"/>
      <c r="J129" s="312"/>
    </row>
    <row r="130" spans="2:12" ht="15.75" hidden="1" outlineLevel="1" x14ac:dyDescent="0.25">
      <c r="B130" s="294"/>
      <c r="C130" s="295"/>
      <c r="D130" s="290"/>
      <c r="E130" s="313" t="s">
        <v>545</v>
      </c>
      <c r="F130" s="314"/>
      <c r="G130" s="314"/>
      <c r="H130" s="314"/>
      <c r="I130" s="314"/>
      <c r="J130" s="315"/>
    </row>
    <row r="131" spans="2:12" ht="15.75" hidden="1" outlineLevel="1" x14ac:dyDescent="0.25">
      <c r="B131" s="294"/>
      <c r="C131" s="295"/>
      <c r="D131" s="296"/>
      <c r="E131" s="310" t="s">
        <v>545</v>
      </c>
      <c r="F131" s="311"/>
      <c r="G131" s="311"/>
      <c r="H131" s="311"/>
      <c r="I131" s="311"/>
      <c r="J131" s="312"/>
    </row>
    <row r="132" spans="2:12" ht="15.75" hidden="1" outlineLevel="1" x14ac:dyDescent="0.25">
      <c r="B132" s="294"/>
      <c r="C132" s="295"/>
      <c r="D132" s="290"/>
      <c r="E132" s="313" t="s">
        <v>545</v>
      </c>
      <c r="F132" s="314"/>
      <c r="G132" s="314"/>
      <c r="H132" s="314"/>
      <c r="I132" s="314"/>
      <c r="J132" s="315"/>
    </row>
    <row r="133" spans="2:12" ht="15.75" hidden="1" outlineLevel="1" x14ac:dyDescent="0.25">
      <c r="B133" s="294"/>
      <c r="C133" s="295"/>
      <c r="D133" s="296"/>
      <c r="E133" s="310" t="s">
        <v>545</v>
      </c>
      <c r="F133" s="311"/>
      <c r="G133" s="311"/>
      <c r="H133" s="311"/>
      <c r="I133" s="311"/>
      <c r="J133" s="312"/>
    </row>
    <row r="134" spans="2:12" ht="15.75" hidden="1" outlineLevel="1" x14ac:dyDescent="0.25">
      <c r="B134" s="294"/>
      <c r="C134" s="295"/>
      <c r="D134" s="290"/>
      <c r="E134" s="313" t="s">
        <v>545</v>
      </c>
      <c r="F134" s="314"/>
      <c r="G134" s="314"/>
      <c r="H134" s="314"/>
      <c r="I134" s="314"/>
      <c r="J134" s="315"/>
    </row>
    <row r="135" spans="2:12" ht="15.75" hidden="1" outlineLevel="1" x14ac:dyDescent="0.25">
      <c r="B135" s="294"/>
      <c r="C135" s="295"/>
      <c r="D135" s="296"/>
      <c r="E135" s="310" t="s">
        <v>545</v>
      </c>
      <c r="F135" s="311"/>
      <c r="G135" s="311"/>
      <c r="H135" s="311"/>
      <c r="I135" s="311"/>
      <c r="J135" s="312"/>
    </row>
    <row r="136" spans="2:12" ht="15.75" hidden="1" outlineLevel="1" x14ac:dyDescent="0.25">
      <c r="B136" s="294"/>
      <c r="C136" s="295"/>
      <c r="D136" s="290"/>
      <c r="E136" s="313" t="s">
        <v>545</v>
      </c>
      <c r="F136" s="314"/>
      <c r="G136" s="314"/>
      <c r="H136" s="314"/>
      <c r="I136" s="314"/>
      <c r="J136" s="315"/>
    </row>
    <row r="137" spans="2:12" ht="15.75" hidden="1" outlineLevel="1" x14ac:dyDescent="0.25">
      <c r="B137" s="294"/>
      <c r="C137" s="295"/>
      <c r="D137" s="296"/>
      <c r="E137" s="310" t="s">
        <v>545</v>
      </c>
      <c r="F137" s="311"/>
      <c r="G137" s="311"/>
      <c r="H137" s="311"/>
      <c r="I137" s="311"/>
      <c r="J137" s="312"/>
    </row>
    <row r="138" spans="2:12" ht="15.75" hidden="1" outlineLevel="1" x14ac:dyDescent="0.25">
      <c r="B138" s="294"/>
      <c r="C138" s="295"/>
      <c r="D138" s="290"/>
      <c r="E138" s="313" t="s">
        <v>545</v>
      </c>
      <c r="F138" s="314"/>
      <c r="G138" s="314"/>
      <c r="H138" s="314"/>
      <c r="I138" s="314"/>
      <c r="J138" s="315"/>
    </row>
    <row r="139" spans="2:12" ht="15.75" hidden="1" outlineLevel="1" x14ac:dyDescent="0.25">
      <c r="B139" s="294"/>
      <c r="C139" s="295"/>
      <c r="D139" s="296"/>
      <c r="E139" s="310" t="s">
        <v>545</v>
      </c>
      <c r="F139" s="311"/>
      <c r="G139" s="311"/>
      <c r="H139" s="311"/>
      <c r="I139" s="311"/>
      <c r="J139" s="312"/>
    </row>
    <row r="140" spans="2:12" ht="15.75" hidden="1" outlineLevel="1" x14ac:dyDescent="0.25">
      <c r="B140" s="294"/>
      <c r="C140" s="295"/>
      <c r="D140" s="290"/>
      <c r="E140" s="313" t="s">
        <v>545</v>
      </c>
      <c r="F140" s="314"/>
      <c r="G140" s="314"/>
      <c r="H140" s="314"/>
      <c r="I140" s="314"/>
      <c r="J140" s="315"/>
    </row>
    <row r="141" spans="2:12" ht="16.5" hidden="1" outlineLevel="1" thickBot="1" x14ac:dyDescent="0.3">
      <c r="B141" s="294"/>
      <c r="C141" s="295"/>
      <c r="D141" s="303"/>
      <c r="E141" s="316" t="s">
        <v>545</v>
      </c>
      <c r="F141" s="317"/>
      <c r="G141" s="317"/>
      <c r="H141" s="317"/>
      <c r="I141" s="317"/>
      <c r="J141" s="318"/>
    </row>
    <row r="142" spans="2:12" ht="15.75" hidden="1" outlineLevel="1" thickBot="1" x14ac:dyDescent="0.3">
      <c r="B142" s="289" t="s">
        <v>318</v>
      </c>
      <c r="C142" s="254" t="s">
        <v>547</v>
      </c>
      <c r="D142" s="262" t="s">
        <v>227</v>
      </c>
      <c r="E142" s="319" t="s">
        <v>545</v>
      </c>
      <c r="F142" s="320"/>
      <c r="G142" s="320"/>
      <c r="H142" s="320"/>
      <c r="I142" s="320"/>
      <c r="J142" s="321"/>
    </row>
    <row r="143" spans="2:12" ht="15.75" hidden="1" outlineLevel="1" thickBot="1" x14ac:dyDescent="0.3">
      <c r="B143" s="289" t="s">
        <v>318</v>
      </c>
      <c r="C143" s="254" t="s">
        <v>549</v>
      </c>
      <c r="D143" s="262" t="s">
        <v>227</v>
      </c>
      <c r="E143" s="322" t="s">
        <v>545</v>
      </c>
      <c r="F143" s="323"/>
      <c r="G143" s="323"/>
      <c r="H143" s="323"/>
      <c r="I143" s="323"/>
      <c r="J143" s="324"/>
    </row>
    <row r="144" spans="2:12" collapsed="1" x14ac:dyDescent="0.25">
      <c r="B144" s="289" t="s">
        <v>318</v>
      </c>
      <c r="C144" s="254" t="s">
        <v>550</v>
      </c>
      <c r="D144" s="290" t="s">
        <v>566</v>
      </c>
      <c r="E144" s="355">
        <f>$K144*'2.1 Exp Summary'!D$14</f>
        <v>-1181072.2129991115</v>
      </c>
      <c r="F144" s="356">
        <f>$K144*'2.1 Exp Summary'!E$14</f>
        <v>-1181072.2129991115</v>
      </c>
      <c r="G144" s="356">
        <f>$K144*'2.1 Exp Summary'!F$14</f>
        <v>-1181072.2129991115</v>
      </c>
      <c r="H144" s="356">
        <f>$K144*'2.1 Exp Summary'!G$14</f>
        <v>-1181072.2129991115</v>
      </c>
      <c r="I144" s="356">
        <f>$K144*'2.1 Exp Summary'!H$14</f>
        <v>-1181072.2129991115</v>
      </c>
      <c r="J144" s="357">
        <f>$K144*'2.1 Exp Summary'!I$14</f>
        <v>-1181072.2129991115</v>
      </c>
      <c r="K144" s="125">
        <v>-0.10499803154149805</v>
      </c>
      <c r="L144" s="34" t="s">
        <v>572</v>
      </c>
    </row>
    <row r="145" spans="2:11" ht="15.75" x14ac:dyDescent="0.25">
      <c r="B145" s="294"/>
      <c r="C145" s="295"/>
      <c r="D145" s="296" t="s">
        <v>567</v>
      </c>
      <c r="E145" s="358">
        <f>$K145*'2.1 Exp Summary'!D$14</f>
        <v>-1380428.6943710484</v>
      </c>
      <c r="F145" s="359">
        <f>$K145*'2.1 Exp Summary'!E$14</f>
        <v>-1380428.6943710484</v>
      </c>
      <c r="G145" s="359">
        <f>$K145*'2.1 Exp Summary'!F$14</f>
        <v>-1380428.6943710484</v>
      </c>
      <c r="H145" s="359">
        <f>$K145*'2.1 Exp Summary'!G$14</f>
        <v>-1380428.6943710484</v>
      </c>
      <c r="I145" s="359">
        <f>$K145*'2.1 Exp Summary'!H$14</f>
        <v>-1380428.6943710484</v>
      </c>
      <c r="J145" s="360">
        <f>$K145*'2.1 Exp Summary'!I$14</f>
        <v>-1380428.6943710484</v>
      </c>
      <c r="K145" s="125">
        <v>-0.12272094288316759</v>
      </c>
    </row>
    <row r="146" spans="2:11" ht="15.75" x14ac:dyDescent="0.25">
      <c r="B146" s="294"/>
      <c r="C146" s="295"/>
      <c r="D146" s="290" t="s">
        <v>568</v>
      </c>
      <c r="E146" s="361">
        <f>$K146*'2.1 Exp Summary'!D$14</f>
        <v>0</v>
      </c>
      <c r="F146" s="362">
        <f>$K146*'2.1 Exp Summary'!E$14</f>
        <v>0</v>
      </c>
      <c r="G146" s="362">
        <f>$K146*'2.1 Exp Summary'!F$14</f>
        <v>0</v>
      </c>
      <c r="H146" s="362">
        <f>$K146*'2.1 Exp Summary'!G$14</f>
        <v>0</v>
      </c>
      <c r="I146" s="362">
        <f>$K146*'2.1 Exp Summary'!H$14</f>
        <v>0</v>
      </c>
      <c r="J146" s="363">
        <f>$K146*'2.1 Exp Summary'!I$14</f>
        <v>0</v>
      </c>
      <c r="K146" s="125">
        <v>0</v>
      </c>
    </row>
    <row r="147" spans="2:11" ht="15.75" x14ac:dyDescent="0.25">
      <c r="B147" s="294"/>
      <c r="C147" s="295"/>
      <c r="D147" s="296" t="s">
        <v>569</v>
      </c>
      <c r="E147" s="358">
        <f>$K147*'2.1 Exp Summary'!D$14</f>
        <v>-3119165.3023659228</v>
      </c>
      <c r="F147" s="359">
        <f>$K147*'2.1 Exp Summary'!E$14</f>
        <v>-3119165.3023659228</v>
      </c>
      <c r="G147" s="359">
        <f>$K147*'2.1 Exp Summary'!F$14</f>
        <v>-3119165.3023659228</v>
      </c>
      <c r="H147" s="359">
        <f>$K147*'2.1 Exp Summary'!G$14</f>
        <v>-3119165.3023659228</v>
      </c>
      <c r="I147" s="359">
        <f>$K147*'2.1 Exp Summary'!H$14</f>
        <v>-3119165.3023659228</v>
      </c>
      <c r="J147" s="360">
        <f>$K147*'2.1 Exp Summary'!I$14</f>
        <v>-3119165.3023659228</v>
      </c>
      <c r="K147" s="125">
        <v>-0.27729567523168019</v>
      </c>
    </row>
    <row r="148" spans="2:11" ht="15.75" x14ac:dyDescent="0.25">
      <c r="B148" s="294"/>
      <c r="C148" s="295"/>
      <c r="D148" s="290" t="s">
        <v>570</v>
      </c>
      <c r="E148" s="361">
        <f>$K148*'2.1 Exp Summary'!D$14</f>
        <v>-2381883.7229558085</v>
      </c>
      <c r="F148" s="362">
        <f>$K148*'2.1 Exp Summary'!E$14</f>
        <v>-2381883.7229558085</v>
      </c>
      <c r="G148" s="362">
        <f>$K148*'2.1 Exp Summary'!F$14</f>
        <v>-2381883.7229558085</v>
      </c>
      <c r="H148" s="362">
        <f>$K148*'2.1 Exp Summary'!G$14</f>
        <v>-2381883.7229558085</v>
      </c>
      <c r="I148" s="362">
        <f>$K148*'2.1 Exp Summary'!H$14</f>
        <v>-2381883.7229558085</v>
      </c>
      <c r="J148" s="363">
        <f>$K148*'2.1 Exp Summary'!I$14</f>
        <v>-2381883.7229558085</v>
      </c>
      <c r="K148" s="125">
        <v>-0.21175089847895942</v>
      </c>
    </row>
    <row r="149" spans="2:11" ht="15.75" x14ac:dyDescent="0.25">
      <c r="B149" s="294"/>
      <c r="C149" s="295"/>
      <c r="D149" s="296" t="s">
        <v>571</v>
      </c>
      <c r="E149" s="358">
        <f>$K149*'2.1 Exp Summary'!D$14</f>
        <v>-3185967.7362543116</v>
      </c>
      <c r="F149" s="359">
        <f>$K149*'2.1 Exp Summary'!E$14</f>
        <v>-3185967.7362543116</v>
      </c>
      <c r="G149" s="359">
        <f>$K149*'2.1 Exp Summary'!F$14</f>
        <v>-3185967.7362543116</v>
      </c>
      <c r="H149" s="359">
        <f>$K149*'2.1 Exp Summary'!G$14</f>
        <v>-3185967.7362543116</v>
      </c>
      <c r="I149" s="359">
        <f>$K149*'2.1 Exp Summary'!H$14</f>
        <v>-3185967.7362543116</v>
      </c>
      <c r="J149" s="360">
        <f>$K149*'2.1 Exp Summary'!I$14</f>
        <v>-3185967.7362543116</v>
      </c>
      <c r="K149" s="125">
        <v>-0.28323445186469476</v>
      </c>
    </row>
    <row r="150" spans="2:11" ht="15.75" x14ac:dyDescent="0.25">
      <c r="B150" s="294"/>
      <c r="C150" s="295"/>
      <c r="D150" s="290"/>
      <c r="E150" s="313" t="s">
        <v>545</v>
      </c>
      <c r="F150" s="314"/>
      <c r="G150" s="314"/>
      <c r="H150" s="314"/>
      <c r="I150" s="314"/>
      <c r="J150" s="315"/>
    </row>
    <row r="151" spans="2:11" ht="15.75" x14ac:dyDescent="0.25">
      <c r="B151" s="294"/>
      <c r="C151" s="295"/>
      <c r="D151" s="296"/>
      <c r="E151" s="310" t="s">
        <v>545</v>
      </c>
      <c r="F151" s="311"/>
      <c r="G151" s="311"/>
      <c r="H151" s="311"/>
      <c r="I151" s="311"/>
      <c r="J151" s="312"/>
    </row>
    <row r="152" spans="2:11" ht="15.75" x14ac:dyDescent="0.25">
      <c r="B152" s="294"/>
      <c r="C152" s="295"/>
      <c r="D152" s="290"/>
      <c r="E152" s="313" t="s">
        <v>545</v>
      </c>
      <c r="F152" s="314"/>
      <c r="G152" s="314"/>
      <c r="H152" s="314"/>
      <c r="I152" s="314"/>
      <c r="J152" s="315"/>
    </row>
    <row r="153" spans="2:11" ht="15.75" x14ac:dyDescent="0.25">
      <c r="B153" s="294"/>
      <c r="C153" s="295"/>
      <c r="D153" s="296"/>
      <c r="E153" s="310" t="s">
        <v>545</v>
      </c>
      <c r="F153" s="311"/>
      <c r="G153" s="311"/>
      <c r="H153" s="311"/>
      <c r="I153" s="311"/>
      <c r="J153" s="312"/>
    </row>
    <row r="154" spans="2:11" ht="15.75" x14ac:dyDescent="0.25">
      <c r="B154" s="294"/>
      <c r="C154" s="295"/>
      <c r="D154" s="290"/>
      <c r="E154" s="313" t="s">
        <v>545</v>
      </c>
      <c r="F154" s="314"/>
      <c r="G154" s="314"/>
      <c r="H154" s="314"/>
      <c r="I154" s="314"/>
      <c r="J154" s="315"/>
    </row>
    <row r="155" spans="2:11" ht="15.75" x14ac:dyDescent="0.25">
      <c r="B155" s="294"/>
      <c r="C155" s="295"/>
      <c r="D155" s="296"/>
      <c r="E155" s="310" t="s">
        <v>545</v>
      </c>
      <c r="F155" s="311"/>
      <c r="G155" s="311"/>
      <c r="H155" s="311"/>
      <c r="I155" s="311"/>
      <c r="J155" s="312"/>
    </row>
    <row r="156" spans="2:11" ht="15.75" x14ac:dyDescent="0.25">
      <c r="B156" s="294"/>
      <c r="C156" s="295"/>
      <c r="D156" s="290"/>
      <c r="E156" s="313" t="s">
        <v>545</v>
      </c>
      <c r="F156" s="314"/>
      <c r="G156" s="314"/>
      <c r="H156" s="314"/>
      <c r="I156" s="314"/>
      <c r="J156" s="315"/>
    </row>
    <row r="157" spans="2:11" ht="15.75" x14ac:dyDescent="0.25">
      <c r="B157" s="294"/>
      <c r="C157" s="295"/>
      <c r="D157" s="296"/>
      <c r="E157" s="310" t="s">
        <v>545</v>
      </c>
      <c r="F157" s="311"/>
      <c r="G157" s="311"/>
      <c r="H157" s="311"/>
      <c r="I157" s="311"/>
      <c r="J157" s="312"/>
    </row>
    <row r="158" spans="2:11" ht="15.75" x14ac:dyDescent="0.25">
      <c r="B158" s="294"/>
      <c r="C158" s="295"/>
      <c r="D158" s="290"/>
      <c r="E158" s="313" t="s">
        <v>545</v>
      </c>
      <c r="F158" s="314"/>
      <c r="G158" s="314"/>
      <c r="H158" s="314"/>
      <c r="I158" s="314"/>
      <c r="J158" s="315"/>
    </row>
    <row r="159" spans="2:11" ht="15.75" x14ac:dyDescent="0.25">
      <c r="B159" s="294"/>
      <c r="C159" s="295"/>
      <c r="D159" s="296"/>
      <c r="E159" s="310" t="s">
        <v>545</v>
      </c>
      <c r="F159" s="311"/>
      <c r="G159" s="311"/>
      <c r="H159" s="311"/>
      <c r="I159" s="311"/>
      <c r="J159" s="312"/>
    </row>
    <row r="160" spans="2:11" ht="15.75" x14ac:dyDescent="0.25">
      <c r="B160" s="294"/>
      <c r="C160" s="295"/>
      <c r="D160" s="290"/>
      <c r="E160" s="313" t="s">
        <v>545</v>
      </c>
      <c r="F160" s="314"/>
      <c r="G160" s="314"/>
      <c r="H160" s="314"/>
      <c r="I160" s="314"/>
      <c r="J160" s="315"/>
    </row>
    <row r="161" spans="2:10" ht="15.75" x14ac:dyDescent="0.25">
      <c r="B161" s="294"/>
      <c r="C161" s="295"/>
      <c r="D161" s="296"/>
      <c r="E161" s="310" t="s">
        <v>545</v>
      </c>
      <c r="F161" s="311"/>
      <c r="G161" s="311"/>
      <c r="H161" s="311"/>
      <c r="I161" s="311"/>
      <c r="J161" s="312"/>
    </row>
    <row r="162" spans="2:10" ht="15.75" x14ac:dyDescent="0.25">
      <c r="B162" s="294"/>
      <c r="C162" s="295"/>
      <c r="D162" s="290"/>
      <c r="E162" s="313" t="s">
        <v>545</v>
      </c>
      <c r="F162" s="314"/>
      <c r="G162" s="314"/>
      <c r="H162" s="314"/>
      <c r="I162" s="314"/>
      <c r="J162" s="315"/>
    </row>
    <row r="163" spans="2:10" ht="16.5" thickBot="1" x14ac:dyDescent="0.3">
      <c r="B163" s="325"/>
      <c r="C163" s="326"/>
      <c r="D163" s="303"/>
      <c r="E163" s="327" t="s">
        <v>545</v>
      </c>
      <c r="F163" s="328"/>
      <c r="G163" s="328"/>
      <c r="H163" s="328"/>
      <c r="I163" s="328"/>
      <c r="J163" s="329"/>
    </row>
    <row r="164" spans="2:10" x14ac:dyDescent="0.25">
      <c r="E164" s="348">
        <f>SUM(E144:E163)</f>
        <v>-11248517.668946203</v>
      </c>
      <c r="F164" s="348">
        <f t="shared" ref="F164:J164" si="1">SUM(F144:F163)</f>
        <v>-11248517.668946203</v>
      </c>
      <c r="G164" s="348">
        <f t="shared" si="1"/>
        <v>-11248517.668946203</v>
      </c>
      <c r="H164" s="348">
        <f t="shared" si="1"/>
        <v>-11248517.668946203</v>
      </c>
      <c r="I164" s="348">
        <f t="shared" si="1"/>
        <v>-11248517.668946203</v>
      </c>
      <c r="J164" s="348">
        <f t="shared" si="1"/>
        <v>-11248517.668946203</v>
      </c>
    </row>
    <row r="165" spans="2:10" x14ac:dyDescent="0.25">
      <c r="D165" s="87" t="s">
        <v>213</v>
      </c>
      <c r="E165" s="348">
        <f>-'2.1 Exp Summary'!D14-E164</f>
        <v>0</v>
      </c>
      <c r="F165" s="348">
        <f>-'2.1 Exp Summary'!E14-F164</f>
        <v>0</v>
      </c>
      <c r="G165" s="348">
        <f>-'2.1 Exp Summary'!F14-G164</f>
        <v>0</v>
      </c>
      <c r="H165" s="348">
        <f>-'2.1 Exp Summary'!G14-H164</f>
        <v>0</v>
      </c>
      <c r="I165" s="348">
        <f>-'2.1 Exp Summary'!H14-I164</f>
        <v>0</v>
      </c>
      <c r="J165" s="348">
        <f>-'2.1 Exp Summary'!I14-J164</f>
        <v>0</v>
      </c>
    </row>
  </sheetData>
  <mergeCells count="4">
    <mergeCell ref="D7:D8"/>
    <mergeCell ref="E7:J7"/>
    <mergeCell ref="D100:D101"/>
    <mergeCell ref="E100:J100"/>
  </mergeCells>
  <hyperlinks>
    <hyperlink ref="B2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I77"/>
  <sheetViews>
    <sheetView zoomScaleNormal="100" zoomScalePageLayoutView="125" workbookViewId="0">
      <pane xSplit="3" ySplit="4" topLeftCell="E5" activePane="bottomRight" state="frozen"/>
      <selection activeCell="C11" sqref="C11"/>
      <selection pane="topRight" activeCell="C11" sqref="C11"/>
      <selection pane="bottomLeft" activeCell="C11" sqref="C11"/>
      <selection pane="bottomRight" activeCell="E13" sqref="E13"/>
    </sheetView>
  </sheetViews>
  <sheetFormatPr defaultColWidth="8.85546875" defaultRowHeight="15" outlineLevelCol="1" x14ac:dyDescent="0.25"/>
  <cols>
    <col min="1" max="1" width="4.42578125" style="1" customWidth="1"/>
    <col min="2" max="2" width="28" style="1" bestFit="1" customWidth="1"/>
    <col min="3" max="3" width="46.7109375" style="1" customWidth="1"/>
    <col min="4" max="4" width="28" style="1" hidden="1" customWidth="1" outlineLevel="1"/>
    <col min="5" max="5" width="10" style="1" customWidth="1" collapsed="1"/>
    <col min="6" max="10" width="10.140625" style="1" bestFit="1" customWidth="1"/>
    <col min="11" max="11" width="10.140625" style="1" customWidth="1"/>
    <col min="12" max="16" width="10.140625" style="1" bestFit="1" customWidth="1"/>
    <col min="17" max="17" width="10.140625" style="1" customWidth="1"/>
    <col min="18" max="22" width="10.140625" style="1" bestFit="1" customWidth="1"/>
    <col min="23" max="23" width="10.140625" style="1" customWidth="1"/>
    <col min="24" max="35" width="8.85546875" style="1"/>
    <col min="36" max="40" width="8.7109375" style="1" customWidth="1"/>
    <col min="41" max="41" width="9.140625" style="1" customWidth="1"/>
    <col min="42" max="42" width="11.85546875" style="1" bestFit="1" customWidth="1"/>
    <col min="43" max="47" width="11.140625" style="1" bestFit="1" customWidth="1"/>
    <col min="48" max="48" width="8.85546875" style="1"/>
    <col min="49" max="49" width="11.85546875" style="1" customWidth="1"/>
    <col min="50" max="54" width="11.140625" style="1" bestFit="1" customWidth="1"/>
    <col min="55" max="55" width="8.85546875" style="1"/>
    <col min="56" max="56" width="10.7109375" style="1" customWidth="1"/>
    <col min="57" max="61" width="9.85546875" style="1" bestFit="1" customWidth="1"/>
    <col min="62" max="16384" width="8.85546875" style="1"/>
  </cols>
  <sheetData>
    <row r="1" spans="1:61" ht="18.75" x14ac:dyDescent="0.3">
      <c r="B1" s="10" t="s">
        <v>45</v>
      </c>
    </row>
    <row r="2" spans="1:61" x14ac:dyDescent="0.25">
      <c r="B2" s="25" t="s">
        <v>6</v>
      </c>
      <c r="R2" s="99"/>
    </row>
    <row r="3" spans="1:61" ht="60" customHeight="1" x14ac:dyDescent="0.25">
      <c r="C3" s="214" t="s">
        <v>608</v>
      </c>
      <c r="E3" s="444" t="s">
        <v>342</v>
      </c>
      <c r="F3" s="445"/>
      <c r="G3" s="445"/>
      <c r="H3" s="445"/>
      <c r="I3" s="445"/>
      <c r="J3" s="446"/>
      <c r="K3" s="444" t="s">
        <v>343</v>
      </c>
      <c r="L3" s="445"/>
      <c r="M3" s="445"/>
      <c r="N3" s="445"/>
      <c r="O3" s="445"/>
      <c r="P3" s="446"/>
      <c r="Q3" s="444" t="s">
        <v>344</v>
      </c>
      <c r="R3" s="445"/>
      <c r="S3" s="445"/>
      <c r="T3" s="445"/>
      <c r="U3" s="445"/>
      <c r="V3" s="446"/>
      <c r="W3" s="444" t="s">
        <v>345</v>
      </c>
      <c r="X3" s="445"/>
      <c r="Y3" s="445"/>
      <c r="Z3" s="445"/>
      <c r="AA3" s="445"/>
      <c r="AB3" s="446"/>
      <c r="AC3" s="444" t="s">
        <v>346</v>
      </c>
      <c r="AD3" s="445"/>
      <c r="AE3" s="445"/>
      <c r="AF3" s="445"/>
      <c r="AG3" s="445"/>
      <c r="AH3" s="446"/>
      <c r="AI3" s="444" t="s">
        <v>347</v>
      </c>
      <c r="AJ3" s="445"/>
      <c r="AK3" s="445"/>
      <c r="AL3" s="445"/>
      <c r="AM3" s="445"/>
      <c r="AN3" s="446"/>
      <c r="AP3" s="400" t="s">
        <v>227</v>
      </c>
      <c r="AQ3" s="36" t="s">
        <v>227</v>
      </c>
      <c r="AR3" s="36" t="s">
        <v>227</v>
      </c>
      <c r="AS3" s="36" t="s">
        <v>227</v>
      </c>
      <c r="AT3" s="36" t="s">
        <v>227</v>
      </c>
      <c r="AU3" s="36" t="s">
        <v>227</v>
      </c>
      <c r="AX3" s="447" t="s">
        <v>523</v>
      </c>
      <c r="AY3" s="447"/>
      <c r="AZ3" s="447"/>
      <c r="BA3" s="447"/>
      <c r="BB3" s="447"/>
      <c r="BD3" s="400" t="s">
        <v>217</v>
      </c>
      <c r="BE3" s="36" t="s">
        <v>217</v>
      </c>
      <c r="BF3" s="36" t="s">
        <v>217</v>
      </c>
      <c r="BG3" s="36" t="s">
        <v>217</v>
      </c>
      <c r="BH3" s="36" t="s">
        <v>217</v>
      </c>
      <c r="BI3" s="36" t="s">
        <v>217</v>
      </c>
    </row>
    <row r="4" spans="1:61" x14ac:dyDescent="0.25">
      <c r="E4" s="28">
        <v>2015</v>
      </c>
      <c r="F4" s="28">
        <v>2016</v>
      </c>
      <c r="G4" s="28">
        <v>2017</v>
      </c>
      <c r="H4" s="28">
        <v>2018</v>
      </c>
      <c r="I4" s="28">
        <v>2019</v>
      </c>
      <c r="J4" s="28">
        <v>2020</v>
      </c>
      <c r="K4" s="28">
        <v>2015</v>
      </c>
      <c r="L4" s="28">
        <v>2016</v>
      </c>
      <c r="M4" s="28">
        <v>2017</v>
      </c>
      <c r="N4" s="28">
        <v>2018</v>
      </c>
      <c r="O4" s="28">
        <v>2019</v>
      </c>
      <c r="P4" s="28">
        <v>2020</v>
      </c>
      <c r="Q4" s="28">
        <v>2015</v>
      </c>
      <c r="R4" s="28">
        <v>2016</v>
      </c>
      <c r="S4" s="28">
        <v>2017</v>
      </c>
      <c r="T4" s="28">
        <v>2018</v>
      </c>
      <c r="U4" s="28">
        <v>2019</v>
      </c>
      <c r="V4" s="28">
        <v>2020</v>
      </c>
      <c r="W4" s="28">
        <v>2015</v>
      </c>
      <c r="X4" s="28">
        <v>2016</v>
      </c>
      <c r="Y4" s="28">
        <v>2017</v>
      </c>
      <c r="Z4" s="28">
        <v>2018</v>
      </c>
      <c r="AA4" s="28">
        <v>2019</v>
      </c>
      <c r="AB4" s="28">
        <v>2020</v>
      </c>
      <c r="AC4" s="28">
        <v>2015</v>
      </c>
      <c r="AD4" s="28">
        <v>2016</v>
      </c>
      <c r="AE4" s="28">
        <v>2017</v>
      </c>
      <c r="AF4" s="28">
        <v>2018</v>
      </c>
      <c r="AG4" s="28">
        <v>2019</v>
      </c>
      <c r="AH4" s="28">
        <v>2020</v>
      </c>
      <c r="AI4" s="28">
        <v>2015</v>
      </c>
      <c r="AJ4" s="28">
        <v>2016</v>
      </c>
      <c r="AK4" s="28">
        <v>2017</v>
      </c>
      <c r="AL4" s="28">
        <v>2018</v>
      </c>
      <c r="AM4" s="28">
        <v>2019</v>
      </c>
      <c r="AN4" s="28">
        <v>2020</v>
      </c>
      <c r="AP4" s="400">
        <v>2015</v>
      </c>
      <c r="AQ4" s="36">
        <v>2016</v>
      </c>
      <c r="AR4" s="36">
        <v>2017</v>
      </c>
      <c r="AS4" s="36">
        <v>2018</v>
      </c>
      <c r="AT4" s="36">
        <v>2019</v>
      </c>
      <c r="AU4" s="36">
        <v>2020</v>
      </c>
      <c r="AW4" s="400">
        <v>2015</v>
      </c>
      <c r="AX4" s="36">
        <v>2016</v>
      </c>
      <c r="AY4" s="36">
        <v>2017</v>
      </c>
      <c r="AZ4" s="36">
        <v>2018</v>
      </c>
      <c r="BA4" s="36">
        <v>2019</v>
      </c>
      <c r="BB4" s="36">
        <v>2020</v>
      </c>
      <c r="BD4" s="400">
        <v>2015</v>
      </c>
      <c r="BE4" s="36">
        <v>2016</v>
      </c>
      <c r="BF4" s="36">
        <v>2017</v>
      </c>
      <c r="BG4" s="36">
        <v>2018</v>
      </c>
      <c r="BH4" s="36">
        <v>2019</v>
      </c>
      <c r="BI4" s="36">
        <v>2020</v>
      </c>
    </row>
    <row r="5" spans="1:61" x14ac:dyDescent="0.25">
      <c r="B5" s="31" t="s">
        <v>316</v>
      </c>
      <c r="C5" s="6" t="s">
        <v>317</v>
      </c>
      <c r="D5" s="6" t="s">
        <v>316</v>
      </c>
      <c r="E5" s="6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93"/>
      <c r="AJ5" s="93"/>
      <c r="AK5" s="93"/>
      <c r="AL5" s="93"/>
      <c r="AM5" s="93"/>
      <c r="AN5" s="93"/>
      <c r="AP5" s="39">
        <f t="shared" ref="AP5:AP26" si="0">E5+K5+Q5+W5+AC5</f>
        <v>0</v>
      </c>
      <c r="AQ5" s="39">
        <f t="shared" ref="AQ5:AQ26" si="1">F5+L5+R5+X5+AD5</f>
        <v>0</v>
      </c>
      <c r="AR5" s="39">
        <f t="shared" ref="AR5:AR26" si="2">G5+M5+S5+Y5+AE5</f>
        <v>0</v>
      </c>
      <c r="AS5" s="39">
        <f t="shared" ref="AS5:AS26" si="3">H5+N5+T5+Z5+AF5</f>
        <v>0</v>
      </c>
      <c r="AT5" s="39">
        <f t="shared" ref="AT5:AT26" si="4">I5+O5+U5+AA5+AG5</f>
        <v>0</v>
      </c>
      <c r="AU5" s="39">
        <f t="shared" ref="AU5:AU26" si="5">J5+P5+V5+AB5+AH5</f>
        <v>0</v>
      </c>
    </row>
    <row r="6" spans="1:61" x14ac:dyDescent="0.25">
      <c r="B6" s="33"/>
      <c r="C6" s="6" t="s">
        <v>318</v>
      </c>
      <c r="D6" s="6" t="s">
        <v>316</v>
      </c>
      <c r="E6" s="6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93"/>
      <c r="AJ6" s="93"/>
      <c r="AK6" s="93"/>
      <c r="AL6" s="93"/>
      <c r="AM6" s="93"/>
      <c r="AN6" s="93"/>
      <c r="AP6" s="39">
        <f t="shared" si="0"/>
        <v>0</v>
      </c>
      <c r="AQ6" s="39">
        <f t="shared" si="1"/>
        <v>0</v>
      </c>
      <c r="AR6" s="39">
        <f t="shared" si="2"/>
        <v>0</v>
      </c>
      <c r="AS6" s="39">
        <f t="shared" si="3"/>
        <v>0</v>
      </c>
      <c r="AT6" s="39">
        <f t="shared" si="4"/>
        <v>0</v>
      </c>
      <c r="AU6" s="39">
        <f t="shared" si="5"/>
        <v>0</v>
      </c>
    </row>
    <row r="7" spans="1:61" x14ac:dyDescent="0.25">
      <c r="B7" s="31" t="s">
        <v>319</v>
      </c>
      <c r="C7" s="6" t="s">
        <v>320</v>
      </c>
      <c r="D7" s="6" t="s">
        <v>319</v>
      </c>
      <c r="E7" s="162">
        <v>9401822.3956275526</v>
      </c>
      <c r="F7" s="162">
        <v>890559.41821460391</v>
      </c>
      <c r="G7" s="162">
        <v>1885890.5326897497</v>
      </c>
      <c r="H7" s="162">
        <v>1141263.1199809001</v>
      </c>
      <c r="I7" s="162">
        <v>198317.85363602525</v>
      </c>
      <c r="J7" s="162">
        <v>0</v>
      </c>
      <c r="K7" s="162">
        <v>2582394.8416340728</v>
      </c>
      <c r="L7" s="162">
        <v>254663.90858867203</v>
      </c>
      <c r="M7" s="162">
        <v>548189.62316453096</v>
      </c>
      <c r="N7" s="162">
        <v>337098.23304617766</v>
      </c>
      <c r="O7" s="162">
        <v>59552.828607098898</v>
      </c>
      <c r="P7" s="162">
        <v>0</v>
      </c>
      <c r="Q7" s="162">
        <v>4273773.0321073439</v>
      </c>
      <c r="R7" s="162">
        <v>419721.57795256784</v>
      </c>
      <c r="S7" s="162">
        <v>905575.50704380556</v>
      </c>
      <c r="T7" s="162">
        <v>558217.41538578155</v>
      </c>
      <c r="U7" s="162">
        <v>98837.272692868617</v>
      </c>
      <c r="V7" s="162">
        <v>0</v>
      </c>
      <c r="W7" s="162">
        <v>9747.9839761750573</v>
      </c>
      <c r="X7" s="162">
        <v>923.34853534619344</v>
      </c>
      <c r="Y7" s="162">
        <v>1955.3263101448804</v>
      </c>
      <c r="Z7" s="162">
        <v>1183.2827868932311</v>
      </c>
      <c r="AA7" s="162">
        <v>205.619631820791</v>
      </c>
      <c r="AB7" s="162">
        <v>0</v>
      </c>
      <c r="AC7" s="51"/>
      <c r="AD7" s="51"/>
      <c r="AE7" s="51"/>
      <c r="AF7" s="51"/>
      <c r="AG7" s="51"/>
      <c r="AH7" s="51"/>
      <c r="AI7" s="93"/>
      <c r="AJ7" s="93"/>
      <c r="AK7" s="93"/>
      <c r="AL7" s="93"/>
      <c r="AM7" s="93"/>
      <c r="AN7" s="93"/>
      <c r="AP7" s="39">
        <f t="shared" si="0"/>
        <v>16267738.253345143</v>
      </c>
      <c r="AQ7" s="39">
        <f t="shared" si="1"/>
        <v>1565868.2532911899</v>
      </c>
      <c r="AR7" s="39">
        <f t="shared" si="2"/>
        <v>3341610.9892082307</v>
      </c>
      <c r="AS7" s="39">
        <f t="shared" si="3"/>
        <v>2037762.0511997526</v>
      </c>
      <c r="AT7" s="39">
        <f t="shared" si="4"/>
        <v>356913.57456781354</v>
      </c>
      <c r="AU7" s="39">
        <f t="shared" si="5"/>
        <v>0</v>
      </c>
      <c r="AW7" s="39">
        <f>RIN_Direct_Forecast!S6*Thousands*Escalators!$K$12</f>
        <v>16267738.253345143</v>
      </c>
      <c r="AX7" s="39">
        <f>RIN_Direct_Forecast!T6*Thousands*Escalators!$K$12</f>
        <v>1565868.2532911901</v>
      </c>
      <c r="AY7" s="39">
        <f>RIN_Direct_Forecast!U6*Thousands*Escalators!$K$12</f>
        <v>3341610.9892082312</v>
      </c>
      <c r="AZ7" s="39">
        <f>RIN_Direct_Forecast!V6*Thousands*Escalators!$K$12</f>
        <v>2037762.0511997526</v>
      </c>
      <c r="BA7" s="39">
        <f>RIN_Direct_Forecast!W6*Thousands*Escalators!$K$12</f>
        <v>356913.5745678136</v>
      </c>
      <c r="BB7" s="39">
        <f>RIN_Direct_Forecast!X6*Thousands*Escalators!$K$12</f>
        <v>0</v>
      </c>
      <c r="BD7" s="39">
        <f>AP7-AW7</f>
        <v>0</v>
      </c>
      <c r="BE7" s="39">
        <f>AQ7-AX7</f>
        <v>0</v>
      </c>
      <c r="BF7" s="39">
        <f t="shared" ref="BF7:BF26" si="6">AR7-AY7</f>
        <v>0</v>
      </c>
      <c r="BG7" s="39">
        <f t="shared" ref="BG7:BG26" si="7">AS7-AZ7</f>
        <v>0</v>
      </c>
      <c r="BH7" s="39">
        <f t="shared" ref="BH7:BH26" si="8">AT7-BA7</f>
        <v>0</v>
      </c>
      <c r="BI7" s="39">
        <f t="shared" ref="BI7:BI26" si="9">AU7-BB7</f>
        <v>0</v>
      </c>
    </row>
    <row r="8" spans="1:61" x14ac:dyDescent="0.25">
      <c r="B8" s="32"/>
      <c r="C8" s="6" t="s">
        <v>321</v>
      </c>
      <c r="D8" s="6" t="s">
        <v>319</v>
      </c>
      <c r="E8" s="162">
        <v>3077267.2785853567</v>
      </c>
      <c r="F8" s="162">
        <v>1454463.3676115423</v>
      </c>
      <c r="G8" s="162">
        <v>5891981.0114699388</v>
      </c>
      <c r="H8" s="162">
        <v>2576811.9570676554</v>
      </c>
      <c r="I8" s="162">
        <v>987847.42188510718</v>
      </c>
      <c r="J8" s="162">
        <v>987847.42188510718</v>
      </c>
      <c r="K8" s="162">
        <v>845231.7872164736</v>
      </c>
      <c r="L8" s="162">
        <v>415917.5890111581</v>
      </c>
      <c r="M8" s="162">
        <v>1712677.8009557119</v>
      </c>
      <c r="N8" s="162">
        <v>761120.50097115804</v>
      </c>
      <c r="O8" s="162">
        <v>296640.50475988886</v>
      </c>
      <c r="P8" s="162">
        <v>301759.06870669522</v>
      </c>
      <c r="Q8" s="162">
        <v>1398829.0093546929</v>
      </c>
      <c r="R8" s="162">
        <v>685490.09447566501</v>
      </c>
      <c r="S8" s="162">
        <v>2829238.2826400963</v>
      </c>
      <c r="T8" s="162">
        <v>1260376.5822499869</v>
      </c>
      <c r="U8" s="162">
        <v>492321.5092625909</v>
      </c>
      <c r="V8" s="162">
        <v>501901.9066642744</v>
      </c>
      <c r="W8" s="162">
        <v>3190.5678345943293</v>
      </c>
      <c r="X8" s="162">
        <v>1508.0146172517188</v>
      </c>
      <c r="Y8" s="162">
        <v>6108.9152794938518</v>
      </c>
      <c r="Z8" s="162">
        <v>2671.6864678058159</v>
      </c>
      <c r="AA8" s="162">
        <v>1024.2185434092232</v>
      </c>
      <c r="AB8" s="162">
        <v>1024.2185434092232</v>
      </c>
      <c r="AC8" s="51"/>
      <c r="AD8" s="51"/>
      <c r="AE8" s="51"/>
      <c r="AF8" s="51"/>
      <c r="AG8" s="51"/>
      <c r="AH8" s="51"/>
      <c r="AI8" s="93"/>
      <c r="AJ8" s="93"/>
      <c r="AK8" s="93"/>
      <c r="AL8" s="93"/>
      <c r="AM8" s="93"/>
      <c r="AN8" s="93"/>
      <c r="AP8" s="39">
        <f t="shared" si="0"/>
        <v>5324518.6429911172</v>
      </c>
      <c r="AQ8" s="39">
        <f t="shared" si="1"/>
        <v>2557379.065715617</v>
      </c>
      <c r="AR8" s="39">
        <f t="shared" si="2"/>
        <v>10440006.010345241</v>
      </c>
      <c r="AS8" s="39">
        <f t="shared" si="3"/>
        <v>4600980.7267566063</v>
      </c>
      <c r="AT8" s="39">
        <f t="shared" si="4"/>
        <v>1777833.6544509961</v>
      </c>
      <c r="AU8" s="39">
        <f t="shared" si="5"/>
        <v>1792532.6157994859</v>
      </c>
      <c r="AW8" s="39">
        <f>RIN_Direct_Forecast!S7*Thousands*Escalators!$K$12</f>
        <v>5324518.6429911181</v>
      </c>
      <c r="AX8" s="39">
        <f>RIN_Direct_Forecast!T7*Thousands*Escalators!$K$12</f>
        <v>2557379.0657156175</v>
      </c>
      <c r="AY8" s="39">
        <f>RIN_Direct_Forecast!U7*Thousands*Escalators!$K$12</f>
        <v>10440006.010345241</v>
      </c>
      <c r="AZ8" s="39">
        <f>RIN_Direct_Forecast!V7*Thousands*Escalators!$K$12</f>
        <v>4600980.7267566063</v>
      </c>
      <c r="BA8" s="39">
        <f>RIN_Direct_Forecast!W7*Thousands*Escalators!$K$12</f>
        <v>1777833.6544509958</v>
      </c>
      <c r="BB8" s="39">
        <f>RIN_Direct_Forecast!X7*Thousands*Escalators!$K$12</f>
        <v>1792532.6157994862</v>
      </c>
      <c r="BD8" s="39">
        <f t="shared" ref="BD8:BE26" si="10">AP8-AW8</f>
        <v>0</v>
      </c>
      <c r="BE8" s="39">
        <f t="shared" si="10"/>
        <v>0</v>
      </c>
      <c r="BF8" s="39">
        <f t="shared" si="6"/>
        <v>0</v>
      </c>
      <c r="BG8" s="39">
        <f t="shared" si="7"/>
        <v>0</v>
      </c>
      <c r="BH8" s="39">
        <f t="shared" si="8"/>
        <v>0</v>
      </c>
      <c r="BI8" s="39">
        <f t="shared" si="9"/>
        <v>0</v>
      </c>
    </row>
    <row r="9" spans="1:61" x14ac:dyDescent="0.25">
      <c r="B9" s="32"/>
      <c r="C9" s="6" t="s">
        <v>322</v>
      </c>
      <c r="D9" s="6" t="s">
        <v>319</v>
      </c>
      <c r="E9" s="162">
        <v>29450256.852850158</v>
      </c>
      <c r="F9" s="162">
        <v>41038658.587481357</v>
      </c>
      <c r="G9" s="162">
        <v>25144608.407122798</v>
      </c>
      <c r="H9" s="162">
        <v>26677118.975710917</v>
      </c>
      <c r="I9" s="162">
        <v>25014092.808352523</v>
      </c>
      <c r="J9" s="162">
        <v>24800807.569536418</v>
      </c>
      <c r="K9" s="162">
        <v>8089090.4104897641</v>
      </c>
      <c r="L9" s="162">
        <v>11735393.49016868</v>
      </c>
      <c r="M9" s="162">
        <v>7309020.9470752794</v>
      </c>
      <c r="N9" s="162">
        <v>7879698.8284571106</v>
      </c>
      <c r="O9" s="162">
        <v>7511476.9268926764</v>
      </c>
      <c r="P9" s="162">
        <v>7575935.7463076822</v>
      </c>
      <c r="Q9" s="162">
        <v>13387161.364043655</v>
      </c>
      <c r="R9" s="162">
        <v>19341562.378764939</v>
      </c>
      <c r="S9" s="162">
        <v>12074052.60962946</v>
      </c>
      <c r="T9" s="162">
        <v>13048377.840168497</v>
      </c>
      <c r="U9" s="162">
        <v>12466475.744545642</v>
      </c>
      <c r="V9" s="162">
        <v>12600703.641267214</v>
      </c>
      <c r="W9" s="162">
        <v>30534.572959954428</v>
      </c>
      <c r="X9" s="162">
        <v>42549.642982038604</v>
      </c>
      <c r="Y9" s="162">
        <v>26070.396730087246</v>
      </c>
      <c r="Z9" s="162">
        <v>27659.33213402165</v>
      </c>
      <c r="AA9" s="162">
        <v>25935.075734654998</v>
      </c>
      <c r="AB9" s="162">
        <v>25713.937640055279</v>
      </c>
      <c r="AC9" s="51"/>
      <c r="AD9" s="51"/>
      <c r="AE9" s="51"/>
      <c r="AF9" s="51"/>
      <c r="AG9" s="51"/>
      <c r="AH9" s="51"/>
      <c r="AI9" s="93"/>
      <c r="AJ9" s="93"/>
      <c r="AK9" s="93"/>
      <c r="AL9" s="93"/>
      <c r="AM9" s="93"/>
      <c r="AN9" s="93"/>
      <c r="AP9" s="39">
        <f t="shared" si="0"/>
        <v>50957043.200343527</v>
      </c>
      <c r="AQ9" s="39">
        <f t="shared" si="1"/>
        <v>72158164.099397019</v>
      </c>
      <c r="AR9" s="39">
        <f t="shared" si="2"/>
        <v>44553752.360557623</v>
      </c>
      <c r="AS9" s="39">
        <f t="shared" si="3"/>
        <v>47632854.976470552</v>
      </c>
      <c r="AT9" s="39">
        <f t="shared" si="4"/>
        <v>45017980.555525489</v>
      </c>
      <c r="AU9" s="39">
        <f t="shared" si="5"/>
        <v>45003160.89475137</v>
      </c>
      <c r="AW9" s="39">
        <f>RIN_Direct_Forecast!S8*Thousands*Escalators!$K$12</f>
        <v>50957043.200343527</v>
      </c>
      <c r="AX9" s="39">
        <f>RIN_Direct_Forecast!T8*Thousands*Escalators!$K$12</f>
        <v>72158164.099397004</v>
      </c>
      <c r="AY9" s="39">
        <f>RIN_Direct_Forecast!U8*Thousands*Escalators!$K$12</f>
        <v>44553752.360557623</v>
      </c>
      <c r="AZ9" s="39">
        <f>RIN_Direct_Forecast!V8*Thousands*Escalators!$K$12</f>
        <v>47632854.976470552</v>
      </c>
      <c r="BA9" s="39">
        <f>RIN_Direct_Forecast!W8*Thousands*Escalators!$K$12</f>
        <v>45017980.555525497</v>
      </c>
      <c r="BB9" s="39">
        <f>RIN_Direct_Forecast!X8*Thousands*Escalators!$K$12</f>
        <v>45003160.894751363</v>
      </c>
      <c r="BD9" s="39">
        <f t="shared" si="10"/>
        <v>0</v>
      </c>
      <c r="BE9" s="39">
        <f t="shared" si="10"/>
        <v>0</v>
      </c>
      <c r="BF9" s="39">
        <f t="shared" si="6"/>
        <v>0</v>
      </c>
      <c r="BG9" s="39">
        <f t="shared" si="7"/>
        <v>0</v>
      </c>
      <c r="BH9" s="39">
        <f t="shared" si="8"/>
        <v>0</v>
      </c>
      <c r="BI9" s="39">
        <f t="shared" si="9"/>
        <v>0</v>
      </c>
    </row>
    <row r="10" spans="1:61" x14ac:dyDescent="0.25">
      <c r="B10" s="32"/>
      <c r="C10" s="6" t="s">
        <v>323</v>
      </c>
      <c r="D10" s="6" t="s">
        <v>319</v>
      </c>
      <c r="E10" s="162">
        <v>1307950.1544719827</v>
      </c>
      <c r="F10" s="162">
        <v>0</v>
      </c>
      <c r="G10" s="162">
        <v>0</v>
      </c>
      <c r="H10" s="162">
        <v>0</v>
      </c>
      <c r="I10" s="162">
        <v>0</v>
      </c>
      <c r="J10" s="162">
        <v>0</v>
      </c>
      <c r="K10" s="162">
        <v>359254.15200288786</v>
      </c>
      <c r="L10" s="162">
        <v>0</v>
      </c>
      <c r="M10" s="162">
        <v>0</v>
      </c>
      <c r="N10" s="162">
        <v>0</v>
      </c>
      <c r="O10" s="162">
        <v>0</v>
      </c>
      <c r="P10" s="162">
        <v>0</v>
      </c>
      <c r="Q10" s="162">
        <v>594553.04113409424</v>
      </c>
      <c r="R10" s="162">
        <v>0</v>
      </c>
      <c r="S10" s="162">
        <v>0</v>
      </c>
      <c r="T10" s="162">
        <v>0</v>
      </c>
      <c r="U10" s="162">
        <v>0</v>
      </c>
      <c r="V10" s="162">
        <v>0</v>
      </c>
      <c r="W10" s="162">
        <v>1356.1069982940846</v>
      </c>
      <c r="X10" s="162">
        <v>0</v>
      </c>
      <c r="Y10" s="162">
        <v>0</v>
      </c>
      <c r="Z10" s="162">
        <v>0</v>
      </c>
      <c r="AA10" s="162">
        <v>0</v>
      </c>
      <c r="AB10" s="162">
        <v>0</v>
      </c>
      <c r="AC10" s="51"/>
      <c r="AD10" s="51"/>
      <c r="AE10" s="51"/>
      <c r="AF10" s="51"/>
      <c r="AG10" s="51"/>
      <c r="AH10" s="51"/>
      <c r="AI10" s="93"/>
      <c r="AJ10" s="93"/>
      <c r="AK10" s="93"/>
      <c r="AL10" s="93"/>
      <c r="AM10" s="93"/>
      <c r="AN10" s="93"/>
      <c r="AP10" s="39">
        <f t="shared" si="0"/>
        <v>2263113.454607259</v>
      </c>
      <c r="AQ10" s="39">
        <f t="shared" si="1"/>
        <v>0</v>
      </c>
      <c r="AR10" s="39">
        <f t="shared" si="2"/>
        <v>0</v>
      </c>
      <c r="AS10" s="39">
        <f t="shared" si="3"/>
        <v>0</v>
      </c>
      <c r="AT10" s="39">
        <f t="shared" si="4"/>
        <v>0</v>
      </c>
      <c r="AU10" s="39">
        <f t="shared" si="5"/>
        <v>0</v>
      </c>
      <c r="AW10" s="39">
        <f>RIN_Direct_Forecast!S9*Thousands*Escalators!$K$12</f>
        <v>2263113.4546072586</v>
      </c>
      <c r="AX10" s="39">
        <f>RIN_Direct_Forecast!T9*Thousands*Escalators!$K$12</f>
        <v>0</v>
      </c>
      <c r="AY10" s="39">
        <f>RIN_Direct_Forecast!U9*Thousands*Escalators!$K$12</f>
        <v>0</v>
      </c>
      <c r="AZ10" s="39">
        <f>RIN_Direct_Forecast!V9*Thousands*Escalators!$K$12</f>
        <v>0</v>
      </c>
      <c r="BA10" s="39">
        <f>RIN_Direct_Forecast!W9*Thousands*Escalators!$K$12</f>
        <v>0</v>
      </c>
      <c r="BB10" s="39">
        <f>RIN_Direct_Forecast!X9*Thousands*Escalators!$K$12</f>
        <v>0</v>
      </c>
      <c r="BD10" s="39">
        <f t="shared" si="10"/>
        <v>0</v>
      </c>
      <c r="BE10" s="39">
        <f t="shared" si="10"/>
        <v>0</v>
      </c>
      <c r="BF10" s="39">
        <f t="shared" si="6"/>
        <v>0</v>
      </c>
      <c r="BG10" s="39">
        <f t="shared" si="7"/>
        <v>0</v>
      </c>
      <c r="BH10" s="39">
        <f t="shared" si="8"/>
        <v>0</v>
      </c>
      <c r="BI10" s="39">
        <f t="shared" si="9"/>
        <v>0</v>
      </c>
    </row>
    <row r="11" spans="1:61" x14ac:dyDescent="0.25">
      <c r="B11" s="32"/>
      <c r="C11" s="6" t="s">
        <v>324</v>
      </c>
      <c r="D11" s="6" t="s">
        <v>319</v>
      </c>
      <c r="E11" s="162">
        <v>2384193.7009554142</v>
      </c>
      <c r="F11" s="162">
        <v>3592172.4432185716</v>
      </c>
      <c r="G11" s="162">
        <v>3592172.4432185716</v>
      </c>
      <c r="H11" s="162">
        <v>3592172.4432185716</v>
      </c>
      <c r="I11" s="162">
        <v>3292824.7396170236</v>
      </c>
      <c r="J11" s="162">
        <v>3292824.7396170236</v>
      </c>
      <c r="K11" s="162">
        <v>654865.54156426899</v>
      </c>
      <c r="L11" s="162">
        <v>1027215.7657358199</v>
      </c>
      <c r="M11" s="162">
        <v>1044170.7107895826</v>
      </c>
      <c r="N11" s="162">
        <v>1061030.5040141984</v>
      </c>
      <c r="O11" s="162">
        <v>988801.68253296299</v>
      </c>
      <c r="P11" s="162">
        <v>1005863.5623556509</v>
      </c>
      <c r="Q11" s="162">
        <v>1083779.5390819365</v>
      </c>
      <c r="R11" s="162">
        <v>1692994.6001448121</v>
      </c>
      <c r="S11" s="162">
        <v>1724905.7277024875</v>
      </c>
      <c r="T11" s="162">
        <v>1757012.192689674</v>
      </c>
      <c r="U11" s="162">
        <v>1641071.6975419701</v>
      </c>
      <c r="V11" s="162">
        <v>1673006.3555475818</v>
      </c>
      <c r="W11" s="162">
        <v>2471.9762844934685</v>
      </c>
      <c r="X11" s="162">
        <v>3724.4310669426304</v>
      </c>
      <c r="Y11" s="162">
        <v>3724.4310669426304</v>
      </c>
      <c r="Z11" s="162">
        <v>3724.4310669426304</v>
      </c>
      <c r="AA11" s="162">
        <v>3414.0618113640776</v>
      </c>
      <c r="AB11" s="162">
        <v>3414.0618113640776</v>
      </c>
      <c r="AC11" s="51"/>
      <c r="AD11" s="51"/>
      <c r="AE11" s="51"/>
      <c r="AF11" s="51"/>
      <c r="AG11" s="51"/>
      <c r="AH11" s="51"/>
      <c r="AI11" s="93"/>
      <c r="AJ11" s="93"/>
      <c r="AK11" s="93"/>
      <c r="AL11" s="93"/>
      <c r="AM11" s="93"/>
      <c r="AN11" s="93"/>
      <c r="AP11" s="39">
        <f t="shared" si="0"/>
        <v>4125310.7578861136</v>
      </c>
      <c r="AQ11" s="39">
        <f t="shared" si="1"/>
        <v>6316107.2401661463</v>
      </c>
      <c r="AR11" s="39">
        <f t="shared" si="2"/>
        <v>6364973.3127775835</v>
      </c>
      <c r="AS11" s="39">
        <f t="shared" si="3"/>
        <v>6413939.5709893862</v>
      </c>
      <c r="AT11" s="39">
        <f t="shared" si="4"/>
        <v>5926112.181503321</v>
      </c>
      <c r="AU11" s="39">
        <f t="shared" si="5"/>
        <v>5975108.7193316203</v>
      </c>
      <c r="AW11" s="39">
        <f>RIN_Direct_Forecast!S10*Thousands*Escalators!$K$12</f>
        <v>4125310.7578861136</v>
      </c>
      <c r="AX11" s="39">
        <f>RIN_Direct_Forecast!T10*Thousands*Escalators!$K$12</f>
        <v>6316107.2401661463</v>
      </c>
      <c r="AY11" s="39">
        <f>RIN_Direct_Forecast!U10*Thousands*Escalators!$K$12</f>
        <v>6364973.3127775844</v>
      </c>
      <c r="AZ11" s="39">
        <f>RIN_Direct_Forecast!V10*Thousands*Escalators!$K$12</f>
        <v>6413939.5709893871</v>
      </c>
      <c r="BA11" s="39">
        <f>RIN_Direct_Forecast!W10*Thousands*Escalators!$K$12</f>
        <v>5926112.1815033201</v>
      </c>
      <c r="BB11" s="39">
        <f>RIN_Direct_Forecast!X10*Thousands*Escalators!$K$12</f>
        <v>5975108.7193316212</v>
      </c>
      <c r="BD11" s="39">
        <f t="shared" si="10"/>
        <v>0</v>
      </c>
      <c r="BE11" s="39">
        <f t="shared" si="10"/>
        <v>0</v>
      </c>
      <c r="BF11" s="39">
        <f t="shared" si="6"/>
        <v>0</v>
      </c>
      <c r="BG11" s="39">
        <f t="shared" si="7"/>
        <v>0</v>
      </c>
      <c r="BH11" s="39">
        <f t="shared" si="8"/>
        <v>0</v>
      </c>
      <c r="BI11" s="39">
        <f t="shared" si="9"/>
        <v>0</v>
      </c>
    </row>
    <row r="12" spans="1:61" x14ac:dyDescent="0.25">
      <c r="B12" s="33"/>
      <c r="C12" s="6" t="s">
        <v>325</v>
      </c>
      <c r="D12" s="6" t="s">
        <v>319</v>
      </c>
      <c r="E12" s="162">
        <v>0</v>
      </c>
      <c r="F12" s="162">
        <v>0</v>
      </c>
      <c r="G12" s="162">
        <v>0</v>
      </c>
      <c r="H12" s="162">
        <v>0</v>
      </c>
      <c r="I12" s="162">
        <v>0</v>
      </c>
      <c r="J12" s="162">
        <v>0</v>
      </c>
      <c r="K12" s="162">
        <v>0</v>
      </c>
      <c r="L12" s="162">
        <v>0</v>
      </c>
      <c r="M12" s="162">
        <v>0</v>
      </c>
      <c r="N12" s="162">
        <v>0</v>
      </c>
      <c r="O12" s="162">
        <v>0</v>
      </c>
      <c r="P12" s="162">
        <v>0</v>
      </c>
      <c r="Q12" s="162">
        <v>0</v>
      </c>
      <c r="R12" s="162">
        <v>0</v>
      </c>
      <c r="S12" s="162">
        <v>0</v>
      </c>
      <c r="T12" s="162">
        <v>0</v>
      </c>
      <c r="U12" s="162">
        <v>0</v>
      </c>
      <c r="V12" s="162">
        <v>0</v>
      </c>
      <c r="W12" s="162">
        <v>0</v>
      </c>
      <c r="X12" s="162">
        <v>0</v>
      </c>
      <c r="Y12" s="162">
        <v>0</v>
      </c>
      <c r="Z12" s="162">
        <v>0</v>
      </c>
      <c r="AA12" s="162">
        <v>0</v>
      </c>
      <c r="AB12" s="162">
        <v>0</v>
      </c>
      <c r="AC12" s="51"/>
      <c r="AD12" s="51"/>
      <c r="AE12" s="51"/>
      <c r="AF12" s="51"/>
      <c r="AG12" s="51"/>
      <c r="AH12" s="51"/>
      <c r="AI12" s="93"/>
      <c r="AJ12" s="93"/>
      <c r="AK12" s="93"/>
      <c r="AL12" s="93"/>
      <c r="AM12" s="93"/>
      <c r="AN12" s="93"/>
      <c r="AP12" s="39">
        <f t="shared" si="0"/>
        <v>0</v>
      </c>
      <c r="AQ12" s="39">
        <f t="shared" si="1"/>
        <v>0</v>
      </c>
      <c r="AR12" s="39">
        <f t="shared" si="2"/>
        <v>0</v>
      </c>
      <c r="AS12" s="39">
        <f t="shared" si="3"/>
        <v>0</v>
      </c>
      <c r="AT12" s="39">
        <f t="shared" si="4"/>
        <v>0</v>
      </c>
      <c r="AU12" s="39">
        <f t="shared" si="5"/>
        <v>0</v>
      </c>
      <c r="AW12" s="39">
        <f>RIN_Direct_Forecast!S11*Thousands*Escalators!$K$12</f>
        <v>0</v>
      </c>
      <c r="AX12" s="39">
        <f>RIN_Direct_Forecast!T11*Thousands*Escalators!$K$12</f>
        <v>0</v>
      </c>
      <c r="AY12" s="39">
        <f>RIN_Direct_Forecast!U11*Thousands*Escalators!$K$12</f>
        <v>0</v>
      </c>
      <c r="AZ12" s="39">
        <f>RIN_Direct_Forecast!V11*Thousands*Escalators!$K$12</f>
        <v>0</v>
      </c>
      <c r="BA12" s="39">
        <f>RIN_Direct_Forecast!W11*Thousands*Escalators!$K$12</f>
        <v>0</v>
      </c>
      <c r="BB12" s="39">
        <f>RIN_Direct_Forecast!X11*Thousands*Escalators!$K$12</f>
        <v>0</v>
      </c>
      <c r="BD12" s="39">
        <f t="shared" si="10"/>
        <v>0</v>
      </c>
      <c r="BE12" s="39">
        <f t="shared" si="10"/>
        <v>0</v>
      </c>
      <c r="BF12" s="39">
        <f t="shared" si="6"/>
        <v>0</v>
      </c>
      <c r="BG12" s="39">
        <f t="shared" si="7"/>
        <v>0</v>
      </c>
      <c r="BH12" s="39">
        <f t="shared" si="8"/>
        <v>0</v>
      </c>
      <c r="BI12" s="39">
        <f t="shared" si="9"/>
        <v>0</v>
      </c>
    </row>
    <row r="13" spans="1:61" x14ac:dyDescent="0.25">
      <c r="A13" s="164"/>
      <c r="B13" s="84" t="s">
        <v>326</v>
      </c>
      <c r="C13" s="84" t="s">
        <v>327</v>
      </c>
      <c r="D13" s="84" t="s">
        <v>326</v>
      </c>
      <c r="E13" s="162">
        <v>12878496.354864303</v>
      </c>
      <c r="F13" s="162">
        <v>12826467.914723603</v>
      </c>
      <c r="G13" s="162">
        <v>12548855.483985724</v>
      </c>
      <c r="H13" s="162">
        <v>12439428.181863939</v>
      </c>
      <c r="I13" s="162">
        <v>11773697.857881287</v>
      </c>
      <c r="J13" s="162">
        <v>11689662.82202474</v>
      </c>
      <c r="K13" s="162">
        <v>7730957.2501517013</v>
      </c>
      <c r="L13" s="162">
        <v>7783288.7040900066</v>
      </c>
      <c r="M13" s="162">
        <v>7765843.9153083218</v>
      </c>
      <c r="N13" s="162">
        <v>7819590.1545584565</v>
      </c>
      <c r="O13" s="162">
        <v>7595413.2788630519</v>
      </c>
      <c r="P13" s="162">
        <v>7676274.3886326551</v>
      </c>
      <c r="Q13" s="162">
        <v>53573697.449062102</v>
      </c>
      <c r="R13" s="162">
        <v>53727175.767320313</v>
      </c>
      <c r="S13" s="162">
        <v>53759022.799354434</v>
      </c>
      <c r="T13" s="162">
        <v>54243938.638481736</v>
      </c>
      <c r="U13" s="162">
        <v>52920251.347971201</v>
      </c>
      <c r="V13" s="162">
        <v>53587482.450761445</v>
      </c>
      <c r="W13" s="162">
        <v>5636.4705668769466</v>
      </c>
      <c r="X13" s="162">
        <v>2098.7785259363036</v>
      </c>
      <c r="Y13" s="162">
        <v>2053.8669504314594</v>
      </c>
      <c r="Z13" s="162">
        <v>2036.1655876354976</v>
      </c>
      <c r="AA13" s="162">
        <v>1928.4642559464637</v>
      </c>
      <c r="AB13" s="162">
        <v>1914.8696716674369</v>
      </c>
      <c r="AC13" s="162"/>
      <c r="AD13" s="162"/>
      <c r="AE13" s="162"/>
      <c r="AF13" s="162"/>
      <c r="AG13" s="162"/>
      <c r="AH13" s="162"/>
      <c r="AI13" s="163"/>
      <c r="AJ13" s="163"/>
      <c r="AK13" s="163"/>
      <c r="AL13" s="163"/>
      <c r="AM13" s="163"/>
      <c r="AN13" s="163"/>
      <c r="AP13" s="39">
        <f t="shared" si="0"/>
        <v>74188787.524644986</v>
      </c>
      <c r="AQ13" s="39">
        <f t="shared" si="1"/>
        <v>74339031.164659858</v>
      </c>
      <c r="AR13" s="39">
        <f t="shared" si="2"/>
        <v>74075776.06559892</v>
      </c>
      <c r="AS13" s="39">
        <f t="shared" si="3"/>
        <v>74504993.140491769</v>
      </c>
      <c r="AT13" s="39">
        <f t="shared" si="4"/>
        <v>72291290.94897148</v>
      </c>
      <c r="AU13" s="39">
        <f t="shared" si="5"/>
        <v>72955334.531090513</v>
      </c>
      <c r="AW13" s="39">
        <f>RIN_Direct_Forecast!S12*Thousands*Escalators!$K$12</f>
        <v>74188787.524644986</v>
      </c>
      <c r="AX13" s="39">
        <f>RIN_Direct_Forecast!T12*Thousands*Escalators!$K$12</f>
        <v>74339031.164659873</v>
      </c>
      <c r="AY13" s="39">
        <f>RIN_Direct_Forecast!U12*Thousands*Escalators!$K$12</f>
        <v>74075776.06559892</v>
      </c>
      <c r="AZ13" s="39">
        <f>RIN_Direct_Forecast!V12*Thousands*Escalators!$K$12</f>
        <v>74504993.140491769</v>
      </c>
      <c r="BA13" s="39">
        <f>RIN_Direct_Forecast!W12*Thousands*Escalators!$K$12</f>
        <v>72291290.94897148</v>
      </c>
      <c r="BB13" s="39">
        <f>RIN_Direct_Forecast!X12*Thousands*Escalators!$K$12</f>
        <v>72955334.531090513</v>
      </c>
      <c r="BC13" s="164"/>
      <c r="BD13" s="39">
        <f t="shared" si="10"/>
        <v>0</v>
      </c>
      <c r="BE13" s="39">
        <f t="shared" si="10"/>
        <v>0</v>
      </c>
      <c r="BF13" s="39">
        <f t="shared" si="6"/>
        <v>0</v>
      </c>
      <c r="BG13" s="39">
        <f t="shared" si="7"/>
        <v>0</v>
      </c>
      <c r="BH13" s="39">
        <f t="shared" si="8"/>
        <v>0</v>
      </c>
      <c r="BI13" s="39">
        <f t="shared" si="9"/>
        <v>0</v>
      </c>
    </row>
    <row r="14" spans="1:61" x14ac:dyDescent="0.25">
      <c r="B14" s="31" t="s">
        <v>328</v>
      </c>
      <c r="C14" s="6" t="s">
        <v>329</v>
      </c>
      <c r="D14" s="6" t="s">
        <v>328</v>
      </c>
      <c r="E14" s="162">
        <v>17249573.153190155</v>
      </c>
      <c r="F14" s="162">
        <v>14920290.041085308</v>
      </c>
      <c r="G14" s="162">
        <v>13381082.822390199</v>
      </c>
      <c r="H14" s="162">
        <v>12288602.415304849</v>
      </c>
      <c r="I14" s="162">
        <v>11531790.270115511</v>
      </c>
      <c r="J14" s="162">
        <v>10766821.951441456</v>
      </c>
      <c r="K14" s="162">
        <v>7313549.4968746779</v>
      </c>
      <c r="L14" s="162">
        <v>6585989.2066482808</v>
      </c>
      <c r="M14" s="162">
        <v>6004057.440199866</v>
      </c>
      <c r="N14" s="162">
        <v>5602894.3813904496</v>
      </c>
      <c r="O14" s="162">
        <v>5345355.1514674583</v>
      </c>
      <c r="P14" s="162">
        <v>5076884.0044553233</v>
      </c>
      <c r="Q14" s="162">
        <v>26840778.600204565</v>
      </c>
      <c r="R14" s="162">
        <v>24795251.678948898</v>
      </c>
      <c r="S14" s="162">
        <v>22661932.414138574</v>
      </c>
      <c r="T14" s="162">
        <v>21278631.786198109</v>
      </c>
      <c r="U14" s="162">
        <v>20407304.532183621</v>
      </c>
      <c r="V14" s="162">
        <v>19484745.276209969</v>
      </c>
      <c r="W14" s="162">
        <v>70033.651241139538</v>
      </c>
      <c r="X14" s="162">
        <v>60576.709920544716</v>
      </c>
      <c r="Y14" s="162">
        <v>54327.49432636048</v>
      </c>
      <c r="Z14" s="162">
        <v>49891.999538279684</v>
      </c>
      <c r="AA14" s="162">
        <v>46819.325370603452</v>
      </c>
      <c r="AB14" s="162">
        <v>43713.536956898155</v>
      </c>
      <c r="AC14" s="51"/>
      <c r="AD14" s="51"/>
      <c r="AE14" s="51"/>
      <c r="AF14" s="51"/>
      <c r="AG14" s="51"/>
      <c r="AH14" s="51"/>
      <c r="AI14" s="93"/>
      <c r="AJ14" s="93"/>
      <c r="AK14" s="93"/>
      <c r="AL14" s="93"/>
      <c r="AM14" s="93"/>
      <c r="AN14" s="93"/>
      <c r="AP14" s="39">
        <f t="shared" si="0"/>
        <v>51473934.901510537</v>
      </c>
      <c r="AQ14" s="39">
        <f t="shared" si="1"/>
        <v>46362107.636603035</v>
      </c>
      <c r="AR14" s="39">
        <f t="shared" si="2"/>
        <v>42101400.171054997</v>
      </c>
      <c r="AS14" s="39">
        <f t="shared" si="3"/>
        <v>39220020.582431689</v>
      </c>
      <c r="AT14" s="39">
        <f t="shared" si="4"/>
        <v>37331269.279137194</v>
      </c>
      <c r="AU14" s="39">
        <f t="shared" si="5"/>
        <v>35372164.769063644</v>
      </c>
      <c r="AW14" s="39">
        <f>RIN_Direct_Forecast!S13*Thousands*Escalators!$K$12</f>
        <v>51473934.901510544</v>
      </c>
      <c r="AX14" s="39">
        <f>RIN_Direct_Forecast!T13*Thousands*Escalators!$K$12</f>
        <v>46362107.636603028</v>
      </c>
      <c r="AY14" s="39">
        <f>RIN_Direct_Forecast!U13*Thousands*Escalators!$K$12</f>
        <v>42101400.171055004</v>
      </c>
      <c r="AZ14" s="39">
        <f>RIN_Direct_Forecast!V13*Thousands*Escalators!$K$12</f>
        <v>39220020.582431681</v>
      </c>
      <c r="BA14" s="39">
        <f>RIN_Direct_Forecast!W13*Thousands*Escalators!$K$12</f>
        <v>37331269.279137194</v>
      </c>
      <c r="BB14" s="39">
        <f>RIN_Direct_Forecast!X13*Thousands*Escalators!$K$12</f>
        <v>35372164.769063637</v>
      </c>
      <c r="BD14" s="39">
        <f t="shared" si="10"/>
        <v>0</v>
      </c>
      <c r="BE14" s="39">
        <f t="shared" si="10"/>
        <v>0</v>
      </c>
      <c r="BF14" s="39">
        <f t="shared" si="6"/>
        <v>0</v>
      </c>
      <c r="BG14" s="39">
        <f t="shared" si="7"/>
        <v>0</v>
      </c>
      <c r="BH14" s="39">
        <f t="shared" si="8"/>
        <v>0</v>
      </c>
      <c r="BI14" s="39">
        <f t="shared" si="9"/>
        <v>0</v>
      </c>
    </row>
    <row r="15" spans="1:61" x14ac:dyDescent="0.25">
      <c r="B15" s="32"/>
      <c r="C15" s="6" t="s">
        <v>330</v>
      </c>
      <c r="D15" s="6" t="s">
        <v>328</v>
      </c>
      <c r="E15" s="162">
        <v>8396733.2878885195</v>
      </c>
      <c r="F15" s="162">
        <v>8900123.3891899511</v>
      </c>
      <c r="G15" s="162">
        <v>8460784.688963376</v>
      </c>
      <c r="H15" s="162">
        <v>8021445.9887368008</v>
      </c>
      <c r="I15" s="162">
        <v>7582107.2885102257</v>
      </c>
      <c r="J15" s="162">
        <v>7142768.5882836524</v>
      </c>
      <c r="K15" s="162">
        <v>3560083.7172988667</v>
      </c>
      <c r="L15" s="162">
        <v>3928617.7693352099</v>
      </c>
      <c r="M15" s="162">
        <v>3796332.3249669331</v>
      </c>
      <c r="N15" s="162">
        <v>3657317.0114890919</v>
      </c>
      <c r="O15" s="162">
        <v>3514550.2393195289</v>
      </c>
      <c r="P15" s="162">
        <v>3368032.6243834966</v>
      </c>
      <c r="Q15" s="162">
        <v>14681652.042114358</v>
      </c>
      <c r="R15" s="162">
        <v>14876326.23783436</v>
      </c>
      <c r="S15" s="162">
        <v>14422478.602836611</v>
      </c>
      <c r="T15" s="162">
        <v>13992753.689772302</v>
      </c>
      <c r="U15" s="162">
        <v>13527420.28123855</v>
      </c>
      <c r="V15" s="162">
        <v>13043461.438940464</v>
      </c>
      <c r="W15" s="162">
        <v>34090.924188468765</v>
      </c>
      <c r="X15" s="162">
        <v>36134.699212911401</v>
      </c>
      <c r="Y15" s="162">
        <v>34350.974303595998</v>
      </c>
      <c r="Z15" s="162">
        <v>32567.249394280596</v>
      </c>
      <c r="AA15" s="162">
        <v>30783.524484965194</v>
      </c>
      <c r="AB15" s="162">
        <v>28999.799575649795</v>
      </c>
      <c r="AC15" s="51"/>
      <c r="AD15" s="51"/>
      <c r="AE15" s="51"/>
      <c r="AF15" s="51"/>
      <c r="AG15" s="51"/>
      <c r="AH15" s="51"/>
      <c r="AI15" s="93"/>
      <c r="AJ15" s="93"/>
      <c r="AK15" s="93"/>
      <c r="AL15" s="93"/>
      <c r="AM15" s="93"/>
      <c r="AN15" s="93"/>
      <c r="AP15" s="39">
        <f t="shared" si="0"/>
        <v>26672559.971490216</v>
      </c>
      <c r="AQ15" s="39">
        <f t="shared" si="1"/>
        <v>27741202.095572434</v>
      </c>
      <c r="AR15" s="39">
        <f t="shared" si="2"/>
        <v>26713946.591070518</v>
      </c>
      <c r="AS15" s="39">
        <f t="shared" si="3"/>
        <v>25704083.939392474</v>
      </c>
      <c r="AT15" s="39">
        <f t="shared" si="4"/>
        <v>24654861.333553273</v>
      </c>
      <c r="AU15" s="39">
        <f t="shared" si="5"/>
        <v>23583262.451183259</v>
      </c>
      <c r="AW15" s="39">
        <f>RIN_Direct_Forecast!S14*Thousands*Escalators!$K$12</f>
        <v>26672559.971490216</v>
      </c>
      <c r="AX15" s="39">
        <f>RIN_Direct_Forecast!T14*Thousands*Escalators!$K$12</f>
        <v>27741202.095572434</v>
      </c>
      <c r="AY15" s="39">
        <f>RIN_Direct_Forecast!U14*Thousands*Escalators!$K$12</f>
        <v>26713946.591070514</v>
      </c>
      <c r="AZ15" s="39">
        <f>RIN_Direct_Forecast!V14*Thousands*Escalators!$K$12</f>
        <v>25704083.939392474</v>
      </c>
      <c r="BA15" s="39">
        <f>RIN_Direct_Forecast!W14*Thousands*Escalators!$K$12</f>
        <v>24654861.333553273</v>
      </c>
      <c r="BB15" s="39">
        <f>RIN_Direct_Forecast!X14*Thousands*Escalators!$K$12</f>
        <v>23583262.451183267</v>
      </c>
      <c r="BD15" s="39">
        <f t="shared" si="10"/>
        <v>0</v>
      </c>
      <c r="BE15" s="39">
        <f t="shared" si="10"/>
        <v>0</v>
      </c>
      <c r="BF15" s="39">
        <f t="shared" si="6"/>
        <v>0</v>
      </c>
      <c r="BG15" s="39">
        <f t="shared" si="7"/>
        <v>0</v>
      </c>
      <c r="BH15" s="39">
        <f t="shared" si="8"/>
        <v>0</v>
      </c>
      <c r="BI15" s="39">
        <f t="shared" si="9"/>
        <v>0</v>
      </c>
    </row>
    <row r="16" spans="1:61" x14ac:dyDescent="0.25">
      <c r="B16" s="32"/>
      <c r="C16" s="6" t="s">
        <v>331</v>
      </c>
      <c r="D16" s="6" t="s">
        <v>328</v>
      </c>
      <c r="E16" s="162">
        <v>16370814.438682534</v>
      </c>
      <c r="F16" s="162">
        <v>14245862.733171957</v>
      </c>
      <c r="G16" s="162">
        <v>14153706.451082492</v>
      </c>
      <c r="H16" s="162">
        <v>14492213.763942955</v>
      </c>
      <c r="I16" s="162">
        <v>14254583.424281724</v>
      </c>
      <c r="J16" s="162">
        <v>13935146.520118965</v>
      </c>
      <c r="K16" s="162">
        <v>6940969.5322989821</v>
      </c>
      <c r="L16" s="162">
        <v>6211619.8445387604</v>
      </c>
      <c r="M16" s="162">
        <v>6244685.7344386466</v>
      </c>
      <c r="N16" s="162">
        <v>6473855.6062057111</v>
      </c>
      <c r="O16" s="162">
        <v>6446007.1467262479</v>
      </c>
      <c r="P16" s="162">
        <v>6381521.5304164961</v>
      </c>
      <c r="Q16" s="162">
        <v>24091785.837270934</v>
      </c>
      <c r="R16" s="162">
        <v>21688891.412858453</v>
      </c>
      <c r="S16" s="162">
        <v>22099673.597613495</v>
      </c>
      <c r="T16" s="162">
        <v>22969309.75451158</v>
      </c>
      <c r="U16" s="162">
        <v>22949524.287960753</v>
      </c>
      <c r="V16" s="162">
        <v>22805619.045106791</v>
      </c>
      <c r="W16" s="162">
        <v>66465.871285636284</v>
      </c>
      <c r="X16" s="162">
        <v>57838.520027354876</v>
      </c>
      <c r="Y16" s="162">
        <v>57464.363469264048</v>
      </c>
      <c r="Z16" s="162">
        <v>58838.710699824973</v>
      </c>
      <c r="AA16" s="162">
        <v>57873.926227516422</v>
      </c>
      <c r="AB16" s="162">
        <v>56577.005281067002</v>
      </c>
      <c r="AC16" s="51"/>
      <c r="AD16" s="51"/>
      <c r="AE16" s="51"/>
      <c r="AF16" s="51"/>
      <c r="AG16" s="51"/>
      <c r="AH16" s="51"/>
      <c r="AI16" s="93"/>
      <c r="AJ16" s="93"/>
      <c r="AK16" s="93"/>
      <c r="AL16" s="93"/>
      <c r="AM16" s="93"/>
      <c r="AN16" s="93"/>
      <c r="AP16" s="39">
        <f t="shared" si="0"/>
        <v>47470035.679538094</v>
      </c>
      <c r="AQ16" s="39">
        <f t="shared" si="1"/>
        <v>42204212.510596529</v>
      </c>
      <c r="AR16" s="39">
        <f t="shared" si="2"/>
        <v>42555530.146603905</v>
      </c>
      <c r="AS16" s="39">
        <f t="shared" si="3"/>
        <v>43994217.835360073</v>
      </c>
      <c r="AT16" s="39">
        <f t="shared" si="4"/>
        <v>43707988.785196237</v>
      </c>
      <c r="AU16" s="39">
        <f t="shared" si="5"/>
        <v>43178864.100923322</v>
      </c>
      <c r="AW16" s="39">
        <f>RIN_Direct_Forecast!S15*Thousands*Escalators!$K$12</f>
        <v>47470035.679538079</v>
      </c>
      <c r="AX16" s="39">
        <f>RIN_Direct_Forecast!T15*Thousands*Escalators!$K$12</f>
        <v>42204212.510596536</v>
      </c>
      <c r="AY16" s="39">
        <f>RIN_Direct_Forecast!U15*Thousands*Escalators!$K$12</f>
        <v>42555530.146603905</v>
      </c>
      <c r="AZ16" s="39">
        <f>RIN_Direct_Forecast!V15*Thousands*Escalators!$K$12</f>
        <v>43994217.835360073</v>
      </c>
      <c r="BA16" s="39">
        <f>RIN_Direct_Forecast!W15*Thousands*Escalators!$K$12</f>
        <v>43707988.785196245</v>
      </c>
      <c r="BB16" s="39">
        <f>RIN_Direct_Forecast!X15*Thousands*Escalators!$K$12</f>
        <v>43178864.100923315</v>
      </c>
      <c r="BD16" s="39">
        <f t="shared" si="10"/>
        <v>0</v>
      </c>
      <c r="BE16" s="39">
        <f t="shared" si="10"/>
        <v>0</v>
      </c>
      <c r="BF16" s="39">
        <f t="shared" si="6"/>
        <v>0</v>
      </c>
      <c r="BG16" s="39">
        <f t="shared" si="7"/>
        <v>0</v>
      </c>
      <c r="BH16" s="39">
        <f t="shared" si="8"/>
        <v>0</v>
      </c>
      <c r="BI16" s="39">
        <f t="shared" si="9"/>
        <v>0</v>
      </c>
    </row>
    <row r="17" spans="2:61" x14ac:dyDescent="0.25">
      <c r="B17" s="32"/>
      <c r="C17" s="6" t="s">
        <v>332</v>
      </c>
      <c r="D17" s="6" t="s">
        <v>328</v>
      </c>
      <c r="E17" s="162">
        <v>804893.960140793</v>
      </c>
      <c r="F17" s="162">
        <v>730376.81150321011</v>
      </c>
      <c r="G17" s="162">
        <v>730376.81150321011</v>
      </c>
      <c r="H17" s="162">
        <v>730376.81150321011</v>
      </c>
      <c r="I17" s="162">
        <v>730376.81150321011</v>
      </c>
      <c r="J17" s="162">
        <v>730376.81150321011</v>
      </c>
      <c r="K17" s="162">
        <v>341262.46284166648</v>
      </c>
      <c r="L17" s="162">
        <v>322396.80221366702</v>
      </c>
      <c r="M17" s="162">
        <v>327718.19646147237</v>
      </c>
      <c r="N17" s="162">
        <v>333009.72683212056</v>
      </c>
      <c r="O17" s="162">
        <v>338553.10931196396</v>
      </c>
      <c r="P17" s="162">
        <v>344394.87977687764</v>
      </c>
      <c r="Q17" s="162">
        <v>1282793.1336449934</v>
      </c>
      <c r="R17" s="162">
        <v>1220805.9651923454</v>
      </c>
      <c r="S17" s="162">
        <v>1245019.7379037305</v>
      </c>
      <c r="T17" s="162">
        <v>1274082.358521882</v>
      </c>
      <c r="U17" s="162">
        <v>1303082.8656100656</v>
      </c>
      <c r="V17" s="162">
        <v>1333746.3840512834</v>
      </c>
      <c r="W17" s="162">
        <v>3267.8874074153482</v>
      </c>
      <c r="X17" s="162">
        <v>2965.3461240559113</v>
      </c>
      <c r="Y17" s="162">
        <v>2965.3461240559113</v>
      </c>
      <c r="Z17" s="162">
        <v>2965.3461240559113</v>
      </c>
      <c r="AA17" s="162">
        <v>2965.3461240559113</v>
      </c>
      <c r="AB17" s="162">
        <v>2965.3461240559113</v>
      </c>
      <c r="AC17" s="51"/>
      <c r="AD17" s="51"/>
      <c r="AE17" s="51"/>
      <c r="AF17" s="51"/>
      <c r="AG17" s="51"/>
      <c r="AH17" s="51"/>
      <c r="AI17" s="93"/>
      <c r="AJ17" s="93"/>
      <c r="AK17" s="93"/>
      <c r="AL17" s="93"/>
      <c r="AM17" s="93"/>
      <c r="AN17" s="93"/>
      <c r="AP17" s="39">
        <f t="shared" si="0"/>
        <v>2432217.4440348684</v>
      </c>
      <c r="AQ17" s="39">
        <f t="shared" si="1"/>
        <v>2276544.9250332783</v>
      </c>
      <c r="AR17" s="39">
        <f t="shared" si="2"/>
        <v>2306080.0919924686</v>
      </c>
      <c r="AS17" s="39">
        <f t="shared" si="3"/>
        <v>2340434.2429812686</v>
      </c>
      <c r="AT17" s="39">
        <f t="shared" si="4"/>
        <v>2374978.1325492952</v>
      </c>
      <c r="AU17" s="39">
        <f t="shared" si="5"/>
        <v>2411483.4214554271</v>
      </c>
      <c r="AW17" s="39">
        <f>RIN_Direct_Forecast!S16*Thousands*Escalators!$K$12</f>
        <v>2432217.4440348679</v>
      </c>
      <c r="AX17" s="39">
        <f>RIN_Direct_Forecast!T16*Thousands*Escalators!$K$12</f>
        <v>2276544.9250332783</v>
      </c>
      <c r="AY17" s="39">
        <f>RIN_Direct_Forecast!U16*Thousands*Escalators!$K$12</f>
        <v>2306080.091992469</v>
      </c>
      <c r="AZ17" s="39">
        <f>RIN_Direct_Forecast!V16*Thousands*Escalators!$K$12</f>
        <v>2340434.2429812686</v>
      </c>
      <c r="BA17" s="39">
        <f>RIN_Direct_Forecast!W16*Thousands*Escalators!$K$12</f>
        <v>2374978.1325492957</v>
      </c>
      <c r="BB17" s="39">
        <f>RIN_Direct_Forecast!X16*Thousands*Escalators!$K$12</f>
        <v>2411483.4214554275</v>
      </c>
      <c r="BD17" s="39">
        <f t="shared" si="10"/>
        <v>0</v>
      </c>
      <c r="BE17" s="39">
        <f t="shared" si="10"/>
        <v>0</v>
      </c>
      <c r="BF17" s="39">
        <f t="shared" si="6"/>
        <v>0</v>
      </c>
      <c r="BG17" s="39">
        <f t="shared" si="7"/>
        <v>0</v>
      </c>
      <c r="BH17" s="39">
        <f t="shared" si="8"/>
        <v>0</v>
      </c>
      <c r="BI17" s="39">
        <f t="shared" si="9"/>
        <v>0</v>
      </c>
    </row>
    <row r="18" spans="2:61" x14ac:dyDescent="0.25">
      <c r="B18" s="32"/>
      <c r="C18" s="6" t="s">
        <v>333</v>
      </c>
      <c r="D18" s="6" t="s">
        <v>328</v>
      </c>
      <c r="E18" s="162">
        <v>2829384.4475401868</v>
      </c>
      <c r="F18" s="162">
        <v>1889253.79360659</v>
      </c>
      <c r="G18" s="162">
        <v>1727842.3675270597</v>
      </c>
      <c r="H18" s="162">
        <v>1590747.0408974942</v>
      </c>
      <c r="I18" s="162">
        <v>1497617.3754788358</v>
      </c>
      <c r="J18" s="162">
        <v>1432558.4895278583</v>
      </c>
      <c r="K18" s="162">
        <v>1199614.7973635865</v>
      </c>
      <c r="L18" s="162">
        <v>833938.55340946408</v>
      </c>
      <c r="M18" s="162">
        <v>775278.42551611434</v>
      </c>
      <c r="N18" s="162">
        <v>725288.95934965007</v>
      </c>
      <c r="O18" s="162">
        <v>694193.75183128275</v>
      </c>
      <c r="P18" s="162">
        <v>675494.89661217679</v>
      </c>
      <c r="Q18" s="162">
        <v>4258200.6006449992</v>
      </c>
      <c r="R18" s="162">
        <v>3140658.5643005832</v>
      </c>
      <c r="S18" s="162">
        <v>2930591.4791543968</v>
      </c>
      <c r="T18" s="162">
        <v>2762341.7674251893</v>
      </c>
      <c r="U18" s="162">
        <v>2658630.5900358651</v>
      </c>
      <c r="V18" s="162">
        <v>2601920.4027493773</v>
      </c>
      <c r="W18" s="162">
        <v>11487.363882362923</v>
      </c>
      <c r="X18" s="162">
        <v>7670.4124857126635</v>
      </c>
      <c r="Y18" s="162">
        <v>7015.0785003439778</v>
      </c>
      <c r="Z18" s="162">
        <v>6458.4684203902361</v>
      </c>
      <c r="AA18" s="162">
        <v>6080.3599043004851</v>
      </c>
      <c r="AB18" s="162">
        <v>5816.2193781341775</v>
      </c>
      <c r="AC18" s="51"/>
      <c r="AD18" s="51"/>
      <c r="AE18" s="51"/>
      <c r="AF18" s="51"/>
      <c r="AG18" s="51"/>
      <c r="AH18" s="51"/>
      <c r="AI18" s="93"/>
      <c r="AJ18" s="93"/>
      <c r="AK18" s="93"/>
      <c r="AL18" s="93"/>
      <c r="AM18" s="93"/>
      <c r="AN18" s="93"/>
      <c r="AP18" s="39">
        <f t="shared" si="0"/>
        <v>8298687.2094311351</v>
      </c>
      <c r="AQ18" s="39">
        <f t="shared" si="1"/>
        <v>5871521.3238023492</v>
      </c>
      <c r="AR18" s="39">
        <f t="shared" si="2"/>
        <v>5440727.3506979151</v>
      </c>
      <c r="AS18" s="39">
        <f t="shared" si="3"/>
        <v>5084836.2360927239</v>
      </c>
      <c r="AT18" s="39">
        <f t="shared" si="4"/>
        <v>4856522.0772502841</v>
      </c>
      <c r="AU18" s="39">
        <f t="shared" si="5"/>
        <v>4715790.0082675461</v>
      </c>
      <c r="AW18" s="39">
        <f>RIN_Direct_Forecast!S17*Thousands*Escalators!$K$12</f>
        <v>8298687.2094311379</v>
      </c>
      <c r="AX18" s="39">
        <f>RIN_Direct_Forecast!T17*Thousands*Escalators!$K$12</f>
        <v>5871521.3238023501</v>
      </c>
      <c r="AY18" s="39">
        <f>RIN_Direct_Forecast!U17*Thousands*Escalators!$K$12</f>
        <v>5440727.3506979141</v>
      </c>
      <c r="AZ18" s="39">
        <f>RIN_Direct_Forecast!V17*Thousands*Escalators!$K$12</f>
        <v>5084836.236092722</v>
      </c>
      <c r="BA18" s="39">
        <f>RIN_Direct_Forecast!W17*Thousands*Escalators!$K$12</f>
        <v>4856522.0772502841</v>
      </c>
      <c r="BB18" s="39">
        <f>RIN_Direct_Forecast!X17*Thousands*Escalators!$K$12</f>
        <v>4715790.008267547</v>
      </c>
      <c r="BD18" s="39">
        <f t="shared" si="10"/>
        <v>0</v>
      </c>
      <c r="BE18" s="39">
        <f t="shared" si="10"/>
        <v>0</v>
      </c>
      <c r="BF18" s="39">
        <f t="shared" si="6"/>
        <v>0</v>
      </c>
      <c r="BG18" s="39">
        <f t="shared" si="7"/>
        <v>0</v>
      </c>
      <c r="BH18" s="39">
        <f t="shared" si="8"/>
        <v>0</v>
      </c>
      <c r="BI18" s="39">
        <f t="shared" si="9"/>
        <v>0</v>
      </c>
    </row>
    <row r="19" spans="2:61" x14ac:dyDescent="0.25">
      <c r="B19" s="32"/>
      <c r="C19" s="84" t="s">
        <v>334</v>
      </c>
      <c r="D19" s="7" t="s">
        <v>328</v>
      </c>
      <c r="E19" s="162">
        <v>5770725.3389188861</v>
      </c>
      <c r="F19" s="162">
        <v>5628965.8407021798</v>
      </c>
      <c r="G19" s="162">
        <v>4448532.061815761</v>
      </c>
      <c r="H19" s="162">
        <v>5052888.6983266789</v>
      </c>
      <c r="I19" s="162">
        <v>6282960.5310032405</v>
      </c>
      <c r="J19" s="162">
        <v>5047159.0904462133</v>
      </c>
      <c r="K19" s="162">
        <v>2446697.3776244908</v>
      </c>
      <c r="L19" s="162">
        <v>2484690.858513616</v>
      </c>
      <c r="M19" s="162">
        <v>1996044.8924970953</v>
      </c>
      <c r="N19" s="162">
        <v>2303825.9958989429</v>
      </c>
      <c r="O19" s="162">
        <v>2912353.9931088653</v>
      </c>
      <c r="P19" s="162">
        <v>2379889.0117986165</v>
      </c>
      <c r="Q19" s="162">
        <v>8950902.0950069912</v>
      </c>
      <c r="R19" s="162">
        <v>9052405.5104480665</v>
      </c>
      <c r="S19" s="162">
        <v>7288898.5159692112</v>
      </c>
      <c r="T19" s="162">
        <v>8433237.310564287</v>
      </c>
      <c r="U19" s="162">
        <v>10684649.059977079</v>
      </c>
      <c r="V19" s="162">
        <v>8750098.8682636824</v>
      </c>
      <c r="W19" s="162">
        <v>23429.273420572099</v>
      </c>
      <c r="X19" s="162">
        <v>22853.726700078794</v>
      </c>
      <c r="Y19" s="162">
        <v>18061.139263299076</v>
      </c>
      <c r="Z19" s="162">
        <v>20514.84066975076</v>
      </c>
      <c r="AA19" s="162">
        <v>25508.959710620325</v>
      </c>
      <c r="AB19" s="162">
        <v>20491.578334127407</v>
      </c>
      <c r="AC19" s="51"/>
      <c r="AD19" s="51"/>
      <c r="AE19" s="51"/>
      <c r="AF19" s="51"/>
      <c r="AG19" s="51"/>
      <c r="AH19" s="51"/>
      <c r="AI19" s="93"/>
      <c r="AJ19" s="93"/>
      <c r="AK19" s="93"/>
      <c r="AL19" s="93"/>
      <c r="AM19" s="93"/>
      <c r="AN19" s="93"/>
      <c r="AP19" s="39">
        <f t="shared" si="0"/>
        <v>17191754.08497094</v>
      </c>
      <c r="AQ19" s="39">
        <f t="shared" si="1"/>
        <v>17188915.936363939</v>
      </c>
      <c r="AR19" s="39">
        <f t="shared" si="2"/>
        <v>13751536.609545365</v>
      </c>
      <c r="AS19" s="39">
        <f t="shared" si="3"/>
        <v>15810466.845459661</v>
      </c>
      <c r="AT19" s="39">
        <f t="shared" si="4"/>
        <v>19905472.543799803</v>
      </c>
      <c r="AU19" s="39">
        <f t="shared" si="5"/>
        <v>16197638.548842639</v>
      </c>
      <c r="AW19" s="39">
        <f>RIN_Direct_Forecast!S18*Thousands*Escalators!$K$12</f>
        <v>17191754.084970944</v>
      </c>
      <c r="AX19" s="39">
        <f>RIN_Direct_Forecast!T18*Thousands*Escalators!$K$12</f>
        <v>17188915.936363939</v>
      </c>
      <c r="AY19" s="39">
        <f>RIN_Direct_Forecast!U18*Thousands*Escalators!$K$12</f>
        <v>13751536.609545365</v>
      </c>
      <c r="AZ19" s="39">
        <f>RIN_Direct_Forecast!V18*Thousands*Escalators!$K$12</f>
        <v>15810466.845459661</v>
      </c>
      <c r="BA19" s="39">
        <f>RIN_Direct_Forecast!W18*Thousands*Escalators!$K$12</f>
        <v>19905472.543799806</v>
      </c>
      <c r="BB19" s="39">
        <f>RIN_Direct_Forecast!X18*Thousands*Escalators!$K$12</f>
        <v>16197638.548842639</v>
      </c>
      <c r="BD19" s="39">
        <f t="shared" si="10"/>
        <v>0</v>
      </c>
      <c r="BE19" s="39">
        <f t="shared" si="10"/>
        <v>0</v>
      </c>
      <c r="BF19" s="39">
        <f t="shared" si="6"/>
        <v>0</v>
      </c>
      <c r="BG19" s="39">
        <f t="shared" si="7"/>
        <v>0</v>
      </c>
      <c r="BH19" s="39">
        <f t="shared" si="8"/>
        <v>0</v>
      </c>
      <c r="BI19" s="39">
        <f t="shared" si="9"/>
        <v>0</v>
      </c>
    </row>
    <row r="20" spans="2:61" x14ac:dyDescent="0.25">
      <c r="B20" s="32"/>
      <c r="C20" s="84" t="s">
        <v>335</v>
      </c>
      <c r="D20" s="7" t="s">
        <v>328</v>
      </c>
      <c r="E20" s="162">
        <v>6374230.1929832995</v>
      </c>
      <c r="F20" s="162">
        <v>4162463.8599901628</v>
      </c>
      <c r="G20" s="162">
        <v>2798001.3961644759</v>
      </c>
      <c r="H20" s="162">
        <v>3769335.7840536153</v>
      </c>
      <c r="I20" s="162">
        <v>4632429.8653519554</v>
      </c>
      <c r="J20" s="162">
        <v>3855620.5186427827</v>
      </c>
      <c r="K20" s="162">
        <v>2702574.0061419881</v>
      </c>
      <c r="L20" s="162">
        <v>1837359.8622728006</v>
      </c>
      <c r="M20" s="162">
        <v>1255456.0287319219</v>
      </c>
      <c r="N20" s="162">
        <v>1718599.8514969491</v>
      </c>
      <c r="O20" s="162">
        <v>2147280.0202359846</v>
      </c>
      <c r="P20" s="162">
        <v>1818042.3365993022</v>
      </c>
      <c r="Q20" s="162">
        <v>9886991.1557980999</v>
      </c>
      <c r="R20" s="162">
        <v>6694002.3886368955</v>
      </c>
      <c r="S20" s="162">
        <v>4584511.9110726723</v>
      </c>
      <c r="T20" s="162">
        <v>6290996.1148863006</v>
      </c>
      <c r="U20" s="162">
        <v>7877796.965619198</v>
      </c>
      <c r="V20" s="162">
        <v>6684366.4192181807</v>
      </c>
      <c r="W20" s="162">
        <v>25879.516571317265</v>
      </c>
      <c r="X20" s="162">
        <v>16899.695991635934</v>
      </c>
      <c r="Y20" s="162">
        <v>11359.947994711069</v>
      </c>
      <c r="Z20" s="162">
        <v>15303.587246292955</v>
      </c>
      <c r="AA20" s="162">
        <v>18807.76844203232</v>
      </c>
      <c r="AB20" s="162">
        <v>15653.905190742173</v>
      </c>
      <c r="AC20" s="51"/>
      <c r="AD20" s="51"/>
      <c r="AE20" s="51"/>
      <c r="AF20" s="51"/>
      <c r="AG20" s="51"/>
      <c r="AH20" s="51"/>
      <c r="AI20" s="93"/>
      <c r="AJ20" s="93"/>
      <c r="AK20" s="93"/>
      <c r="AL20" s="93"/>
      <c r="AM20" s="93"/>
      <c r="AN20" s="93"/>
      <c r="AP20" s="39">
        <f t="shared" si="0"/>
        <v>18989674.871494707</v>
      </c>
      <c r="AQ20" s="39">
        <f t="shared" si="1"/>
        <v>12710725.806891493</v>
      </c>
      <c r="AR20" s="39">
        <f t="shared" si="2"/>
        <v>8649329.2839637809</v>
      </c>
      <c r="AS20" s="39">
        <f t="shared" si="3"/>
        <v>11794235.337683158</v>
      </c>
      <c r="AT20" s="39">
        <f t="shared" si="4"/>
        <v>14676314.61964917</v>
      </c>
      <c r="AU20" s="39">
        <f t="shared" si="5"/>
        <v>12373683.179651007</v>
      </c>
      <c r="AW20" s="39">
        <f>RIN_Direct_Forecast!S19*Thousands*Escalators!$K$12</f>
        <v>18989674.871494707</v>
      </c>
      <c r="AX20" s="39">
        <f>RIN_Direct_Forecast!T19*Thousands*Escalators!$K$12</f>
        <v>12710725.806891493</v>
      </c>
      <c r="AY20" s="39">
        <f>RIN_Direct_Forecast!U19*Thousands*Escalators!$K$12</f>
        <v>8649329.2839637809</v>
      </c>
      <c r="AZ20" s="39">
        <f>RIN_Direct_Forecast!V19*Thousands*Escalators!$K$12</f>
        <v>11794235.337683162</v>
      </c>
      <c r="BA20" s="39">
        <f>RIN_Direct_Forecast!W19*Thousands*Escalators!$K$12</f>
        <v>14676314.61964917</v>
      </c>
      <c r="BB20" s="39">
        <f>RIN_Direct_Forecast!X19*Thousands*Escalators!$K$12</f>
        <v>12373683.179651009</v>
      </c>
      <c r="BD20" s="39">
        <f t="shared" si="10"/>
        <v>0</v>
      </c>
      <c r="BE20" s="39">
        <f t="shared" si="10"/>
        <v>0</v>
      </c>
      <c r="BF20" s="39">
        <f t="shared" si="6"/>
        <v>0</v>
      </c>
      <c r="BG20" s="39">
        <f t="shared" si="7"/>
        <v>0</v>
      </c>
      <c r="BH20" s="39">
        <f t="shared" si="8"/>
        <v>0</v>
      </c>
      <c r="BI20" s="39">
        <f t="shared" si="9"/>
        <v>0</v>
      </c>
    </row>
    <row r="21" spans="2:61" x14ac:dyDescent="0.25">
      <c r="B21" s="32"/>
      <c r="C21" s="84" t="s">
        <v>496</v>
      </c>
      <c r="D21" s="7" t="s">
        <v>328</v>
      </c>
      <c r="E21" s="162">
        <v>2763138.0310676936</v>
      </c>
      <c r="F21" s="162">
        <v>1487402.9646983116</v>
      </c>
      <c r="G21" s="162">
        <v>1386923.6840932015</v>
      </c>
      <c r="H21" s="162">
        <v>1488727.3352085045</v>
      </c>
      <c r="I21" s="162">
        <v>1437268.7579476284</v>
      </c>
      <c r="J21" s="162">
        <v>1219117.1178886909</v>
      </c>
      <c r="K21" s="162">
        <v>1171527.3518622147</v>
      </c>
      <c r="L21" s="162">
        <v>1160264.1740976332</v>
      </c>
      <c r="M21" s="162">
        <v>1134330.3853944112</v>
      </c>
      <c r="N21" s="162">
        <v>827427.76616714057</v>
      </c>
      <c r="O21" s="162">
        <v>817348.68037834764</v>
      </c>
      <c r="P21" s="162">
        <v>728586.98713763873</v>
      </c>
      <c r="Q21" s="162">
        <v>4285869.8930403106</v>
      </c>
      <c r="R21" s="162">
        <v>5969500.4221496619</v>
      </c>
      <c r="S21" s="162">
        <v>5917384.2645706534</v>
      </c>
      <c r="T21" s="162">
        <v>3545464.7687840797</v>
      </c>
      <c r="U21" s="162">
        <v>3525046.1970195072</v>
      </c>
      <c r="V21" s="162">
        <v>3215439.7670159498</v>
      </c>
      <c r="W21" s="162">
        <v>11218.401955826679</v>
      </c>
      <c r="X21" s="162">
        <v>11335.922477223772</v>
      </c>
      <c r="Y21" s="162">
        <v>10927.974359762242</v>
      </c>
      <c r="Z21" s="162">
        <v>7557.7042308379287</v>
      </c>
      <c r="AA21" s="162">
        <v>7348.7812609042094</v>
      </c>
      <c r="AB21" s="162">
        <v>6463.0807428745957</v>
      </c>
      <c r="AC21" s="51"/>
      <c r="AD21" s="51"/>
      <c r="AE21" s="51"/>
      <c r="AF21" s="51"/>
      <c r="AG21" s="51"/>
      <c r="AH21" s="51"/>
      <c r="AI21" s="93"/>
      <c r="AJ21" s="93"/>
      <c r="AK21" s="93"/>
      <c r="AL21" s="93"/>
      <c r="AM21" s="93"/>
      <c r="AN21" s="93"/>
      <c r="AP21" s="39">
        <f t="shared" si="0"/>
        <v>8231753.6779260458</v>
      </c>
      <c r="AQ21" s="39">
        <f t="shared" ref="AQ21" si="11">F21+L21+R21+X21+AD21</f>
        <v>8628503.4834228307</v>
      </c>
      <c r="AR21" s="39">
        <f t="shared" ref="AR21" si="12">G21+M21+S21+Y21+AE21</f>
        <v>8449566.3084180281</v>
      </c>
      <c r="AS21" s="39">
        <f t="shared" ref="AS21" si="13">H21+N21+T21+Z21+AF21</f>
        <v>5869177.5743905623</v>
      </c>
      <c r="AT21" s="39">
        <f t="shared" ref="AT21" si="14">I21+O21+U21+AA21+AG21</f>
        <v>5787012.4166063871</v>
      </c>
      <c r="AU21" s="39">
        <f t="shared" ref="AU21" si="15">J21+P21+V21+AB21+AH21</f>
        <v>5169606.9527851539</v>
      </c>
      <c r="AW21" s="39">
        <f>RIN_Direct_Forecast!S20*Thousands*Escalators!$K$12</f>
        <v>8231753.6779260468</v>
      </c>
      <c r="AX21" s="39">
        <f>RIN_Direct_Forecast!T20*Thousands*Escalators!$K$12</f>
        <v>8628503.4834228288</v>
      </c>
      <c r="AY21" s="39">
        <f>RIN_Direct_Forecast!U20*Thousands*Escalators!$K$12</f>
        <v>8449566.3084180281</v>
      </c>
      <c r="AZ21" s="39">
        <f>RIN_Direct_Forecast!V20*Thousands*Escalators!$K$12</f>
        <v>5869177.5743905623</v>
      </c>
      <c r="BA21" s="39">
        <f>RIN_Direct_Forecast!W20*Thousands*Escalators!$K$12</f>
        <v>5787012.4166063871</v>
      </c>
      <c r="BB21" s="39">
        <f>RIN_Direct_Forecast!X20*Thousands*Escalators!$K$12</f>
        <v>5169606.9527851548</v>
      </c>
      <c r="BD21" s="39">
        <f t="shared" si="10"/>
        <v>0</v>
      </c>
      <c r="BE21" s="39">
        <f t="shared" si="10"/>
        <v>0</v>
      </c>
      <c r="BF21" s="39">
        <f t="shared" si="6"/>
        <v>0</v>
      </c>
      <c r="BG21" s="39">
        <f t="shared" si="7"/>
        <v>0</v>
      </c>
      <c r="BH21" s="39">
        <f t="shared" si="8"/>
        <v>0</v>
      </c>
      <c r="BI21" s="39">
        <f t="shared" si="9"/>
        <v>0</v>
      </c>
    </row>
    <row r="22" spans="2:61" x14ac:dyDescent="0.25">
      <c r="B22" s="33"/>
      <c r="C22" s="6" t="s">
        <v>337</v>
      </c>
      <c r="D22" s="6" t="s">
        <v>328</v>
      </c>
      <c r="E22" s="162">
        <v>378267.03805793647</v>
      </c>
      <c r="F22" s="162">
        <v>9360553.4814864416</v>
      </c>
      <c r="G22" s="162">
        <v>9526279.0307304729</v>
      </c>
      <c r="H22" s="162">
        <v>8870016.6229498237</v>
      </c>
      <c r="I22" s="162">
        <v>8791236.4214142207</v>
      </c>
      <c r="J22" s="162">
        <v>9305730.3571831901</v>
      </c>
      <c r="K22" s="162">
        <v>160379.31381283258</v>
      </c>
      <c r="L22" s="162">
        <v>4131856.9563704897</v>
      </c>
      <c r="M22" s="162">
        <v>4274416.8951837178</v>
      </c>
      <c r="N22" s="162">
        <v>4044216.3087373823</v>
      </c>
      <c r="O22" s="162">
        <v>4075020.4254715545</v>
      </c>
      <c r="P22" s="162">
        <v>4387934.8811775101</v>
      </c>
      <c r="Q22" s="162">
        <v>794884.71823048987</v>
      </c>
      <c r="R22" s="162">
        <v>14643354.730745913</v>
      </c>
      <c r="S22" s="162">
        <v>15179719.751419803</v>
      </c>
      <c r="T22" s="162">
        <v>14457346.391700661</v>
      </c>
      <c r="U22" s="162">
        <v>14625577.723613398</v>
      </c>
      <c r="V22" s="162">
        <v>15771108.406591756</v>
      </c>
      <c r="W22" s="162">
        <v>1535.7726005219456</v>
      </c>
      <c r="X22" s="162">
        <v>38004.055643847467</v>
      </c>
      <c r="Y22" s="162">
        <v>38676.905065362364</v>
      </c>
      <c r="Z22" s="162">
        <v>36012.46507133964</v>
      </c>
      <c r="AA22" s="162">
        <v>35692.615698253525</v>
      </c>
      <c r="AB22" s="162">
        <v>37781.472537975453</v>
      </c>
      <c r="AC22" s="51"/>
      <c r="AD22" s="51"/>
      <c r="AE22" s="51"/>
      <c r="AF22" s="51"/>
      <c r="AG22" s="51"/>
      <c r="AH22" s="51"/>
      <c r="AI22" s="93"/>
      <c r="AJ22" s="93"/>
      <c r="AK22" s="93"/>
      <c r="AL22" s="93"/>
      <c r="AM22" s="93"/>
      <c r="AN22" s="93"/>
      <c r="AP22" s="39">
        <f t="shared" si="0"/>
        <v>1335066.8427017808</v>
      </c>
      <c r="AQ22" s="39">
        <f t="shared" si="1"/>
        <v>28173769.224246696</v>
      </c>
      <c r="AR22" s="39">
        <f t="shared" si="2"/>
        <v>29019092.582399357</v>
      </c>
      <c r="AS22" s="39">
        <f t="shared" si="3"/>
        <v>27407591.788459208</v>
      </c>
      <c r="AT22" s="39">
        <f t="shared" si="4"/>
        <v>27527527.186197426</v>
      </c>
      <c r="AU22" s="39">
        <f t="shared" si="5"/>
        <v>29502555.117490429</v>
      </c>
      <c r="AW22" s="39">
        <f>RIN_Direct_Forecast!S21*Thousands*Escalators!$K$12</f>
        <v>1335066.8427017811</v>
      </c>
      <c r="AX22" s="39">
        <f>RIN_Direct_Forecast!T21*Thousands*Escalators!$K$12</f>
        <v>28173769.224246696</v>
      </c>
      <c r="AY22" s="39">
        <f>RIN_Direct_Forecast!U21*Thousands*Escalators!$K$12</f>
        <v>29019092.582399361</v>
      </c>
      <c r="AZ22" s="39">
        <f>RIN_Direct_Forecast!V21*Thousands*Escalators!$K$12</f>
        <v>27407591.788459212</v>
      </c>
      <c r="BA22" s="39">
        <f>RIN_Direct_Forecast!W21*Thousands*Escalators!$K$12</f>
        <v>27527527.186197426</v>
      </c>
      <c r="BB22" s="39">
        <f>RIN_Direct_Forecast!X21*Thousands*Escalators!$K$12</f>
        <v>29502555.117490429</v>
      </c>
      <c r="BD22" s="39">
        <f t="shared" si="10"/>
        <v>0</v>
      </c>
      <c r="BE22" s="39">
        <f t="shared" si="10"/>
        <v>0</v>
      </c>
      <c r="BF22" s="39">
        <f t="shared" si="6"/>
        <v>0</v>
      </c>
      <c r="BG22" s="39">
        <f t="shared" si="7"/>
        <v>0</v>
      </c>
      <c r="BH22" s="39">
        <f t="shared" si="8"/>
        <v>0</v>
      </c>
      <c r="BI22" s="39">
        <f t="shared" si="9"/>
        <v>0</v>
      </c>
    </row>
    <row r="23" spans="2:61" x14ac:dyDescent="0.25">
      <c r="B23" s="31" t="s">
        <v>338</v>
      </c>
      <c r="C23" s="6" t="s">
        <v>339</v>
      </c>
      <c r="D23" s="6" t="s">
        <v>338</v>
      </c>
      <c r="E23" s="162">
        <v>7956446.8170336653</v>
      </c>
      <c r="F23" s="162">
        <v>12912805.122338489</v>
      </c>
      <c r="G23" s="162">
        <v>13915298.021496132</v>
      </c>
      <c r="H23" s="162">
        <v>13980082.818008758</v>
      </c>
      <c r="I23" s="162">
        <v>15859583.956168357</v>
      </c>
      <c r="J23" s="162">
        <v>12902029.155132603</v>
      </c>
      <c r="K23" s="162">
        <v>7265766.5766628152</v>
      </c>
      <c r="L23" s="162">
        <v>12279213.062507167</v>
      </c>
      <c r="M23" s="162">
        <v>13450929.019606119</v>
      </c>
      <c r="N23" s="162">
        <v>13731749.616297282</v>
      </c>
      <c r="O23" s="162">
        <v>15837178.435323812</v>
      </c>
      <c r="P23" s="162">
        <v>13106113.293228293</v>
      </c>
      <c r="Q23" s="162">
        <v>3623998.0365256076</v>
      </c>
      <c r="R23" s="162">
        <v>6100565.8956394028</v>
      </c>
      <c r="S23" s="162">
        <v>6698103.1158662196</v>
      </c>
      <c r="T23" s="162">
        <v>6854542.4806612255</v>
      </c>
      <c r="U23" s="162">
        <v>7923222.6393136159</v>
      </c>
      <c r="V23" s="162">
        <v>6571100.7123302314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51"/>
      <c r="AD23" s="51"/>
      <c r="AE23" s="51"/>
      <c r="AF23" s="51"/>
      <c r="AG23" s="51"/>
      <c r="AH23" s="51"/>
      <c r="AI23" s="93"/>
      <c r="AJ23" s="93"/>
      <c r="AK23" s="93"/>
      <c r="AL23" s="93"/>
      <c r="AM23" s="93"/>
      <c r="AN23" s="93"/>
      <c r="AP23" s="39">
        <f t="shared" si="0"/>
        <v>18846211.430222087</v>
      </c>
      <c r="AQ23" s="39">
        <f t="shared" si="1"/>
        <v>31292584.080485061</v>
      </c>
      <c r="AR23" s="39">
        <f t="shared" si="2"/>
        <v>34064330.156968474</v>
      </c>
      <c r="AS23" s="39">
        <f t="shared" si="3"/>
        <v>34566374.914967269</v>
      </c>
      <c r="AT23" s="39">
        <f t="shared" si="4"/>
        <v>39619985.030805781</v>
      </c>
      <c r="AU23" s="39">
        <f t="shared" si="5"/>
        <v>32579243.160691127</v>
      </c>
      <c r="AW23" s="39">
        <f>RIN_Direct_Forecast!S22*Thousands*Escalators!$K$12</f>
        <v>18846211.43022209</v>
      </c>
      <c r="AX23" s="39">
        <f>RIN_Direct_Forecast!T22*Thousands*Escalators!$K$12</f>
        <v>31292584.080485061</v>
      </c>
      <c r="AY23" s="39">
        <f>RIN_Direct_Forecast!U22*Thousands*Escalators!$K$12</f>
        <v>34064330.156968474</v>
      </c>
      <c r="AZ23" s="39">
        <f>RIN_Direct_Forecast!V22*Thousands*Escalators!$K$12</f>
        <v>34566374.914967269</v>
      </c>
      <c r="BA23" s="39">
        <f>RIN_Direct_Forecast!W22*Thousands*Escalators!$K$12</f>
        <v>39619985.030805789</v>
      </c>
      <c r="BB23" s="39">
        <f>RIN_Direct_Forecast!X22*Thousands*Escalators!$K$12</f>
        <v>32579243.160691123</v>
      </c>
      <c r="BD23" s="39">
        <f t="shared" si="10"/>
        <v>0</v>
      </c>
      <c r="BE23" s="39">
        <f t="shared" si="10"/>
        <v>0</v>
      </c>
      <c r="BF23" s="39">
        <f t="shared" si="6"/>
        <v>0</v>
      </c>
      <c r="BG23" s="39">
        <f t="shared" si="7"/>
        <v>0</v>
      </c>
      <c r="BH23" s="39">
        <f t="shared" si="8"/>
        <v>0</v>
      </c>
      <c r="BI23" s="39">
        <f t="shared" si="9"/>
        <v>0</v>
      </c>
    </row>
    <row r="24" spans="2:61" x14ac:dyDescent="0.25">
      <c r="B24" s="32"/>
      <c r="C24" s="6" t="s">
        <v>340</v>
      </c>
      <c r="D24" s="6" t="s">
        <v>338</v>
      </c>
      <c r="E24" s="162">
        <v>1487003.999354101</v>
      </c>
      <c r="F24" s="162">
        <v>1417290.7249916573</v>
      </c>
      <c r="G24" s="162">
        <v>2704350.8938488825</v>
      </c>
      <c r="H24" s="162">
        <v>1792649.9726460164</v>
      </c>
      <c r="I24" s="162">
        <v>3521171.9260354266</v>
      </c>
      <c r="J24" s="162">
        <v>3106869.0138781657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3865.6964997370515</v>
      </c>
      <c r="R24" s="162">
        <v>3820.0895803410349</v>
      </c>
      <c r="S24" s="162">
        <v>7426.5555662400711</v>
      </c>
      <c r="T24" s="162">
        <v>5014.5192552410954</v>
      </c>
      <c r="U24" s="162">
        <v>10036.039830767044</v>
      </c>
      <c r="V24" s="162">
        <v>9027.5130436497111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51"/>
      <c r="AD24" s="51"/>
      <c r="AE24" s="51"/>
      <c r="AF24" s="51"/>
      <c r="AG24" s="51"/>
      <c r="AH24" s="51"/>
      <c r="AI24" s="93"/>
      <c r="AJ24" s="93"/>
      <c r="AK24" s="93"/>
      <c r="AL24" s="93"/>
      <c r="AM24" s="93"/>
      <c r="AN24" s="93"/>
      <c r="AP24" s="39">
        <f t="shared" si="0"/>
        <v>1490869.695853838</v>
      </c>
      <c r="AQ24" s="39">
        <f t="shared" si="1"/>
        <v>1421110.8145719983</v>
      </c>
      <c r="AR24" s="39">
        <f t="shared" si="2"/>
        <v>2711777.4494151226</v>
      </c>
      <c r="AS24" s="39">
        <f t="shared" si="3"/>
        <v>1797664.4919012575</v>
      </c>
      <c r="AT24" s="39">
        <f t="shared" si="4"/>
        <v>3531207.9658661936</v>
      </c>
      <c r="AU24" s="39">
        <f t="shared" si="5"/>
        <v>3115896.5269218152</v>
      </c>
      <c r="AW24" s="39">
        <f>RIN_Direct_Forecast!S23*Thousands*Escalators!$K$12</f>
        <v>1490869.6958538385</v>
      </c>
      <c r="AX24" s="39">
        <f>RIN_Direct_Forecast!T23*Thousands*Escalators!$K$12</f>
        <v>1421110.8145719983</v>
      </c>
      <c r="AY24" s="39">
        <f>RIN_Direct_Forecast!U23*Thousands*Escalators!$K$12</f>
        <v>2711777.4494151222</v>
      </c>
      <c r="AZ24" s="39">
        <f>RIN_Direct_Forecast!V23*Thousands*Escalators!$K$12</f>
        <v>1797664.4919012575</v>
      </c>
      <c r="BA24" s="39">
        <f>RIN_Direct_Forecast!W23*Thousands*Escalators!$K$12</f>
        <v>3531207.9658661936</v>
      </c>
      <c r="BB24" s="39">
        <f>RIN_Direct_Forecast!X23*Thousands*Escalators!$K$12</f>
        <v>3115896.5269218157</v>
      </c>
      <c r="BD24" s="39">
        <f t="shared" si="10"/>
        <v>0</v>
      </c>
      <c r="BE24" s="39">
        <f t="shared" si="10"/>
        <v>0</v>
      </c>
      <c r="BF24" s="39">
        <f t="shared" si="6"/>
        <v>0</v>
      </c>
      <c r="BG24" s="39">
        <f t="shared" si="7"/>
        <v>0</v>
      </c>
      <c r="BH24" s="39">
        <f t="shared" si="8"/>
        <v>0</v>
      </c>
      <c r="BI24" s="39">
        <f t="shared" si="9"/>
        <v>0</v>
      </c>
    </row>
    <row r="25" spans="2:61" x14ac:dyDescent="0.25">
      <c r="B25" s="32"/>
      <c r="C25" s="6" t="s">
        <v>341</v>
      </c>
      <c r="D25" s="6" t="s">
        <v>338</v>
      </c>
      <c r="E25" s="162">
        <v>0</v>
      </c>
      <c r="F25" s="162">
        <v>0</v>
      </c>
      <c r="G25" s="162">
        <v>0</v>
      </c>
      <c r="H25" s="162">
        <v>0</v>
      </c>
      <c r="I25" s="162">
        <v>0</v>
      </c>
      <c r="J25" s="162">
        <v>0</v>
      </c>
      <c r="K25" s="162">
        <v>0</v>
      </c>
      <c r="L25" s="162">
        <v>0</v>
      </c>
      <c r="M25" s="162">
        <v>0</v>
      </c>
      <c r="N25" s="162">
        <v>0</v>
      </c>
      <c r="O25" s="162">
        <v>0</v>
      </c>
      <c r="P25" s="162">
        <v>0</v>
      </c>
      <c r="Q25" s="162">
        <v>0</v>
      </c>
      <c r="R25" s="162">
        <v>0</v>
      </c>
      <c r="S25" s="162">
        <v>0</v>
      </c>
      <c r="T25" s="162">
        <v>0</v>
      </c>
      <c r="U25" s="162">
        <v>0</v>
      </c>
      <c r="V25" s="162">
        <v>0</v>
      </c>
      <c r="W25" s="162">
        <v>0</v>
      </c>
      <c r="X25" s="162">
        <v>0</v>
      </c>
      <c r="Y25" s="162">
        <v>0</v>
      </c>
      <c r="Z25" s="162">
        <v>0</v>
      </c>
      <c r="AA25" s="162">
        <v>0</v>
      </c>
      <c r="AB25" s="162">
        <v>0</v>
      </c>
      <c r="AC25" s="51"/>
      <c r="AD25" s="51"/>
      <c r="AE25" s="51"/>
      <c r="AF25" s="51"/>
      <c r="AG25" s="51"/>
      <c r="AH25" s="51"/>
      <c r="AI25" s="93"/>
      <c r="AJ25" s="93"/>
      <c r="AK25" s="93"/>
      <c r="AL25" s="93"/>
      <c r="AM25" s="93"/>
      <c r="AN25" s="93"/>
      <c r="AP25" s="39">
        <f t="shared" si="0"/>
        <v>0</v>
      </c>
      <c r="AQ25" s="39">
        <f t="shared" si="1"/>
        <v>0</v>
      </c>
      <c r="AR25" s="39">
        <f t="shared" si="2"/>
        <v>0</v>
      </c>
      <c r="AS25" s="39">
        <f t="shared" si="3"/>
        <v>0</v>
      </c>
      <c r="AT25" s="39">
        <f t="shared" si="4"/>
        <v>0</v>
      </c>
      <c r="AU25" s="39">
        <f t="shared" si="5"/>
        <v>0</v>
      </c>
      <c r="AW25" s="39">
        <f>RIN_Direct_Forecast!S24*Thousands*Escalators!$K$12</f>
        <v>0</v>
      </c>
      <c r="AX25" s="39">
        <f>RIN_Direct_Forecast!T24*Thousands*Escalators!$K$12</f>
        <v>0</v>
      </c>
      <c r="AY25" s="39">
        <f>RIN_Direct_Forecast!U24*Thousands*Escalators!$K$12</f>
        <v>0</v>
      </c>
      <c r="AZ25" s="39">
        <f>RIN_Direct_Forecast!V24*Thousands*Escalators!$K$12</f>
        <v>0</v>
      </c>
      <c r="BA25" s="39">
        <f>RIN_Direct_Forecast!W24*Thousands*Escalators!$K$12</f>
        <v>0</v>
      </c>
      <c r="BB25" s="39">
        <f>RIN_Direct_Forecast!X24*Thousands*Escalators!$K$12</f>
        <v>0</v>
      </c>
      <c r="BD25" s="39">
        <f t="shared" si="10"/>
        <v>0</v>
      </c>
      <c r="BE25" s="39">
        <f t="shared" si="10"/>
        <v>0</v>
      </c>
      <c r="BF25" s="39">
        <f t="shared" si="6"/>
        <v>0</v>
      </c>
      <c r="BG25" s="39">
        <f t="shared" si="7"/>
        <v>0</v>
      </c>
      <c r="BH25" s="39">
        <f t="shared" si="8"/>
        <v>0</v>
      </c>
      <c r="BI25" s="39">
        <f t="shared" si="9"/>
        <v>0</v>
      </c>
    </row>
    <row r="26" spans="2:61" x14ac:dyDescent="0.25">
      <c r="B26" s="33"/>
      <c r="C26" s="6" t="s">
        <v>337</v>
      </c>
      <c r="D26" s="6" t="s">
        <v>338</v>
      </c>
      <c r="E26" s="162">
        <v>932385.44413888722</v>
      </c>
      <c r="F26" s="162">
        <v>1999588.0371392732</v>
      </c>
      <c r="G26" s="162">
        <v>1999588.0371392732</v>
      </c>
      <c r="H26" s="162">
        <v>1999588.0371392732</v>
      </c>
      <c r="I26" s="162">
        <v>1999588.0371392732</v>
      </c>
      <c r="J26" s="162">
        <v>1999588.0371392732</v>
      </c>
      <c r="K26" s="162">
        <v>35219.426149939434</v>
      </c>
      <c r="L26" s="162">
        <v>78635.964364664178</v>
      </c>
      <c r="M26" s="162">
        <v>79933.908282120974</v>
      </c>
      <c r="N26" s="162">
        <v>81224.568086448271</v>
      </c>
      <c r="O26" s="162">
        <v>82576.657263982255</v>
      </c>
      <c r="P26" s="162">
        <v>84001.526403351265</v>
      </c>
      <c r="Q26" s="162">
        <v>1146457.3406425768</v>
      </c>
      <c r="R26" s="162">
        <v>2549188.3726750454</v>
      </c>
      <c r="S26" s="162">
        <v>2597237.832089752</v>
      </c>
      <c r="T26" s="162">
        <v>2645581.416426071</v>
      </c>
      <c r="U26" s="162">
        <v>2695643.6018974944</v>
      </c>
      <c r="V26" s="162">
        <v>2748099.8453757958</v>
      </c>
      <c r="W26" s="162">
        <v>20311.400631962701</v>
      </c>
      <c r="X26" s="162">
        <v>43559.703743257727</v>
      </c>
      <c r="Y26" s="162">
        <v>43559.703743257727</v>
      </c>
      <c r="Z26" s="162">
        <v>43559.703743257727</v>
      </c>
      <c r="AA26" s="162">
        <v>43559.703743257727</v>
      </c>
      <c r="AB26" s="162">
        <v>43559.703743257727</v>
      </c>
      <c r="AC26" s="51"/>
      <c r="AD26" s="51"/>
      <c r="AE26" s="51"/>
      <c r="AF26" s="51"/>
      <c r="AG26" s="51"/>
      <c r="AH26" s="51"/>
      <c r="AI26" s="93"/>
      <c r="AJ26" s="93"/>
      <c r="AK26" s="93"/>
      <c r="AL26" s="93"/>
      <c r="AM26" s="93"/>
      <c r="AN26" s="93"/>
      <c r="AP26" s="39">
        <f t="shared" si="0"/>
        <v>2134373.6115633664</v>
      </c>
      <c r="AQ26" s="39">
        <f t="shared" si="1"/>
        <v>4670972.0779222408</v>
      </c>
      <c r="AR26" s="39">
        <f t="shared" si="2"/>
        <v>4720319.4812544035</v>
      </c>
      <c r="AS26" s="39">
        <f t="shared" si="3"/>
        <v>4769953.7253950499</v>
      </c>
      <c r="AT26" s="39">
        <f t="shared" si="4"/>
        <v>4821368.0000440078</v>
      </c>
      <c r="AU26" s="39">
        <f t="shared" si="5"/>
        <v>4875249.1126616774</v>
      </c>
      <c r="AW26" s="39">
        <f>RIN_Direct_Forecast!S25*Thousands*Escalators!$K$12</f>
        <v>2134373.6115633664</v>
      </c>
      <c r="AX26" s="39">
        <f>RIN_Direct_Forecast!T25*Thousands*Escalators!$K$12</f>
        <v>4670972.0779222408</v>
      </c>
      <c r="AY26" s="39">
        <f>RIN_Direct_Forecast!U25*Thousands*Escalators!$K$12</f>
        <v>4720319.4812544044</v>
      </c>
      <c r="AZ26" s="39">
        <f>RIN_Direct_Forecast!V25*Thousands*Escalators!$K$12</f>
        <v>4769953.7253950499</v>
      </c>
      <c r="BA26" s="39">
        <f>RIN_Direct_Forecast!W25*Thousands*Escalators!$K$12</f>
        <v>4821368.0000440069</v>
      </c>
      <c r="BB26" s="39">
        <f>RIN_Direct_Forecast!X25*Thousands*Escalators!$K$12</f>
        <v>4875249.1126616783</v>
      </c>
      <c r="BD26" s="39">
        <f t="shared" si="10"/>
        <v>0</v>
      </c>
      <c r="BE26" s="39">
        <f t="shared" si="10"/>
        <v>0</v>
      </c>
      <c r="BF26" s="39">
        <f t="shared" si="6"/>
        <v>0</v>
      </c>
      <c r="BG26" s="39">
        <f t="shared" si="7"/>
        <v>0</v>
      </c>
      <c r="BH26" s="39">
        <f t="shared" si="8"/>
        <v>0</v>
      </c>
      <c r="BI26" s="39">
        <f t="shared" si="9"/>
        <v>0</v>
      </c>
    </row>
    <row r="27" spans="2:61" x14ac:dyDescent="0.25">
      <c r="B27" s="41"/>
      <c r="C27" s="41"/>
      <c r="D27" s="41"/>
      <c r="E27" s="41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P27" s="83">
        <f t="shared" ref="AP27:AU27" si="16">SUM(AP5:AP26)</f>
        <v>357693651.25455576</v>
      </c>
      <c r="AQ27" s="83">
        <f t="shared" si="16"/>
        <v>385478719.73874164</v>
      </c>
      <c r="AR27" s="83">
        <f t="shared" si="16"/>
        <v>359259754.96187198</v>
      </c>
      <c r="AS27" s="83">
        <f t="shared" si="16"/>
        <v>353549587.98042244</v>
      </c>
      <c r="AT27" s="83">
        <f t="shared" si="16"/>
        <v>354164638.2856741</v>
      </c>
      <c r="AU27" s="83">
        <f t="shared" si="16"/>
        <v>338801574.11091</v>
      </c>
      <c r="AW27" s="83">
        <f t="shared" ref="AW27:BB27" si="17">SUM(AW5:AW26)</f>
        <v>357693651.25455576</v>
      </c>
      <c r="AX27" s="83">
        <f t="shared" si="17"/>
        <v>385478719.73874164</v>
      </c>
      <c r="AY27" s="83">
        <f t="shared" si="17"/>
        <v>359259754.96187198</v>
      </c>
      <c r="AZ27" s="83">
        <f t="shared" si="17"/>
        <v>353549587.98042244</v>
      </c>
      <c r="BA27" s="83">
        <f t="shared" si="17"/>
        <v>354164638.2856741</v>
      </c>
      <c r="BB27" s="83">
        <f t="shared" si="17"/>
        <v>338801574.11091</v>
      </c>
      <c r="BD27" s="83">
        <f t="shared" ref="BD27:BI27" si="18">SUM(BD5:BD26)</f>
        <v>0</v>
      </c>
      <c r="BE27" s="83">
        <f t="shared" si="18"/>
        <v>0</v>
      </c>
      <c r="BF27" s="83">
        <f t="shared" si="18"/>
        <v>0</v>
      </c>
      <c r="BG27" s="83">
        <f t="shared" si="18"/>
        <v>0</v>
      </c>
      <c r="BH27" s="83">
        <f t="shared" si="18"/>
        <v>0</v>
      </c>
      <c r="BI27" s="83">
        <f t="shared" si="18"/>
        <v>0</v>
      </c>
    </row>
    <row r="28" spans="2:61" x14ac:dyDescent="0.25">
      <c r="F28" s="39"/>
    </row>
    <row r="29" spans="2:61" x14ac:dyDescent="0.25">
      <c r="B29" s="32"/>
      <c r="C29" s="7" t="s">
        <v>259</v>
      </c>
      <c r="D29" s="7" t="s">
        <v>328</v>
      </c>
      <c r="E29" s="520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21"/>
      <c r="AC29" s="51"/>
      <c r="AD29" s="51"/>
      <c r="AE29" s="51"/>
      <c r="AF29" s="51"/>
      <c r="AG29" s="51"/>
      <c r="AH29" s="51"/>
      <c r="AI29" s="93"/>
      <c r="AJ29" s="93"/>
      <c r="AK29" s="93"/>
      <c r="AL29" s="93"/>
      <c r="AM29" s="93"/>
      <c r="AN29" s="93"/>
      <c r="AP29" s="39">
        <f t="shared" ref="AP29" si="19">E29+K29+Q29+W29+AC29</f>
        <v>0</v>
      </c>
      <c r="AQ29" s="39">
        <f t="shared" ref="AQ29" si="20">F29+L29+R29+X29+AD29</f>
        <v>0</v>
      </c>
      <c r="AR29" s="39">
        <f t="shared" ref="AR29" si="21">G29+M29+S29+Y29+AE29</f>
        <v>0</v>
      </c>
      <c r="AS29" s="39">
        <f t="shared" ref="AS29" si="22">H29+N29+T29+Z29+AF29</f>
        <v>0</v>
      </c>
      <c r="AT29" s="39">
        <f t="shared" ref="AT29" si="23">I29+O29+U29+AA29+AG29</f>
        <v>0</v>
      </c>
      <c r="AU29" s="39">
        <f t="shared" ref="AU29" si="24">J29+P29+V29+AB29+AH29</f>
        <v>0</v>
      </c>
      <c r="AW29" s="39">
        <f>RIN_Direct_Forecast!S29*Thousands*Escalators!$K$12</f>
        <v>0</v>
      </c>
      <c r="AX29" s="39">
        <f>RIN_Direct_Forecast!T29*Thousands*Escalators!$K$12</f>
        <v>0</v>
      </c>
      <c r="AY29" s="39">
        <f>RIN_Direct_Forecast!U29*Thousands*Escalators!$K$12</f>
        <v>0</v>
      </c>
      <c r="AZ29" s="39">
        <f>RIN_Direct_Forecast!V29*Thousands*Escalators!$K$12</f>
        <v>0</v>
      </c>
      <c r="BA29" s="39">
        <f>RIN_Direct_Forecast!W29*Thousands*Escalators!$K$12</f>
        <v>0</v>
      </c>
      <c r="BB29" s="39">
        <f>RIN_Direct_Forecast!X29*Thousands*Escalators!$K$12</f>
        <v>0</v>
      </c>
      <c r="BD29" s="39">
        <f t="shared" ref="BD29:BE29" si="25">AP29-AW29</f>
        <v>0</v>
      </c>
      <c r="BE29" s="39">
        <f t="shared" si="25"/>
        <v>0</v>
      </c>
      <c r="BF29" s="39">
        <f t="shared" ref="BF29" si="26">AR29-AY29</f>
        <v>0</v>
      </c>
      <c r="BG29" s="39">
        <f t="shared" ref="BG29" si="27">AS29-AZ29</f>
        <v>0</v>
      </c>
      <c r="BH29" s="39">
        <f t="shared" ref="BH29" si="28">AT29-BA29</f>
        <v>0</v>
      </c>
      <c r="BI29" s="39">
        <f t="shared" ref="BI29" si="29">AU29-BB29</f>
        <v>0</v>
      </c>
    </row>
    <row r="30" spans="2:61" x14ac:dyDescent="0.25">
      <c r="B30" s="41"/>
      <c r="C30" s="201" t="s">
        <v>514</v>
      </c>
      <c r="D30" s="41"/>
      <c r="E30" s="522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500"/>
      <c r="Y30" s="500"/>
      <c r="Z30" s="500"/>
      <c r="AA30" s="500"/>
      <c r="AB30" s="500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P30" s="39"/>
      <c r="AQ30" s="39"/>
      <c r="AR30" s="39"/>
      <c r="AS30" s="39"/>
      <c r="AT30" s="39"/>
      <c r="AU30" s="39"/>
      <c r="AX30" s="39"/>
      <c r="AY30" s="39"/>
      <c r="AZ30" s="39"/>
      <c r="BA30" s="39"/>
      <c r="BB30" s="39"/>
    </row>
    <row r="31" spans="2:61" x14ac:dyDescent="0.25">
      <c r="E31" s="477"/>
      <c r="F31" s="466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77"/>
      <c r="AB31" s="477"/>
      <c r="AO31" s="36"/>
      <c r="AP31" s="400">
        <v>2015</v>
      </c>
      <c r="AQ31" s="36">
        <v>2016</v>
      </c>
      <c r="AR31" s="36">
        <v>2017</v>
      </c>
      <c r="AS31" s="36">
        <v>2018</v>
      </c>
      <c r="AT31" s="36">
        <v>2019</v>
      </c>
      <c r="AU31" s="372">
        <v>2020</v>
      </c>
    </row>
    <row r="32" spans="2:61" x14ac:dyDescent="0.25">
      <c r="C32" s="7" t="s">
        <v>622</v>
      </c>
      <c r="D32" s="7"/>
      <c r="E32" s="520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1"/>
      <c r="Z32" s="521"/>
      <c r="AA32" s="521"/>
      <c r="AB32" s="521"/>
      <c r="AN32" s="1" t="s">
        <v>319</v>
      </c>
      <c r="AP32" s="39">
        <f t="shared" ref="AP32:AU35" si="30">SUMIFS(AP$5:AP$26,$D$5:$D$26,$AN32)</f>
        <v>78937724.309173167</v>
      </c>
      <c r="AQ32" s="39">
        <f t="shared" si="30"/>
        <v>82597518.658569962</v>
      </c>
      <c r="AR32" s="39">
        <f t="shared" si="30"/>
        <v>64700342.672888681</v>
      </c>
      <c r="AS32" s="39">
        <f t="shared" si="30"/>
        <v>60685537.325416297</v>
      </c>
      <c r="AT32" s="39">
        <f t="shared" si="30"/>
        <v>53078839.966047615</v>
      </c>
      <c r="AU32" s="39">
        <f t="shared" si="30"/>
        <v>52770802.229882479</v>
      </c>
    </row>
    <row r="33" spans="3:47" x14ac:dyDescent="0.25">
      <c r="C33" s="24" t="s">
        <v>623</v>
      </c>
      <c r="AN33" s="1" t="s">
        <v>326</v>
      </c>
      <c r="AP33" s="39">
        <f t="shared" si="30"/>
        <v>74188787.524644986</v>
      </c>
      <c r="AQ33" s="39">
        <f t="shared" si="30"/>
        <v>74339031.164659858</v>
      </c>
      <c r="AR33" s="39">
        <f t="shared" si="30"/>
        <v>74075776.06559892</v>
      </c>
      <c r="AS33" s="39">
        <f t="shared" si="30"/>
        <v>74504993.140491769</v>
      </c>
      <c r="AT33" s="39">
        <f t="shared" si="30"/>
        <v>72291290.94897148</v>
      </c>
      <c r="AU33" s="39">
        <f t="shared" si="30"/>
        <v>72955334.531090513</v>
      </c>
    </row>
    <row r="34" spans="3:47" x14ac:dyDescent="0.25"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N34" s="1" t="s">
        <v>328</v>
      </c>
      <c r="AP34" s="39">
        <f t="shared" si="30"/>
        <v>182095684.68309835</v>
      </c>
      <c r="AQ34" s="39">
        <f t="shared" si="30"/>
        <v>191157502.9425326</v>
      </c>
      <c r="AR34" s="39">
        <f t="shared" si="30"/>
        <v>178987209.13574636</v>
      </c>
      <c r="AS34" s="39">
        <f t="shared" si="30"/>
        <v>177225064.38225082</v>
      </c>
      <c r="AT34" s="39">
        <f t="shared" si="30"/>
        <v>180821946.37393907</v>
      </c>
      <c r="AU34" s="39">
        <f t="shared" si="30"/>
        <v>172505048.54966247</v>
      </c>
    </row>
    <row r="35" spans="3:47" x14ac:dyDescent="0.25"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N35" s="1" t="s">
        <v>338</v>
      </c>
      <c r="AP35" s="39">
        <f t="shared" si="30"/>
        <v>22471454.737639289</v>
      </c>
      <c r="AQ35" s="39">
        <f t="shared" si="30"/>
        <v>37384666.9729793</v>
      </c>
      <c r="AR35" s="39">
        <f t="shared" si="30"/>
        <v>41496427.087638006</v>
      </c>
      <c r="AS35" s="39">
        <f t="shared" si="30"/>
        <v>41133993.132263571</v>
      </c>
      <c r="AT35" s="39">
        <f t="shared" si="30"/>
        <v>47972560.996715985</v>
      </c>
      <c r="AU35" s="39">
        <f t="shared" si="30"/>
        <v>40570388.800274618</v>
      </c>
    </row>
    <row r="36" spans="3:47" x14ac:dyDescent="0.25"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P36" s="83">
        <f t="shared" ref="AP36" si="31">SUM(AP32:AP35)</f>
        <v>357693651.25455582</v>
      </c>
      <c r="AQ36" s="83">
        <f>SUM(AQ32:AQ35)</f>
        <v>385478719.73874176</v>
      </c>
      <c r="AR36" s="83">
        <f t="shared" ref="AR36:AU36" si="32">SUM(AR32:AR35)</f>
        <v>359259754.96187198</v>
      </c>
      <c r="AS36" s="83">
        <f t="shared" si="32"/>
        <v>353549587.98042238</v>
      </c>
      <c r="AT36" s="83">
        <f t="shared" si="32"/>
        <v>354164638.28567415</v>
      </c>
      <c r="AU36" s="83">
        <f t="shared" si="32"/>
        <v>338801574.11091006</v>
      </c>
    </row>
    <row r="37" spans="3:47" x14ac:dyDescent="0.25"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</row>
    <row r="38" spans="3:47" x14ac:dyDescent="0.25"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P38" s="39">
        <f>AP32-'2.1 Exp Summary'!D11</f>
        <v>0</v>
      </c>
      <c r="AQ38" s="39">
        <f>AQ32-'2.1 Exp Summary'!E11</f>
        <v>0</v>
      </c>
      <c r="AR38" s="39">
        <f>AR32-'2.1 Exp Summary'!F11</f>
        <v>0</v>
      </c>
      <c r="AS38" s="39">
        <f>AS32-'2.1 Exp Summary'!G11</f>
        <v>0</v>
      </c>
      <c r="AT38" s="39">
        <f>AT32-'2.1 Exp Summary'!H11</f>
        <v>0</v>
      </c>
      <c r="AU38" s="39">
        <f>AU32-'2.1 Exp Summary'!I11</f>
        <v>0</v>
      </c>
    </row>
    <row r="39" spans="3:47" x14ac:dyDescent="0.25"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P39" s="39">
        <f>AP33-'2.1 Exp Summary'!D10</f>
        <v>0</v>
      </c>
      <c r="AQ39" s="39">
        <f>AQ33-'2.1 Exp Summary'!E10</f>
        <v>0</v>
      </c>
      <c r="AR39" s="39">
        <f>AR33-'2.1 Exp Summary'!F10</f>
        <v>0</v>
      </c>
      <c r="AS39" s="39">
        <f>AS33-'2.1 Exp Summary'!G10</f>
        <v>0</v>
      </c>
      <c r="AT39" s="39">
        <f>AT33-'2.1 Exp Summary'!H10</f>
        <v>0</v>
      </c>
      <c r="AU39" s="39">
        <f>AU33-'2.1 Exp Summary'!I10</f>
        <v>0</v>
      </c>
    </row>
    <row r="40" spans="3:47" x14ac:dyDescent="0.25"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P40" s="39">
        <f>AP34-'2.1 Exp Summary'!D9</f>
        <v>0</v>
      </c>
      <c r="AQ40" s="39">
        <f>AQ34-'2.1 Exp Summary'!E9</f>
        <v>0</v>
      </c>
      <c r="AR40" s="39">
        <f>AR34-'2.1 Exp Summary'!F9</f>
        <v>0</v>
      </c>
      <c r="AS40" s="39">
        <f>AS34-'2.1 Exp Summary'!G9</f>
        <v>0</v>
      </c>
      <c r="AT40" s="39">
        <f>AT34-'2.1 Exp Summary'!H9</f>
        <v>0</v>
      </c>
      <c r="AU40" s="39">
        <f>AU34-'2.1 Exp Summary'!I9</f>
        <v>0</v>
      </c>
    </row>
    <row r="41" spans="3:47" x14ac:dyDescent="0.25"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P41" s="39">
        <f>AP35-'2.1 Exp Summary'!D12</f>
        <v>0</v>
      </c>
      <c r="AQ41" s="39">
        <f>AQ35-'2.1 Exp Summary'!E12</f>
        <v>0</v>
      </c>
      <c r="AR41" s="39">
        <f>AR35-'2.1 Exp Summary'!F12</f>
        <v>0</v>
      </c>
      <c r="AS41" s="39">
        <f>AS35-'2.1 Exp Summary'!G12</f>
        <v>0</v>
      </c>
      <c r="AT41" s="39">
        <f>AT35-'2.1 Exp Summary'!H12</f>
        <v>0</v>
      </c>
      <c r="AU41" s="39">
        <f>AU35-'2.1 Exp Summary'!I12</f>
        <v>0</v>
      </c>
    </row>
    <row r="42" spans="3:47" x14ac:dyDescent="0.25"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</row>
    <row r="43" spans="3:47" x14ac:dyDescent="0.25"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Q43" s="39"/>
      <c r="AR43" s="39"/>
      <c r="AS43" s="39"/>
      <c r="AT43" s="39"/>
      <c r="AU43" s="39"/>
    </row>
    <row r="44" spans="3:47" x14ac:dyDescent="0.25"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Q44" s="39"/>
      <c r="AR44" s="39"/>
      <c r="AS44" s="39"/>
      <c r="AT44" s="39"/>
      <c r="AU44" s="39"/>
    </row>
    <row r="45" spans="3:47" x14ac:dyDescent="0.25"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Q45" s="39"/>
      <c r="AR45" s="39"/>
      <c r="AS45" s="39"/>
      <c r="AT45" s="39"/>
      <c r="AU45" s="39"/>
    </row>
    <row r="46" spans="3:47" x14ac:dyDescent="0.25"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Q46" s="39"/>
      <c r="AR46" s="39"/>
      <c r="AS46" s="39"/>
      <c r="AT46" s="39"/>
      <c r="AU46" s="39"/>
    </row>
    <row r="47" spans="3:47" x14ac:dyDescent="0.25"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</row>
    <row r="48" spans="3:47" x14ac:dyDescent="0.25"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</row>
    <row r="49" spans="6:29" x14ac:dyDescent="0.25"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</row>
    <row r="50" spans="6:29" x14ac:dyDescent="0.25"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</row>
    <row r="51" spans="6:29" x14ac:dyDescent="0.25"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</row>
    <row r="52" spans="6:29" x14ac:dyDescent="0.25"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</row>
    <row r="53" spans="6:29" x14ac:dyDescent="0.25"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</row>
    <row r="54" spans="6:29" x14ac:dyDescent="0.25"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</row>
    <row r="56" spans="6:29" x14ac:dyDescent="0.25">
      <c r="F56" s="125"/>
    </row>
    <row r="57" spans="6:29" x14ac:dyDescent="0.25">
      <c r="F57" s="125"/>
    </row>
    <row r="58" spans="6:29" x14ac:dyDescent="0.25">
      <c r="F58" s="125"/>
    </row>
    <row r="59" spans="6:29" x14ac:dyDescent="0.25">
      <c r="F59" s="125"/>
    </row>
    <row r="60" spans="6:29" x14ac:dyDescent="0.25">
      <c r="F60" s="125"/>
    </row>
    <row r="61" spans="6:29" x14ac:dyDescent="0.25">
      <c r="F61" s="125"/>
    </row>
    <row r="62" spans="6:29" x14ac:dyDescent="0.25">
      <c r="F62" s="125"/>
    </row>
    <row r="63" spans="6:29" x14ac:dyDescent="0.25">
      <c r="F63" s="125"/>
    </row>
    <row r="64" spans="6:29" x14ac:dyDescent="0.25">
      <c r="F64" s="125"/>
    </row>
    <row r="65" spans="6:6" x14ac:dyDescent="0.25">
      <c r="F65" s="125"/>
    </row>
    <row r="66" spans="6:6" x14ac:dyDescent="0.25">
      <c r="F66" s="125"/>
    </row>
    <row r="67" spans="6:6" x14ac:dyDescent="0.25">
      <c r="F67" s="125"/>
    </row>
    <row r="68" spans="6:6" x14ac:dyDescent="0.25">
      <c r="F68" s="125"/>
    </row>
    <row r="69" spans="6:6" x14ac:dyDescent="0.25">
      <c r="F69" s="125"/>
    </row>
    <row r="70" spans="6:6" x14ac:dyDescent="0.25">
      <c r="F70" s="125"/>
    </row>
    <row r="71" spans="6:6" x14ac:dyDescent="0.25">
      <c r="F71" s="125"/>
    </row>
    <row r="72" spans="6:6" x14ac:dyDescent="0.25">
      <c r="F72" s="125"/>
    </row>
    <row r="73" spans="6:6" x14ac:dyDescent="0.25">
      <c r="F73" s="125"/>
    </row>
    <row r="74" spans="6:6" x14ac:dyDescent="0.25">
      <c r="F74" s="125"/>
    </row>
    <row r="75" spans="6:6" x14ac:dyDescent="0.25">
      <c r="F75" s="125"/>
    </row>
    <row r="76" spans="6:6" x14ac:dyDescent="0.25">
      <c r="F76" s="125"/>
    </row>
    <row r="77" spans="6:6" x14ac:dyDescent="0.25">
      <c r="F77" s="125"/>
    </row>
  </sheetData>
  <mergeCells count="7">
    <mergeCell ref="E3:J3"/>
    <mergeCell ref="W3:AB3"/>
    <mergeCell ref="AX3:BB3"/>
    <mergeCell ref="AI3:AN3"/>
    <mergeCell ref="AC3:AH3"/>
    <mergeCell ref="Q3:V3"/>
    <mergeCell ref="K3:P3"/>
  </mergeCells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B1:N30"/>
  <sheetViews>
    <sheetView zoomScaleNormal="100" workbookViewId="0">
      <selection activeCell="H18" sqref="H18"/>
    </sheetView>
  </sheetViews>
  <sheetFormatPr defaultRowHeight="15" x14ac:dyDescent="0.25"/>
  <cols>
    <col min="2" max="2" width="23.85546875" customWidth="1"/>
    <col min="3" max="3" width="64.7109375" customWidth="1"/>
    <col min="4" max="13" width="11" customWidth="1"/>
  </cols>
  <sheetData>
    <row r="1" spans="2:13" ht="18.75" x14ac:dyDescent="0.3">
      <c r="B1" s="10" t="s">
        <v>474</v>
      </c>
    </row>
    <row r="2" spans="2:13" x14ac:dyDescent="0.25">
      <c r="B2" s="25" t="s">
        <v>6</v>
      </c>
      <c r="D2" s="394" t="s">
        <v>590</v>
      </c>
    </row>
    <row r="4" spans="2:13" ht="15.75" x14ac:dyDescent="0.25">
      <c r="B4" s="137" t="s">
        <v>460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2:13" ht="15.75" thickBot="1" x14ac:dyDescent="0.3">
      <c r="B5" s="2"/>
      <c r="C5" s="1"/>
      <c r="D5" s="138"/>
      <c r="E5" s="138"/>
      <c r="F5" s="138"/>
      <c r="G5" s="138"/>
      <c r="H5" s="138"/>
      <c r="I5" s="1"/>
      <c r="J5" s="1"/>
      <c r="K5" s="119"/>
      <c r="L5" s="119"/>
      <c r="M5" s="119"/>
    </row>
    <row r="6" spans="2:13" ht="15.75" customHeight="1" thickBot="1" x14ac:dyDescent="0.3">
      <c r="B6" s="450"/>
      <c r="C6" s="451"/>
      <c r="D6" s="454" t="s">
        <v>461</v>
      </c>
      <c r="E6" s="455"/>
      <c r="F6" s="455"/>
      <c r="G6" s="455"/>
      <c r="H6" s="456"/>
      <c r="I6" s="457" t="s">
        <v>462</v>
      </c>
      <c r="J6" s="458"/>
      <c r="K6" s="458"/>
      <c r="L6" s="458"/>
      <c r="M6" s="459"/>
    </row>
    <row r="7" spans="2:13" ht="29.25" customHeight="1" thickBot="1" x14ac:dyDescent="0.3">
      <c r="B7" s="452"/>
      <c r="C7" s="453"/>
      <c r="D7" s="460" t="s">
        <v>587</v>
      </c>
      <c r="E7" s="461"/>
      <c r="F7" s="461"/>
      <c r="G7" s="462"/>
      <c r="H7" s="463" t="s">
        <v>586</v>
      </c>
      <c r="I7" s="464"/>
      <c r="J7" s="464"/>
      <c r="K7" s="464"/>
      <c r="L7" s="464"/>
      <c r="M7" s="465"/>
    </row>
    <row r="8" spans="2:13" ht="15.75" thickBot="1" x14ac:dyDescent="0.3">
      <c r="B8" s="139" t="s">
        <v>463</v>
      </c>
      <c r="C8" s="140" t="s">
        <v>25</v>
      </c>
      <c r="D8" s="141" t="s">
        <v>464</v>
      </c>
      <c r="E8" s="142" t="s">
        <v>465</v>
      </c>
      <c r="F8" s="142" t="s">
        <v>466</v>
      </c>
      <c r="G8" s="143" t="s">
        <v>467</v>
      </c>
      <c r="H8" s="144" t="s">
        <v>468</v>
      </c>
      <c r="I8" s="145" t="s">
        <v>469</v>
      </c>
      <c r="J8" s="145" t="s">
        <v>470</v>
      </c>
      <c r="K8" s="145" t="s">
        <v>471</v>
      </c>
      <c r="L8" s="145" t="s">
        <v>472</v>
      </c>
      <c r="M8" s="146" t="s">
        <v>473</v>
      </c>
    </row>
    <row r="9" spans="2:13" ht="25.5" x14ac:dyDescent="0.25">
      <c r="B9" s="147" t="s">
        <v>190</v>
      </c>
      <c r="C9" s="147" t="s">
        <v>591</v>
      </c>
      <c r="D9" s="379">
        <v>0</v>
      </c>
      <c r="E9" s="378">
        <v>1119661.73</v>
      </c>
      <c r="F9" s="378">
        <v>26014746.458215378</v>
      </c>
      <c r="G9" s="380">
        <v>26535263.60945458</v>
      </c>
      <c r="H9" s="379">
        <v>23363379.27557227</v>
      </c>
      <c r="I9" s="378">
        <v>27790871.856731039</v>
      </c>
      <c r="J9" s="378">
        <v>28005882.576221362</v>
      </c>
      <c r="K9" s="378">
        <v>28221334.112353299</v>
      </c>
      <c r="L9" s="378">
        <v>28445338.471215934</v>
      </c>
      <c r="M9" s="381">
        <v>28680521.852791775</v>
      </c>
    </row>
    <row r="10" spans="2:13" ht="38.25" x14ac:dyDescent="0.25">
      <c r="B10" s="148" t="s">
        <v>191</v>
      </c>
      <c r="C10" s="148" t="s">
        <v>592</v>
      </c>
      <c r="D10" s="382">
        <v>1157000</v>
      </c>
      <c r="E10" s="383">
        <v>7543556.4304936277</v>
      </c>
      <c r="F10" s="383">
        <v>13311339.956847264</v>
      </c>
      <c r="G10" s="384">
        <v>7991880.3986792443</v>
      </c>
      <c r="H10" s="382">
        <v>17896668.488157228</v>
      </c>
      <c r="I10" s="383">
        <v>31027876.817316189</v>
      </c>
      <c r="J10" s="383">
        <v>0</v>
      </c>
      <c r="K10" s="383">
        <v>0</v>
      </c>
      <c r="L10" s="383">
        <v>0</v>
      </c>
      <c r="M10" s="385">
        <v>0</v>
      </c>
    </row>
    <row r="11" spans="2:13" ht="25.5" x14ac:dyDescent="0.25">
      <c r="B11" s="148" t="s">
        <v>192</v>
      </c>
      <c r="C11" s="148" t="s">
        <v>593</v>
      </c>
      <c r="D11" s="382">
        <v>3037000</v>
      </c>
      <c r="E11" s="383">
        <v>1344081.5507856687</v>
      </c>
      <c r="F11" s="383">
        <v>5328921.2350166468</v>
      </c>
      <c r="G11" s="384">
        <v>10414745.776966628</v>
      </c>
      <c r="H11" s="382">
        <v>2223540.8203673707</v>
      </c>
      <c r="I11" s="383">
        <v>1331030.1310116895</v>
      </c>
      <c r="J11" s="383">
        <v>1347135.3252766184</v>
      </c>
      <c r="K11" s="383">
        <v>1363300.6290643038</v>
      </c>
      <c r="L11" s="383">
        <v>1380079.8823698175</v>
      </c>
      <c r="M11" s="385">
        <v>1397682.06418699</v>
      </c>
    </row>
    <row r="12" spans="2:13" ht="38.25" x14ac:dyDescent="0.25">
      <c r="B12" s="148" t="s">
        <v>193</v>
      </c>
      <c r="C12" s="148" t="s">
        <v>594</v>
      </c>
      <c r="D12" s="382">
        <v>0</v>
      </c>
      <c r="E12" s="383">
        <v>0</v>
      </c>
      <c r="F12" s="383">
        <v>0</v>
      </c>
      <c r="G12" s="384">
        <v>0</v>
      </c>
      <c r="H12" s="382">
        <v>2207600.5073382277</v>
      </c>
      <c r="I12" s="383">
        <v>2016712.3197146812</v>
      </c>
      <c r="J12" s="383">
        <v>2041114.1292069973</v>
      </c>
      <c r="K12" s="383">
        <v>2065607.0137337935</v>
      </c>
      <c r="L12" s="383">
        <v>2091030.1248027536</v>
      </c>
      <c r="M12" s="385">
        <v>2117700.0972530157</v>
      </c>
    </row>
    <row r="13" spans="2:13" ht="25.5" x14ac:dyDescent="0.25">
      <c r="B13" s="148" t="s">
        <v>195</v>
      </c>
      <c r="C13" s="148" t="s">
        <v>595</v>
      </c>
      <c r="D13" s="382">
        <v>0</v>
      </c>
      <c r="E13" s="383">
        <v>0</v>
      </c>
      <c r="F13" s="383">
        <v>0</v>
      </c>
      <c r="G13" s="384">
        <v>0</v>
      </c>
      <c r="H13" s="382">
        <v>385450.38336891931</v>
      </c>
      <c r="I13" s="383">
        <v>1736929.4910456901</v>
      </c>
      <c r="J13" s="383">
        <v>1750367.6610138358</v>
      </c>
      <c r="K13" s="383">
        <v>1763833.3820220812</v>
      </c>
      <c r="L13" s="383">
        <v>1777833.6544509958</v>
      </c>
      <c r="M13" s="385">
        <v>1792532.6157994862</v>
      </c>
    </row>
    <row r="14" spans="2:13" ht="38.25" x14ac:dyDescent="0.25">
      <c r="B14" s="148" t="s">
        <v>199</v>
      </c>
      <c r="C14" s="148" t="s">
        <v>596</v>
      </c>
      <c r="D14" s="382">
        <v>78000</v>
      </c>
      <c r="E14" s="383">
        <v>5328762.4700000044</v>
      </c>
      <c r="F14" s="383">
        <v>5482747.660764114</v>
      </c>
      <c r="G14" s="384">
        <v>5302750.2733962238</v>
      </c>
      <c r="H14" s="382">
        <v>0</v>
      </c>
      <c r="I14" s="383">
        <v>1002418.8532413685</v>
      </c>
      <c r="J14" s="383">
        <v>0</v>
      </c>
      <c r="K14" s="383">
        <v>0</v>
      </c>
      <c r="L14" s="383">
        <v>0</v>
      </c>
      <c r="M14" s="385">
        <v>0</v>
      </c>
    </row>
    <row r="15" spans="2:13" ht="25.5" x14ac:dyDescent="0.25">
      <c r="B15" s="148" t="s">
        <v>583</v>
      </c>
      <c r="C15" s="148" t="s">
        <v>626</v>
      </c>
      <c r="D15" s="382">
        <v>0</v>
      </c>
      <c r="E15" s="383">
        <v>323153.85000000015</v>
      </c>
      <c r="F15" s="383">
        <v>1917681.44</v>
      </c>
      <c r="G15" s="384">
        <v>2101094.5499999998</v>
      </c>
      <c r="H15" s="382">
        <v>6010445.4962207247</v>
      </c>
      <c r="I15" s="383">
        <v>0</v>
      </c>
      <c r="J15" s="383">
        <v>0</v>
      </c>
      <c r="K15" s="383">
        <v>0</v>
      </c>
      <c r="L15" s="383">
        <v>0</v>
      </c>
      <c r="M15" s="385">
        <v>0</v>
      </c>
    </row>
    <row r="16" spans="2:13" ht="38.25" x14ac:dyDescent="0.25">
      <c r="B16" s="148" t="s">
        <v>584</v>
      </c>
      <c r="C16" s="148" t="s">
        <v>597</v>
      </c>
      <c r="D16" s="382">
        <v>0</v>
      </c>
      <c r="E16" s="383">
        <v>293681.78999999998</v>
      </c>
      <c r="F16" s="383">
        <v>2205782.7300000004</v>
      </c>
      <c r="G16" s="384">
        <v>1595012.6000000006</v>
      </c>
      <c r="H16" s="382">
        <v>209596.06093626854</v>
      </c>
      <c r="I16" s="383">
        <v>0</v>
      </c>
      <c r="J16" s="383">
        <v>0</v>
      </c>
      <c r="K16" s="383">
        <v>0</v>
      </c>
      <c r="L16" s="383">
        <v>0</v>
      </c>
      <c r="M16" s="385">
        <v>0</v>
      </c>
    </row>
    <row r="17" spans="2:14" ht="38.25" x14ac:dyDescent="0.25">
      <c r="B17" s="148" t="s">
        <v>585</v>
      </c>
      <c r="C17" s="148" t="s">
        <v>598</v>
      </c>
      <c r="D17" s="382">
        <v>0</v>
      </c>
      <c r="E17" s="383">
        <v>1429424.5299999998</v>
      </c>
      <c r="F17" s="383">
        <v>994305.33000000007</v>
      </c>
      <c r="G17" s="384">
        <v>50249.569999999992</v>
      </c>
      <c r="H17" s="382">
        <v>2025.0827143600825</v>
      </c>
      <c r="I17" s="383">
        <v>0</v>
      </c>
      <c r="J17" s="383">
        <v>0</v>
      </c>
      <c r="K17" s="383">
        <v>0</v>
      </c>
      <c r="L17" s="383">
        <v>0</v>
      </c>
      <c r="M17" s="385">
        <v>0</v>
      </c>
    </row>
    <row r="18" spans="2:14" ht="38.25" x14ac:dyDescent="0.25">
      <c r="B18" s="148" t="s">
        <v>588</v>
      </c>
      <c r="C18" s="148" t="s">
        <v>599</v>
      </c>
      <c r="D18" s="382">
        <v>0</v>
      </c>
      <c r="E18" s="383">
        <v>0</v>
      </c>
      <c r="F18" s="383">
        <v>26450.120000000006</v>
      </c>
      <c r="G18" s="384">
        <v>5974333.1849056594</v>
      </c>
      <c r="H18" s="382">
        <v>12857142.857142858</v>
      </c>
      <c r="I18" s="383">
        <v>12697894.03264514</v>
      </c>
      <c r="J18" s="383">
        <v>12385289.329957025</v>
      </c>
      <c r="K18" s="383">
        <v>12080380.525493568</v>
      </c>
      <c r="L18" s="383">
        <v>11782978.156815546</v>
      </c>
      <c r="M18" s="385">
        <v>11492897.425788639</v>
      </c>
      <c r="N18" s="415"/>
    </row>
    <row r="19" spans="2:14" x14ac:dyDescent="0.25">
      <c r="B19" s="148"/>
      <c r="C19" s="148"/>
      <c r="D19" s="382"/>
      <c r="E19" s="383"/>
      <c r="F19" s="383"/>
      <c r="G19" s="384"/>
      <c r="H19" s="382"/>
      <c r="I19" s="383"/>
      <c r="J19" s="383"/>
      <c r="K19" s="383"/>
      <c r="L19" s="383"/>
      <c r="M19" s="385"/>
    </row>
    <row r="20" spans="2:14" x14ac:dyDescent="0.25">
      <c r="B20" s="148"/>
      <c r="C20" s="148"/>
      <c r="D20" s="382"/>
      <c r="E20" s="383"/>
      <c r="F20" s="383"/>
      <c r="G20" s="384"/>
      <c r="H20" s="382"/>
      <c r="I20" s="383"/>
      <c r="J20" s="383"/>
      <c r="K20" s="383"/>
      <c r="L20" s="383"/>
      <c r="M20" s="385"/>
    </row>
    <row r="21" spans="2:14" x14ac:dyDescent="0.25">
      <c r="B21" s="148"/>
      <c r="C21" s="148"/>
      <c r="D21" s="382"/>
      <c r="E21" s="383"/>
      <c r="F21" s="383"/>
      <c r="G21" s="384"/>
      <c r="H21" s="382"/>
      <c r="I21" s="383"/>
      <c r="J21" s="383"/>
      <c r="K21" s="383"/>
      <c r="L21" s="383"/>
      <c r="M21" s="385"/>
    </row>
    <row r="22" spans="2:14" x14ac:dyDescent="0.25">
      <c r="B22" s="148"/>
      <c r="C22" s="148"/>
      <c r="D22" s="382"/>
      <c r="E22" s="383"/>
      <c r="F22" s="383"/>
      <c r="G22" s="384"/>
      <c r="H22" s="382"/>
      <c r="I22" s="383"/>
      <c r="J22" s="383"/>
      <c r="K22" s="383"/>
      <c r="L22" s="383"/>
      <c r="M22" s="385"/>
    </row>
    <row r="23" spans="2:14" x14ac:dyDescent="0.25">
      <c r="B23" s="148"/>
      <c r="C23" s="148"/>
      <c r="D23" s="382"/>
      <c r="E23" s="383"/>
      <c r="F23" s="383"/>
      <c r="G23" s="384"/>
      <c r="H23" s="382"/>
      <c r="I23" s="383"/>
      <c r="J23" s="383"/>
      <c r="K23" s="383"/>
      <c r="L23" s="383"/>
      <c r="M23" s="385"/>
    </row>
    <row r="24" spans="2:14" ht="15.75" thickBot="1" x14ac:dyDescent="0.3">
      <c r="B24" s="149"/>
      <c r="C24" s="150"/>
      <c r="D24" s="386"/>
      <c r="E24" s="387"/>
      <c r="F24" s="387"/>
      <c r="G24" s="388"/>
      <c r="H24" s="386"/>
      <c r="I24" s="387"/>
      <c r="J24" s="387"/>
      <c r="K24" s="387"/>
      <c r="L24" s="387"/>
      <c r="M24" s="389"/>
    </row>
    <row r="25" spans="2:14" ht="19.5" thickBot="1" x14ac:dyDescent="0.3">
      <c r="B25" s="448" t="s">
        <v>227</v>
      </c>
      <c r="C25" s="449"/>
      <c r="D25" s="390">
        <f>SUM(D9:D24)</f>
        <v>4272000</v>
      </c>
      <c r="E25" s="391">
        <f t="shared" ref="E25:M25" si="0">SUM(E9:E24)</f>
        <v>17382322.3512793</v>
      </c>
      <c r="F25" s="391">
        <f t="shared" si="0"/>
        <v>55281974.930843391</v>
      </c>
      <c r="G25" s="392">
        <f t="shared" si="0"/>
        <v>59965329.963402331</v>
      </c>
      <c r="H25" s="390">
        <f t="shared" si="0"/>
        <v>65155848.971818224</v>
      </c>
      <c r="I25" s="391">
        <f t="shared" si="0"/>
        <v>77603733.501705796</v>
      </c>
      <c r="J25" s="391">
        <f t="shared" si="0"/>
        <v>45529789.021675833</v>
      </c>
      <c r="K25" s="391">
        <f t="shared" si="0"/>
        <v>45494455.662667044</v>
      </c>
      <c r="L25" s="391">
        <f t="shared" si="0"/>
        <v>45477260.289655045</v>
      </c>
      <c r="M25" s="393">
        <f t="shared" si="0"/>
        <v>45481334.055819906</v>
      </c>
    </row>
    <row r="27" spans="2:14" x14ac:dyDescent="0.25">
      <c r="C27" s="30" t="s">
        <v>213</v>
      </c>
      <c r="D27">
        <v>0</v>
      </c>
      <c r="E27">
        <v>0</v>
      </c>
      <c r="F27">
        <v>0</v>
      </c>
      <c r="G27">
        <v>0</v>
      </c>
      <c r="H27">
        <v>0</v>
      </c>
    </row>
    <row r="29" spans="2:14" x14ac:dyDescent="0.25">
      <c r="H29" s="151">
        <f>H18*Escalators!K13</f>
        <v>12857142.857142858</v>
      </c>
      <c r="I29" s="151">
        <f>I18*Escalators!L13</f>
        <v>12857142.857142856</v>
      </c>
      <c r="J29" s="151">
        <f>J18*Escalators!M13</f>
        <v>12857142.857142858</v>
      </c>
      <c r="K29" s="151">
        <f>K18*Escalators!N13</f>
        <v>12857142.857142858</v>
      </c>
      <c r="L29" s="151">
        <f>L18*Escalators!O13</f>
        <v>12857142.85714286</v>
      </c>
      <c r="M29" s="151">
        <f>M18*Escalators!P13</f>
        <v>12857142.857142856</v>
      </c>
      <c r="N29" t="s">
        <v>589</v>
      </c>
    </row>
    <row r="30" spans="2:14" x14ac:dyDescent="0.25">
      <c r="H30" s="151">
        <f>90000000/7-H29</f>
        <v>0</v>
      </c>
      <c r="I30" s="151">
        <f t="shared" ref="I30:M30" si="1">90000000/7-I29</f>
        <v>0</v>
      </c>
      <c r="J30" s="151">
        <f t="shared" si="1"/>
        <v>0</v>
      </c>
      <c r="K30" s="151">
        <f t="shared" si="1"/>
        <v>0</v>
      </c>
      <c r="L30" s="151">
        <f t="shared" si="1"/>
        <v>0</v>
      </c>
      <c r="M30" s="151">
        <f t="shared" si="1"/>
        <v>0</v>
      </c>
      <c r="N30" t="s">
        <v>213</v>
      </c>
    </row>
  </sheetData>
  <mergeCells count="6">
    <mergeCell ref="B25:C25"/>
    <mergeCell ref="B6:C7"/>
    <mergeCell ref="D6:H6"/>
    <mergeCell ref="I6:M6"/>
    <mergeCell ref="D7:G7"/>
    <mergeCell ref="H7:M7"/>
  </mergeCells>
  <hyperlinks>
    <hyperlink ref="B2" location="Contents!A1" display="Table of Contents"/>
  </hyperlinks>
  <pageMargins left="0.7" right="0.7" top="0.75" bottom="0.75" header="0.3" footer="0.3"/>
  <pageSetup paperSize="9" scale="63" orientation="landscape" verticalDpi="0" r:id="rId1"/>
  <colBreaks count="1" manualBreakCount="1">
    <brk id="13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6" tint="0.59999389629810485"/>
  </sheetPr>
  <dimension ref="C3:C4"/>
  <sheetViews>
    <sheetView zoomScale="130" zoomScaleNormal="130" zoomScalePageLayoutView="125" workbookViewId="0">
      <selection activeCell="C11" sqref="C11"/>
    </sheetView>
  </sheetViews>
  <sheetFormatPr defaultColWidth="8.85546875" defaultRowHeight="15" x14ac:dyDescent="0.25"/>
  <cols>
    <col min="1" max="1" width="8.85546875" style="22"/>
    <col min="2" max="2" width="5" style="22" customWidth="1"/>
    <col min="3" max="16384" width="8.85546875" style="22"/>
  </cols>
  <sheetData>
    <row r="3" spans="3:3" ht="18.75" x14ac:dyDescent="0.3">
      <c r="C3" s="21" t="s">
        <v>532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Q51"/>
  <sheetViews>
    <sheetView topLeftCell="A28" zoomScaleNormal="100" zoomScalePageLayoutView="125" workbookViewId="0">
      <selection activeCell="H18" sqref="H18"/>
    </sheetView>
  </sheetViews>
  <sheetFormatPr defaultColWidth="8.85546875" defaultRowHeight="15" x14ac:dyDescent="0.25"/>
  <cols>
    <col min="1" max="1" width="4.7109375" style="1" customWidth="1"/>
    <col min="2" max="2" width="8.140625" style="1" customWidth="1"/>
    <col min="3" max="3" width="46.7109375" style="1" customWidth="1"/>
    <col min="4" max="4" width="9.28515625" style="1" customWidth="1"/>
    <col min="5" max="5" width="9.42578125" style="1" customWidth="1"/>
    <col min="6" max="9" width="8.85546875" style="1"/>
    <col min="10" max="10" width="9.42578125" style="1" customWidth="1"/>
    <col min="11" max="11" width="9.28515625" style="1" customWidth="1"/>
    <col min="12" max="12" width="8.85546875" style="1" customWidth="1"/>
    <col min="13" max="13" width="8.28515625" style="1" customWidth="1"/>
    <col min="14" max="16384" width="8.85546875" style="1"/>
  </cols>
  <sheetData>
    <row r="1" spans="2:17" ht="21" x14ac:dyDescent="0.35">
      <c r="B1" s="11" t="s">
        <v>224</v>
      </c>
    </row>
    <row r="2" spans="2:17" x14ac:dyDescent="0.25">
      <c r="B2" s="25" t="s">
        <v>6</v>
      </c>
    </row>
    <row r="4" spans="2:17" x14ac:dyDescent="0.25">
      <c r="B4" s="2" t="s">
        <v>251</v>
      </c>
    </row>
    <row r="5" spans="2:17" x14ac:dyDescent="0.25">
      <c r="B5" s="2"/>
    </row>
    <row r="6" spans="2:17" x14ac:dyDescent="0.25">
      <c r="B6" s="2"/>
      <c r="C6" s="6" t="s">
        <v>580</v>
      </c>
      <c r="D6" s="29">
        <v>39721</v>
      </c>
      <c r="E6" s="29">
        <f>EDATE(D6,12)</f>
        <v>40086</v>
      </c>
      <c r="F6" s="29">
        <f t="shared" ref="F6:I6" si="0">EDATE(E6,12)</f>
        <v>40451</v>
      </c>
      <c r="G6" s="29">
        <f t="shared" si="0"/>
        <v>40816</v>
      </c>
      <c r="H6" s="29">
        <f t="shared" si="0"/>
        <v>41182</v>
      </c>
      <c r="I6" s="29">
        <f t="shared" si="0"/>
        <v>41547</v>
      </c>
      <c r="J6" s="29">
        <f>EDATE(I6,12)</f>
        <v>41912</v>
      </c>
      <c r="K6" s="130">
        <v>42094</v>
      </c>
      <c r="L6" s="29">
        <f>EDATE(J6,12)</f>
        <v>42277</v>
      </c>
      <c r="M6" s="29">
        <f>EDATE(L6,12)</f>
        <v>42643</v>
      </c>
      <c r="N6" s="29">
        <f t="shared" ref="N6:Q6" si="1">EDATE(M6,12)</f>
        <v>43008</v>
      </c>
      <c r="O6" s="29">
        <f t="shared" si="1"/>
        <v>43373</v>
      </c>
      <c r="P6" s="29">
        <f t="shared" si="1"/>
        <v>43738</v>
      </c>
      <c r="Q6" s="29">
        <f t="shared" si="1"/>
        <v>44104</v>
      </c>
    </row>
    <row r="7" spans="2:17" x14ac:dyDescent="0.25">
      <c r="B7" s="2"/>
      <c r="C7" s="6"/>
      <c r="D7" s="29" t="s">
        <v>403</v>
      </c>
      <c r="E7" s="29" t="s">
        <v>403</v>
      </c>
      <c r="F7" s="29" t="s">
        <v>403</v>
      </c>
      <c r="G7" s="29" t="s">
        <v>403</v>
      </c>
      <c r="H7" s="29" t="s">
        <v>403</v>
      </c>
      <c r="I7" s="29" t="s">
        <v>403</v>
      </c>
      <c r="J7" s="29" t="s">
        <v>403</v>
      </c>
      <c r="K7" s="29" t="s">
        <v>404</v>
      </c>
      <c r="L7" s="29" t="s">
        <v>404</v>
      </c>
      <c r="M7" s="29" t="s">
        <v>404</v>
      </c>
      <c r="N7" s="29" t="s">
        <v>404</v>
      </c>
      <c r="O7" s="29" t="s">
        <v>404</v>
      </c>
      <c r="P7" s="29" t="s">
        <v>404</v>
      </c>
      <c r="Q7" s="29" t="s">
        <v>404</v>
      </c>
    </row>
    <row r="8" spans="2:17" x14ac:dyDescent="0.25">
      <c r="B8" s="2"/>
      <c r="C8" s="6" t="s">
        <v>46</v>
      </c>
      <c r="D8" s="377">
        <v>2009</v>
      </c>
      <c r="E8" s="377">
        <v>2010</v>
      </c>
      <c r="F8" s="377">
        <v>2011</v>
      </c>
      <c r="G8" s="377">
        <v>2012</v>
      </c>
      <c r="H8" s="377">
        <v>2013</v>
      </c>
      <c r="I8" s="377">
        <v>2014</v>
      </c>
      <c r="J8" s="376" t="s">
        <v>577</v>
      </c>
      <c r="K8" s="376" t="s">
        <v>578</v>
      </c>
      <c r="L8" s="377">
        <v>2016</v>
      </c>
      <c r="M8" s="377">
        <v>2017</v>
      </c>
      <c r="N8" s="377">
        <v>2018</v>
      </c>
      <c r="O8" s="377">
        <v>2019</v>
      </c>
      <c r="P8" s="377">
        <v>2020</v>
      </c>
      <c r="Q8" s="377">
        <v>2021</v>
      </c>
    </row>
    <row r="9" spans="2:17" x14ac:dyDescent="0.25">
      <c r="B9" s="2"/>
      <c r="C9" s="6" t="s">
        <v>581</v>
      </c>
      <c r="D9" s="78">
        <v>166.5</v>
      </c>
      <c r="E9" s="78">
        <v>168.6</v>
      </c>
      <c r="F9" s="78">
        <v>173.3</v>
      </c>
      <c r="G9" s="78">
        <v>179.4</v>
      </c>
      <c r="H9" s="373"/>
      <c r="I9" s="373"/>
      <c r="J9" s="373"/>
      <c r="K9" s="373"/>
      <c r="L9" s="373"/>
      <c r="M9" s="373"/>
      <c r="N9" s="373"/>
      <c r="O9" s="373"/>
      <c r="P9" s="373"/>
      <c r="Q9" s="373"/>
    </row>
    <row r="10" spans="2:17" x14ac:dyDescent="0.25">
      <c r="B10" s="2"/>
      <c r="C10" s="6" t="s">
        <v>582</v>
      </c>
      <c r="D10" s="374"/>
      <c r="E10" s="374"/>
      <c r="F10" s="374"/>
      <c r="G10" s="113">
        <v>99.8</v>
      </c>
      <c r="H10" s="113">
        <v>101.8</v>
      </c>
      <c r="I10" s="113">
        <v>104</v>
      </c>
      <c r="J10" s="113">
        <v>106.4</v>
      </c>
      <c r="K10" s="131">
        <f>(1+L11)^0.5*J10</f>
        <v>107.7344004039564</v>
      </c>
      <c r="L10" s="113">
        <f>J10*(1+L11)</f>
        <v>109.085536</v>
      </c>
      <c r="M10" s="113">
        <f>L10*(1+M11)</f>
        <v>111.83885492864</v>
      </c>
      <c r="N10" s="113">
        <f t="shared" ref="N10:Q10" si="2">M10*(1+N11)</f>
        <v>114.66166762703887</v>
      </c>
      <c r="O10" s="113">
        <f t="shared" si="2"/>
        <v>117.55572811794532</v>
      </c>
      <c r="P10" s="113">
        <f t="shared" si="2"/>
        <v>120.52283469564226</v>
      </c>
      <c r="Q10" s="113">
        <f t="shared" si="2"/>
        <v>123.56483104336026</v>
      </c>
    </row>
    <row r="11" spans="2:17" x14ac:dyDescent="0.25">
      <c r="B11" s="2"/>
      <c r="C11" s="6" t="s">
        <v>443</v>
      </c>
      <c r="D11" s="27">
        <f>D9/158.6-1</f>
        <v>4.9810844892812067E-2</v>
      </c>
      <c r="E11" s="27">
        <f>E9/D9-1</f>
        <v>1.2612612612612484E-2</v>
      </c>
      <c r="F11" s="27">
        <f t="shared" ref="F11:G11" si="3">F9/E9-1</f>
        <v>2.7876631079478242E-2</v>
      </c>
      <c r="G11" s="27">
        <f t="shared" si="3"/>
        <v>3.5199076745527913E-2</v>
      </c>
      <c r="H11" s="27">
        <f>H10/G10-1</f>
        <v>2.0040080160320661E-2</v>
      </c>
      <c r="I11" s="27">
        <f t="shared" ref="I11:J11" si="4">I10/H10-1</f>
        <v>2.16110019646365E-2</v>
      </c>
      <c r="J11" s="27">
        <f t="shared" si="4"/>
        <v>2.3076923076923217E-2</v>
      </c>
      <c r="K11" s="133">
        <f>(K10-J10)/J10</f>
        <v>1.2541357180041297E-2</v>
      </c>
      <c r="L11" s="133">
        <v>2.5239999999999999E-2</v>
      </c>
      <c r="M11" s="133">
        <v>2.5239999999999999E-2</v>
      </c>
      <c r="N11" s="133">
        <v>2.5239999999999999E-2</v>
      </c>
      <c r="O11" s="133">
        <v>2.5239999999999999E-2</v>
      </c>
      <c r="P11" s="133">
        <v>2.5239999999999999E-2</v>
      </c>
      <c r="Q11" s="133">
        <v>2.5239999999999999E-2</v>
      </c>
    </row>
    <row r="12" spans="2:17" x14ac:dyDescent="0.25">
      <c r="B12" s="2"/>
      <c r="C12" s="6" t="s">
        <v>488</v>
      </c>
      <c r="D12" s="27"/>
      <c r="E12" s="27"/>
      <c r="F12" s="27"/>
      <c r="G12" s="27"/>
      <c r="H12" s="27"/>
      <c r="I12" s="70">
        <f>I10/$I$10</f>
        <v>1</v>
      </c>
      <c r="J12" s="375">
        <f t="shared" ref="J12:Q12" si="5">J10/$I$10</f>
        <v>1.0230769230769232</v>
      </c>
      <c r="K12" s="421">
        <f t="shared" si="5"/>
        <v>1.0359076961918885</v>
      </c>
      <c r="L12" s="421">
        <f t="shared" si="5"/>
        <v>1.0488993846153847</v>
      </c>
      <c r="M12" s="421">
        <f t="shared" si="5"/>
        <v>1.0753736050830769</v>
      </c>
      <c r="N12" s="421">
        <f t="shared" si="5"/>
        <v>1.1025160348753738</v>
      </c>
      <c r="O12" s="421">
        <f t="shared" si="5"/>
        <v>1.1303435395956281</v>
      </c>
      <c r="P12" s="421">
        <f t="shared" si="5"/>
        <v>1.1588734105350218</v>
      </c>
      <c r="Q12" s="421">
        <f t="shared" si="5"/>
        <v>1.1881233754169256</v>
      </c>
    </row>
    <row r="13" spans="2:17" x14ac:dyDescent="0.25">
      <c r="B13" s="2"/>
      <c r="C13" s="6" t="s">
        <v>576</v>
      </c>
      <c r="D13" s="27"/>
      <c r="E13" s="133"/>
      <c r="F13" s="133"/>
      <c r="G13" s="133"/>
      <c r="H13" s="133"/>
      <c r="I13" s="132"/>
      <c r="J13" s="70"/>
      <c r="K13" s="70">
        <v>1</v>
      </c>
      <c r="L13" s="70">
        <f>L10/$K$10</f>
        <v>1.0125413571800412</v>
      </c>
      <c r="M13" s="70">
        <f t="shared" ref="M13:Q13" si="6">M10/$K$10</f>
        <v>1.0380979010352656</v>
      </c>
      <c r="N13" s="70">
        <f t="shared" si="6"/>
        <v>1.0642994920573956</v>
      </c>
      <c r="O13" s="70">
        <f t="shared" si="6"/>
        <v>1.0911624112369243</v>
      </c>
      <c r="P13" s="70">
        <f t="shared" si="6"/>
        <v>1.118703350496544</v>
      </c>
      <c r="Q13" s="70">
        <f t="shared" si="6"/>
        <v>1.1469394230630767</v>
      </c>
    </row>
    <row r="14" spans="2:17" x14ac:dyDescent="0.25">
      <c r="B14" s="2"/>
      <c r="C14" s="6" t="s">
        <v>452</v>
      </c>
      <c r="D14" s="90">
        <f t="shared" ref="D14:G14" si="7">(1+E$11)*E14</f>
        <v>1.1631401802084518</v>
      </c>
      <c r="E14" s="90">
        <f t="shared" si="7"/>
        <v>1.1486526690670655</v>
      </c>
      <c r="F14" s="90">
        <f t="shared" si="7"/>
        <v>1.1175005193578027</v>
      </c>
      <c r="G14" s="90">
        <f t="shared" si="7"/>
        <v>1.0795030100596834</v>
      </c>
      <c r="H14" s="90">
        <f>(1+I$11)*I14</f>
        <v>1.0582946994494735</v>
      </c>
      <c r="I14" s="90">
        <f>(1+J$11)*J14</f>
        <v>1.0359076961918885</v>
      </c>
      <c r="J14" s="90">
        <f>(1+K$11)*K14</f>
        <v>1.0125413571800412</v>
      </c>
      <c r="K14" s="90">
        <v>1</v>
      </c>
      <c r="L14" s="6"/>
      <c r="M14" s="6"/>
      <c r="N14" s="6"/>
      <c r="O14" s="6"/>
      <c r="P14" s="6"/>
      <c r="Q14" s="6"/>
    </row>
    <row r="15" spans="2:17" x14ac:dyDescent="0.25">
      <c r="B15" s="2"/>
      <c r="C15" s="71" t="s">
        <v>442</v>
      </c>
      <c r="D15" s="70">
        <f t="shared" ref="D15:F15" si="8">(1+E$11)*E15</f>
        <v>1.1228222210186136</v>
      </c>
      <c r="E15" s="70">
        <f t="shared" si="8"/>
        <v>1.1088368908635777</v>
      </c>
      <c r="F15" s="70">
        <f t="shared" si="8"/>
        <v>1.0787645689532555</v>
      </c>
      <c r="G15" s="70">
        <f>(1+H$11)*H15</f>
        <v>1.0420841683366733</v>
      </c>
      <c r="H15" s="70">
        <f>1*(1+I$11)</f>
        <v>1.0216110019646365</v>
      </c>
      <c r="I15" s="70">
        <v>1</v>
      </c>
      <c r="J15" s="70"/>
      <c r="K15" s="70"/>
      <c r="L15" s="70"/>
      <c r="M15" s="70"/>
      <c r="N15" s="70"/>
      <c r="O15" s="70"/>
      <c r="P15" s="70"/>
      <c r="Q15" s="70"/>
    </row>
    <row r="16" spans="2:17" ht="11.25" customHeight="1" x14ac:dyDescent="0.25">
      <c r="B16" s="2"/>
      <c r="C16" s="24"/>
      <c r="D16" s="114"/>
      <c r="E16" s="114"/>
      <c r="F16" s="114"/>
      <c r="G16" s="114"/>
      <c r="H16" s="114"/>
      <c r="I16" s="114"/>
      <c r="J16" s="114"/>
      <c r="K16" s="114"/>
    </row>
    <row r="17" spans="2:12" x14ac:dyDescent="0.25">
      <c r="B17" s="2"/>
      <c r="C17" s="24" t="s">
        <v>644</v>
      </c>
    </row>
    <row r="18" spans="2:12" x14ac:dyDescent="0.25">
      <c r="B18" s="2"/>
      <c r="C18" s="24"/>
      <c r="J18" s="126"/>
    </row>
    <row r="19" spans="2:12" x14ac:dyDescent="0.25">
      <c r="B19" s="2"/>
      <c r="C19" s="24"/>
    </row>
    <row r="20" spans="2:12" x14ac:dyDescent="0.25">
      <c r="B20" s="2" t="s">
        <v>252</v>
      </c>
    </row>
    <row r="21" spans="2:12" x14ac:dyDescent="0.25">
      <c r="B21" s="2"/>
    </row>
    <row r="22" spans="2:12" x14ac:dyDescent="0.25">
      <c r="B22" s="2"/>
      <c r="C22" s="6" t="s">
        <v>254</v>
      </c>
      <c r="D22" s="28">
        <v>2014</v>
      </c>
      <c r="E22" s="28">
        <v>2015</v>
      </c>
      <c r="F22" s="28">
        <v>2016</v>
      </c>
      <c r="G22" s="28">
        <v>2017</v>
      </c>
      <c r="H22" s="28">
        <v>2018</v>
      </c>
      <c r="I22" s="28">
        <v>2019</v>
      </c>
      <c r="J22" s="28">
        <v>2020</v>
      </c>
      <c r="K22" s="28">
        <v>2021</v>
      </c>
    </row>
    <row r="23" spans="2:12" x14ac:dyDescent="0.25">
      <c r="B23" s="2"/>
      <c r="C23" s="6" t="s">
        <v>290</v>
      </c>
      <c r="D23" s="88">
        <v>6.0767490000000002E-3</v>
      </c>
      <c r="E23" s="158">
        <f>(1+0.045)/(1+J11)-1</f>
        <v>2.142857142857113E-2</v>
      </c>
      <c r="F23" s="158">
        <v>1.9262145091825111E-2</v>
      </c>
      <c r="G23" s="88">
        <v>1.6505729E-2</v>
      </c>
      <c r="H23" s="88">
        <v>1.6146587E-2</v>
      </c>
      <c r="I23" s="88">
        <v>1.6646307999999999E-2</v>
      </c>
      <c r="J23" s="88">
        <v>1.7255107999999998E-2</v>
      </c>
      <c r="K23" s="88"/>
      <c r="L23" s="1" t="s">
        <v>481</v>
      </c>
    </row>
    <row r="24" spans="2:12" x14ac:dyDescent="0.25">
      <c r="B24" s="2"/>
      <c r="C24" s="6" t="s">
        <v>262</v>
      </c>
      <c r="D24" s="70">
        <v>1</v>
      </c>
      <c r="E24" s="70">
        <f>(1+E23)*D24</f>
        <v>1.0214285714285711</v>
      </c>
      <c r="F24" s="70">
        <f>(1+F23)*E24</f>
        <v>1.0411034767723639</v>
      </c>
      <c r="G24" s="70">
        <f t="shared" ref="G24:K24" si="9">(1+G23)*F24</f>
        <v>1.0582876486209263</v>
      </c>
      <c r="H24" s="70">
        <f t="shared" si="9"/>
        <v>1.0753753822104095</v>
      </c>
      <c r="I24" s="70">
        <f t="shared" si="9"/>
        <v>1.0932764120383016</v>
      </c>
      <c r="J24" s="70">
        <f t="shared" si="9"/>
        <v>1.1121410146018751</v>
      </c>
      <c r="K24" s="70">
        <f t="shared" si="9"/>
        <v>1.1121410146018751</v>
      </c>
    </row>
    <row r="25" spans="2:12" x14ac:dyDescent="0.25">
      <c r="B25" s="2"/>
      <c r="C25" s="6" t="s">
        <v>291</v>
      </c>
      <c r="D25" s="88">
        <v>7.6630057335663306E-3</v>
      </c>
      <c r="E25" s="158">
        <v>1.34E-2</v>
      </c>
      <c r="F25" s="158">
        <v>2.3099999999999999E-2</v>
      </c>
      <c r="G25" s="88">
        <v>1.8848924594883999E-2</v>
      </c>
      <c r="H25" s="88">
        <v>1.8613460707763235E-2</v>
      </c>
      <c r="I25" s="88">
        <v>1.8922942669839377E-2</v>
      </c>
      <c r="J25" s="88">
        <v>1.945963607406306E-2</v>
      </c>
      <c r="K25" s="88"/>
      <c r="L25" s="1" t="s">
        <v>482</v>
      </c>
    </row>
    <row r="26" spans="2:12" x14ac:dyDescent="0.25">
      <c r="B26" s="2"/>
      <c r="C26" s="6" t="s">
        <v>263</v>
      </c>
      <c r="D26" s="70">
        <v>1</v>
      </c>
      <c r="E26" s="70">
        <f>(1+E25)*D26</f>
        <v>1.0134000000000001</v>
      </c>
      <c r="F26" s="70">
        <f>(1+F25)*E26</f>
        <v>1.0368095399999999</v>
      </c>
      <c r="G26" s="70">
        <f t="shared" ref="G26" si="10">(1+G25)*F26</f>
        <v>1.0563522848387163</v>
      </c>
      <c r="H26" s="70">
        <f t="shared" ref="H26" si="11">(1+H25)*G26</f>
        <v>1.0760146565861177</v>
      </c>
      <c r="I26" s="70">
        <f t="shared" ref="I26" si="12">(1+I25)*H26</f>
        <v>1.0963760202446038</v>
      </c>
      <c r="J26" s="70">
        <f t="shared" ref="J26" si="13">(1+J25)*I26</f>
        <v>1.1177110985988934</v>
      </c>
      <c r="K26" s="70">
        <f t="shared" ref="K26" si="14">(1+K25)*J26</f>
        <v>1.1177110985988934</v>
      </c>
    </row>
    <row r="27" spans="2:12" x14ac:dyDescent="0.25">
      <c r="B27" s="2"/>
      <c r="C27" s="24" t="s">
        <v>645</v>
      </c>
    </row>
    <row r="28" spans="2:12" x14ac:dyDescent="0.25">
      <c r="B28" s="2"/>
      <c r="C28" s="24"/>
      <c r="F28" s="126"/>
      <c r="G28" s="126"/>
      <c r="H28" s="126"/>
      <c r="I28" s="126"/>
      <c r="J28" s="126"/>
    </row>
    <row r="29" spans="2:12" x14ac:dyDescent="0.25">
      <c r="B29" s="2" t="s">
        <v>253</v>
      </c>
    </row>
    <row r="30" spans="2:12" x14ac:dyDescent="0.25">
      <c r="B30" s="2"/>
      <c r="C30" s="6" t="s">
        <v>353</v>
      </c>
      <c r="D30" s="28">
        <v>2014</v>
      </c>
      <c r="E30" s="28">
        <v>2015</v>
      </c>
      <c r="F30" s="28">
        <v>2016</v>
      </c>
      <c r="G30" s="28">
        <v>2017</v>
      </c>
      <c r="H30" s="28">
        <v>2018</v>
      </c>
      <c r="I30" s="28">
        <v>2019</v>
      </c>
      <c r="J30" s="28">
        <v>2020</v>
      </c>
      <c r="K30" s="28">
        <v>2021</v>
      </c>
    </row>
    <row r="31" spans="2:12" x14ac:dyDescent="0.25">
      <c r="B31" s="2"/>
      <c r="C31" s="6" t="s">
        <v>265</v>
      </c>
      <c r="D31" s="133">
        <v>0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</row>
    <row r="32" spans="2:12" x14ac:dyDescent="0.25">
      <c r="B32" s="2"/>
      <c r="C32" s="6" t="s">
        <v>266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</row>
    <row r="33" spans="2:13" x14ac:dyDescent="0.25">
      <c r="B33" s="2"/>
      <c r="C33" s="6" t="s">
        <v>267</v>
      </c>
      <c r="D33" s="133">
        <v>0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M33" s="1" t="s">
        <v>479</v>
      </c>
    </row>
    <row r="34" spans="2:13" x14ac:dyDescent="0.25">
      <c r="B34" s="2"/>
      <c r="C34" s="6" t="s">
        <v>268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</row>
    <row r="35" spans="2:13" x14ac:dyDescent="0.25">
      <c r="B35" s="2"/>
      <c r="C35" s="6" t="s">
        <v>5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</row>
    <row r="36" spans="2:13" x14ac:dyDescent="0.25">
      <c r="B36" s="2"/>
      <c r="C36" s="6" t="s">
        <v>270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</row>
    <row r="37" spans="2:13" x14ac:dyDescent="0.25">
      <c r="B37" s="2"/>
    </row>
    <row r="38" spans="2:13" x14ac:dyDescent="0.25">
      <c r="B38" s="2"/>
      <c r="C38" s="6" t="s">
        <v>296</v>
      </c>
      <c r="D38" s="28">
        <v>2014</v>
      </c>
      <c r="E38" s="28">
        <v>2015</v>
      </c>
      <c r="F38" s="28">
        <v>2016</v>
      </c>
      <c r="G38" s="28">
        <v>2017</v>
      </c>
      <c r="H38" s="28">
        <v>2018</v>
      </c>
      <c r="I38" s="28">
        <v>2019</v>
      </c>
      <c r="J38" s="28">
        <v>2020</v>
      </c>
      <c r="K38" s="28">
        <v>2021</v>
      </c>
      <c r="L38" s="36"/>
    </row>
    <row r="39" spans="2:13" x14ac:dyDescent="0.25">
      <c r="B39" s="2"/>
      <c r="C39" s="6" t="s">
        <v>265</v>
      </c>
      <c r="D39" s="70">
        <v>1</v>
      </c>
      <c r="E39" s="70">
        <f>(1+E31)*D39</f>
        <v>1</v>
      </c>
      <c r="F39" s="70">
        <f>(1+F31)*E39</f>
        <v>1</v>
      </c>
      <c r="G39" s="70">
        <f t="shared" ref="G39:K39" si="15">(1+G31)*F39</f>
        <v>1</v>
      </c>
      <c r="H39" s="70">
        <f t="shared" si="15"/>
        <v>1</v>
      </c>
      <c r="I39" s="70">
        <f t="shared" si="15"/>
        <v>1</v>
      </c>
      <c r="J39" s="70">
        <f t="shared" si="15"/>
        <v>1</v>
      </c>
      <c r="K39" s="70">
        <f t="shared" si="15"/>
        <v>1</v>
      </c>
    </row>
    <row r="40" spans="2:13" x14ac:dyDescent="0.25">
      <c r="B40" s="2"/>
      <c r="C40" s="6" t="s">
        <v>266</v>
      </c>
      <c r="D40" s="70">
        <v>1</v>
      </c>
      <c r="E40" s="70">
        <f t="shared" ref="E40:E43" si="16">(1+E32)*D40</f>
        <v>1</v>
      </c>
      <c r="F40" s="70">
        <f t="shared" ref="F40:K40" si="17">(1+F32)*E40</f>
        <v>1</v>
      </c>
      <c r="G40" s="70">
        <f t="shared" si="17"/>
        <v>1</v>
      </c>
      <c r="H40" s="70">
        <f t="shared" si="17"/>
        <v>1</v>
      </c>
      <c r="I40" s="70">
        <f t="shared" si="17"/>
        <v>1</v>
      </c>
      <c r="J40" s="70">
        <f t="shared" si="17"/>
        <v>1</v>
      </c>
      <c r="K40" s="70">
        <f t="shared" si="17"/>
        <v>1</v>
      </c>
    </row>
    <row r="41" spans="2:13" x14ac:dyDescent="0.25">
      <c r="B41" s="2"/>
      <c r="C41" s="6" t="s">
        <v>267</v>
      </c>
      <c r="D41" s="70">
        <v>1</v>
      </c>
      <c r="E41" s="70">
        <f t="shared" si="16"/>
        <v>1</v>
      </c>
      <c r="F41" s="70">
        <f t="shared" ref="F41:K41" si="18">(1+F33)*E41</f>
        <v>1</v>
      </c>
      <c r="G41" s="70">
        <f t="shared" si="18"/>
        <v>1</v>
      </c>
      <c r="H41" s="70">
        <f t="shared" si="18"/>
        <v>1</v>
      </c>
      <c r="I41" s="70">
        <f t="shared" si="18"/>
        <v>1</v>
      </c>
      <c r="J41" s="70">
        <f t="shared" si="18"/>
        <v>1</v>
      </c>
      <c r="K41" s="70">
        <f t="shared" si="18"/>
        <v>1</v>
      </c>
    </row>
    <row r="42" spans="2:13" x14ac:dyDescent="0.25">
      <c r="B42" s="2"/>
      <c r="C42" s="6" t="s">
        <v>268</v>
      </c>
      <c r="D42" s="70">
        <v>1</v>
      </c>
      <c r="E42" s="70">
        <f t="shared" si="16"/>
        <v>1</v>
      </c>
      <c r="F42" s="70">
        <f t="shared" ref="F42:K42" si="19">(1+F34)*E42</f>
        <v>1</v>
      </c>
      <c r="G42" s="70">
        <f t="shared" si="19"/>
        <v>1</v>
      </c>
      <c r="H42" s="70">
        <f t="shared" si="19"/>
        <v>1</v>
      </c>
      <c r="I42" s="70">
        <f t="shared" si="19"/>
        <v>1</v>
      </c>
      <c r="J42" s="70">
        <f t="shared" si="19"/>
        <v>1</v>
      </c>
      <c r="K42" s="70">
        <f t="shared" si="19"/>
        <v>1</v>
      </c>
    </row>
    <row r="43" spans="2:13" x14ac:dyDescent="0.25">
      <c r="B43" s="2"/>
      <c r="C43" s="6" t="s">
        <v>5</v>
      </c>
      <c r="D43" s="70">
        <v>1</v>
      </c>
      <c r="E43" s="70">
        <f t="shared" si="16"/>
        <v>1</v>
      </c>
      <c r="F43" s="70">
        <f t="shared" ref="F43:K43" si="20">(1+F35)*E43</f>
        <v>1</v>
      </c>
      <c r="G43" s="70">
        <f t="shared" si="20"/>
        <v>1</v>
      </c>
      <c r="H43" s="70">
        <f t="shared" si="20"/>
        <v>1</v>
      </c>
      <c r="I43" s="70">
        <f t="shared" si="20"/>
        <v>1</v>
      </c>
      <c r="J43" s="70">
        <f t="shared" si="20"/>
        <v>1</v>
      </c>
      <c r="K43" s="70">
        <f t="shared" si="20"/>
        <v>1</v>
      </c>
    </row>
    <row r="44" spans="2:13" x14ac:dyDescent="0.25">
      <c r="B44" s="2"/>
      <c r="C44" s="6" t="str">
        <f>C36</f>
        <v>Spare</v>
      </c>
      <c r="D44" s="70"/>
      <c r="E44" s="70"/>
      <c r="F44" s="90"/>
      <c r="G44" s="90"/>
      <c r="H44" s="90"/>
      <c r="I44" s="90"/>
      <c r="J44" s="90"/>
      <c r="K44" s="90"/>
    </row>
    <row r="45" spans="2:13" x14ac:dyDescent="0.25">
      <c r="C45" s="24"/>
    </row>
    <row r="48" spans="2:13" x14ac:dyDescent="0.25">
      <c r="B48" s="2"/>
    </row>
    <row r="49" spans="2:5" ht="11.25" customHeight="1" x14ac:dyDescent="0.25">
      <c r="B49" s="2"/>
    </row>
    <row r="50" spans="2:5" x14ac:dyDescent="0.25">
      <c r="D50" s="86"/>
      <c r="E50" s="34"/>
    </row>
    <row r="51" spans="2:5" x14ac:dyDescent="0.25">
      <c r="D51" s="87"/>
    </row>
  </sheetData>
  <hyperlinks>
    <hyperlink ref="B2" location="Contents!A1" display="Table of Contents"/>
  </hyperlinks>
  <pageMargins left="0.7" right="0.7" top="0.75" bottom="0.75" header="0.3" footer="0.3"/>
  <pageSetup paperSize="9" scale="8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B1:O39"/>
  <sheetViews>
    <sheetView zoomScaleNormal="100" workbookViewId="0">
      <selection activeCell="I7" sqref="I7"/>
    </sheetView>
  </sheetViews>
  <sheetFormatPr defaultRowHeight="15" x14ac:dyDescent="0.25"/>
  <cols>
    <col min="2" max="2" width="35.42578125" bestFit="1" customWidth="1"/>
  </cols>
  <sheetData>
    <row r="1" spans="2:15" x14ac:dyDescent="0.25">
      <c r="B1" t="s">
        <v>476</v>
      </c>
    </row>
    <row r="3" spans="2:15" x14ac:dyDescent="0.25">
      <c r="C3" s="152">
        <v>2015</v>
      </c>
      <c r="D3" s="152">
        <v>2016</v>
      </c>
      <c r="E3" s="152">
        <v>2017</v>
      </c>
      <c r="F3" s="152">
        <v>2018</v>
      </c>
      <c r="G3" s="152">
        <v>2019</v>
      </c>
      <c r="H3" s="152">
        <v>2020</v>
      </c>
    </row>
    <row r="4" spans="2:15" x14ac:dyDescent="0.25">
      <c r="B4" t="s">
        <v>275</v>
      </c>
      <c r="C4" s="151">
        <f>SUMPRODUCT((Stations!$I$7:$I$37=Repex_Analysis!$B4)*Stations!J$7:J$37)+SUMPRODUCT((Lines!$I$7:$I$37=Repex_Analysis!$B4)*Lines!J$7:J$37)+SUMPRODUCT((ESL_1!$I$7:$I$37=Repex_Analysis!$B4)*ESL_1!J$7:J$37)</f>
        <v>0</v>
      </c>
      <c r="D4" s="151">
        <f>SUMPRODUCT((Stations!$I$7:$I$37=Repex_Analysis!$B4)*Stations!K$7:K$37)+SUMPRODUCT((Lines!$I$7:$I$37=Repex_Analysis!$B4)*Lines!K$7:K$37)+SUMPRODUCT((ESL_1!$I$7:$I$37=Repex_Analysis!$B4)*ESL_1!K$7:K$37)</f>
        <v>0</v>
      </c>
      <c r="E4" s="151">
        <f>SUMPRODUCT((Stations!$I$7:$I$37=Repex_Analysis!$B4)*Stations!L$7:L$37)+SUMPRODUCT((Lines!$I$7:$I$37=Repex_Analysis!$B4)*Lines!L$7:L$37)+SUMPRODUCT((ESL_1!$I$7:$I$37=Repex_Analysis!$B4)*ESL_1!L$7:L$37)</f>
        <v>0</v>
      </c>
      <c r="F4" s="151">
        <f>SUMPRODUCT((Stations!$I$7:$I$37=Repex_Analysis!$B4)*Stations!M$7:M$37)+SUMPRODUCT((Lines!$I$7:$I$37=Repex_Analysis!$B4)*Lines!M$7:M$37)+SUMPRODUCT((ESL_1!$I$7:$I$37=Repex_Analysis!$B4)*ESL_1!M$7:M$37)</f>
        <v>0</v>
      </c>
      <c r="G4" s="151">
        <f>SUMPRODUCT((Stations!$I$7:$I$37=Repex_Analysis!$B4)*Stations!N$7:N$37)+SUMPRODUCT((Lines!$I$7:$I$37=Repex_Analysis!$B4)*Lines!N$7:N$37)+SUMPRODUCT((ESL_1!$I$7:$I$37=Repex_Analysis!$B4)*ESL_1!N$7:N$37)</f>
        <v>0</v>
      </c>
      <c r="H4" s="151">
        <f>SUMPRODUCT((Stations!$I$7:$I$37=Repex_Analysis!$B4)*Stations!O$7:O$37)+SUMPRODUCT((Lines!$I$7:$I$37=Repex_Analysis!$B4)*Lines!O$7:O$37)+SUMPRODUCT((ESL_1!$I$7:$I$37=Repex_Analysis!$B4)*ESL_1!O$7:O$37)</f>
        <v>0</v>
      </c>
    </row>
    <row r="5" spans="2:15" x14ac:dyDescent="0.25">
      <c r="B5" t="s">
        <v>276</v>
      </c>
      <c r="C5" s="151">
        <f>SUMPRODUCT((Stations!$I$7:$I$37=Repex_Analysis!$B5)*Stations!J$7:J$37)+SUMPRODUCT((Lines!$I$7:$I$37=Repex_Analysis!$B5)*Lines!J$7:J$37)+SUMPRODUCT((ESL_1!$I$7:$I$37=Repex_Analysis!$B5)*ESL_1!J$7:J$37)</f>
        <v>0</v>
      </c>
      <c r="D5" s="151">
        <f>SUMPRODUCT((Stations!$I$7:$I$37=Repex_Analysis!$B5)*Stations!K$7:K$37)+SUMPRODUCT((Lines!$I$7:$I$37=Repex_Analysis!$B5)*Lines!K$7:K$37)+SUMPRODUCT((ESL_1!$I$7:$I$37=Repex_Analysis!$B5)*ESL_1!K$7:K$37)</f>
        <v>0</v>
      </c>
      <c r="E5" s="151">
        <f>SUMPRODUCT((Stations!$I$7:$I$37=Repex_Analysis!$B5)*Stations!L$7:L$37)+SUMPRODUCT((Lines!$I$7:$I$37=Repex_Analysis!$B5)*Lines!L$7:L$37)+SUMPRODUCT((ESL_1!$I$7:$I$37=Repex_Analysis!$B5)*ESL_1!L$7:L$37)</f>
        <v>0</v>
      </c>
      <c r="F5" s="151">
        <f>SUMPRODUCT((Stations!$I$7:$I$37=Repex_Analysis!$B5)*Stations!M$7:M$37)+SUMPRODUCT((Lines!$I$7:$I$37=Repex_Analysis!$B5)*Lines!M$7:M$37)+SUMPRODUCT((ESL_1!$I$7:$I$37=Repex_Analysis!$B5)*ESL_1!M$7:M$37)</f>
        <v>0</v>
      </c>
      <c r="G5" s="151">
        <f>SUMPRODUCT((Stations!$I$7:$I$37=Repex_Analysis!$B5)*Stations!N$7:N$37)+SUMPRODUCT((Lines!$I$7:$I$37=Repex_Analysis!$B5)*Lines!N$7:N$37)+SUMPRODUCT((ESL_1!$I$7:$I$37=Repex_Analysis!$B5)*ESL_1!N$7:N$37)</f>
        <v>0</v>
      </c>
      <c r="H5" s="151">
        <f>SUMPRODUCT((Stations!$I$7:$I$37=Repex_Analysis!$B5)*Stations!O$7:O$37)+SUMPRODUCT((Lines!$I$7:$I$37=Repex_Analysis!$B5)*Lines!O$7:O$37)+SUMPRODUCT((ESL_1!$I$7:$I$37=Repex_Analysis!$B5)*ESL_1!O$7:O$37)</f>
        <v>0</v>
      </c>
    </row>
    <row r="6" spans="2:15" x14ac:dyDescent="0.25">
      <c r="B6" t="s">
        <v>277</v>
      </c>
      <c r="C6" s="151">
        <f>SUMPRODUCT((Stations!$I$7:$I$37=Repex_Analysis!$B6)*Stations!J$7:J$37)+SUMPRODUCT((Lines!$I$7:$I$37=Repex_Analysis!$B6)*Lines!J$7:J$37)+SUMPRODUCT((ESL_1!$I$7:$I$37=Repex_Analysis!$B6)*ESL_1!J$7:J$37)</f>
        <v>0</v>
      </c>
      <c r="D6" s="151">
        <f>SUMPRODUCT((Stations!$I$7:$I$37=Repex_Analysis!$B6)*Stations!K$7:K$37)+SUMPRODUCT((Lines!$I$7:$I$37=Repex_Analysis!$B6)*Lines!K$7:K$37)+SUMPRODUCT((ESL_1!$I$7:$I$37=Repex_Analysis!$B6)*ESL_1!K$7:K$37)</f>
        <v>0</v>
      </c>
      <c r="E6" s="151">
        <f>SUMPRODUCT((Stations!$I$7:$I$37=Repex_Analysis!$B6)*Stations!L$7:L$37)+SUMPRODUCT((Lines!$I$7:$I$37=Repex_Analysis!$B6)*Lines!L$7:L$37)+SUMPRODUCT((ESL_1!$I$7:$I$37=Repex_Analysis!$B6)*ESL_1!L$7:L$37)</f>
        <v>0</v>
      </c>
      <c r="F6" s="151">
        <f>SUMPRODUCT((Stations!$I$7:$I$37=Repex_Analysis!$B6)*Stations!M$7:M$37)+SUMPRODUCT((Lines!$I$7:$I$37=Repex_Analysis!$B6)*Lines!M$7:M$37)+SUMPRODUCT((ESL_1!$I$7:$I$37=Repex_Analysis!$B6)*ESL_1!M$7:M$37)</f>
        <v>0</v>
      </c>
      <c r="G6" s="151">
        <f>SUMPRODUCT((Stations!$I$7:$I$37=Repex_Analysis!$B6)*Stations!N$7:N$37)+SUMPRODUCT((Lines!$I$7:$I$37=Repex_Analysis!$B6)*Lines!N$7:N$37)+SUMPRODUCT((ESL_1!$I$7:$I$37=Repex_Analysis!$B6)*ESL_1!N$7:N$37)</f>
        <v>0</v>
      </c>
      <c r="H6" s="151">
        <f>SUMPRODUCT((Stations!$I$7:$I$37=Repex_Analysis!$B6)*Stations!O$7:O$37)+SUMPRODUCT((Lines!$I$7:$I$37=Repex_Analysis!$B6)*Lines!O$7:O$37)+SUMPRODUCT((ESL_1!$I$7:$I$37=Repex_Analysis!$B6)*ESL_1!O$7:O$37)</f>
        <v>0</v>
      </c>
    </row>
    <row r="7" spans="2:15" x14ac:dyDescent="0.25">
      <c r="B7" s="92" t="s">
        <v>278</v>
      </c>
      <c r="C7" s="60">
        <f>SUMPRODUCT((Stations!$I$7:$I$37=Repex_Analysis!$B7)*Stations!J$7:J$37)+SUMPRODUCT((Lines!$I$7:$I$37=Repex_Analysis!$B7)*Lines!J$7:J$37)+SUMPRODUCT((ESL_1!$I$7:$I$37=Repex_Analysis!$B7)*ESL_1!J$7:J$37)</f>
        <v>0</v>
      </c>
      <c r="D7" s="60">
        <f>SUMPRODUCT((Stations!$I$7:$I$37=Repex_Analysis!$B7)*Stations!K$7:K$37)+SUMPRODUCT((Lines!$I$7:$I$37=Repex_Analysis!$B7)*Lines!K$7:K$37)+SUMPRODUCT((ESL_1!$I$7:$I$37=Repex_Analysis!$B7)*ESL_1!K$7:K$37)</f>
        <v>0</v>
      </c>
      <c r="E7" s="60">
        <f>SUMPRODUCT((Stations!$I$7:$I$37=Repex_Analysis!$B7)*Stations!L$7:L$37)+SUMPRODUCT((Lines!$I$7:$I$37=Repex_Analysis!$B7)*Lines!L$7:L$37)+SUMPRODUCT((ESL_1!$I$7:$I$37=Repex_Analysis!$B7)*ESL_1!L$7:L$37)</f>
        <v>0</v>
      </c>
      <c r="F7" s="60">
        <f>SUMPRODUCT((Stations!$I$7:$I$37=Repex_Analysis!$B7)*Stations!M$7:M$37)+SUMPRODUCT((Lines!$I$7:$I$37=Repex_Analysis!$B7)*Lines!M$7:M$37)+SUMPRODUCT((ESL_1!$I$7:$I$37=Repex_Analysis!$B7)*ESL_1!M$7:M$37)</f>
        <v>0</v>
      </c>
      <c r="G7" s="60">
        <f>SUMPRODUCT((Stations!$I$7:$I$37=Repex_Analysis!$B7)*Stations!N$7:N$37)+SUMPRODUCT((Lines!$I$7:$I$37=Repex_Analysis!$B7)*Lines!N$7:N$37)+SUMPRODUCT((ESL_1!$I$7:$I$37=Repex_Analysis!$B7)*ESL_1!N$7:N$37)</f>
        <v>0</v>
      </c>
      <c r="H7" s="60">
        <f>SUMPRODUCT((Stations!$I$7:$I$37=Repex_Analysis!$B7)*Stations!O$7:O$37)+SUMPRODUCT((Lines!$I$7:$I$37=Repex_Analysis!$B7)*Lines!O$7:O$37)+SUMPRODUCT((ESL_1!$I$7:$I$37=Repex_Analysis!$B7)*ESL_1!O$7:O$37)</f>
        <v>0</v>
      </c>
      <c r="I7" s="423" t="s">
        <v>640</v>
      </c>
    </row>
    <row r="8" spans="2:15" x14ac:dyDescent="0.25">
      <c r="B8" t="s">
        <v>390</v>
      </c>
      <c r="C8" s="422">
        <f>SUMPRODUCT((Stations!$I$7:$I$37=Repex_Analysis!$B8)*Stations!J$7:J$37)+SUMPRODUCT((Lines!$I$7:$I$37=Repex_Analysis!$B8)*Lines!J$7:J$37)+SUMPRODUCT((ESL_1!$I$7:$I$37=Repex_Analysis!$B8)*ESL_1!J$7:J$37)</f>
        <v>0</v>
      </c>
      <c r="D8" s="422">
        <f>SUMPRODUCT((Stations!$I$7:$I$37=Repex_Analysis!$B8)*Stations!K$7:K$37)+SUMPRODUCT((Lines!$I$7:$I$37=Repex_Analysis!$B8)*Lines!K$7:K$37)+SUMPRODUCT((ESL_1!$I$7:$I$37=Repex_Analysis!$B8)*ESL_1!K$7:K$37)</f>
        <v>0</v>
      </c>
      <c r="E8" s="422">
        <f>SUMPRODUCT((Stations!$I$7:$I$37=Repex_Analysis!$B8)*Stations!L$7:L$37)+SUMPRODUCT((Lines!$I$7:$I$37=Repex_Analysis!$B8)*Lines!L$7:L$37)+SUMPRODUCT((ESL_1!$I$7:$I$37=Repex_Analysis!$B8)*ESL_1!L$7:L$37)</f>
        <v>0</v>
      </c>
      <c r="F8" s="422">
        <f>SUMPRODUCT((Stations!$I$7:$I$37=Repex_Analysis!$B8)*Stations!M$7:M$37)+SUMPRODUCT((Lines!$I$7:$I$37=Repex_Analysis!$B8)*Lines!M$7:M$37)+SUMPRODUCT((ESL_1!$I$7:$I$37=Repex_Analysis!$B8)*ESL_1!M$7:M$37)</f>
        <v>0</v>
      </c>
      <c r="G8" s="422">
        <f>SUMPRODUCT((Stations!$I$7:$I$37=Repex_Analysis!$B8)*Stations!N$7:N$37)+SUMPRODUCT((Lines!$I$7:$I$37=Repex_Analysis!$B8)*Lines!N$7:N$37)+SUMPRODUCT((ESL_1!$I$7:$I$37=Repex_Analysis!$B8)*ESL_1!N$7:N$37)</f>
        <v>0</v>
      </c>
      <c r="H8" s="422">
        <f>SUMPRODUCT((Stations!$I$7:$I$37=Repex_Analysis!$B8)*Stations!O$7:O$37)+SUMPRODUCT((Lines!$I$7:$I$37=Repex_Analysis!$B8)*Lines!O$7:O$37)+SUMPRODUCT((ESL_1!$I$7:$I$37=Repex_Analysis!$B8)*ESL_1!O$7:O$37)</f>
        <v>0</v>
      </c>
    </row>
    <row r="9" spans="2:15" x14ac:dyDescent="0.25">
      <c r="B9" t="s">
        <v>388</v>
      </c>
      <c r="C9" s="151">
        <f>SUMPRODUCT((Stations!$I$7:$I$37=Repex_Analysis!$B9)*Stations!J$7:J$37)+SUMPRODUCT((Lines!$I$7:$I$37=Repex_Analysis!$B9)*Lines!J$7:J$37)+SUMPRODUCT((ESL_1!$I$7:$I$37=Repex_Analysis!$B9)*ESL_1!J$7:J$37)</f>
        <v>0</v>
      </c>
      <c r="D9" s="151">
        <f>SUMPRODUCT((Stations!$I$7:$I$37=Repex_Analysis!$B9)*Stations!K$7:K$37)+SUMPRODUCT((Lines!$I$7:$I$37=Repex_Analysis!$B9)*Lines!K$7:K$37)+SUMPRODUCT((ESL_1!$I$7:$I$37=Repex_Analysis!$B9)*ESL_1!K$7:K$37)</f>
        <v>0</v>
      </c>
      <c r="E9" s="151">
        <f>SUMPRODUCT((Stations!$I$7:$I$37=Repex_Analysis!$B9)*Stations!L$7:L$37)+SUMPRODUCT((Lines!$I$7:$I$37=Repex_Analysis!$B9)*Lines!L$7:L$37)+SUMPRODUCT((ESL_1!$I$7:$I$37=Repex_Analysis!$B9)*ESL_1!L$7:L$37)</f>
        <v>0</v>
      </c>
      <c r="F9" s="151">
        <f>SUMPRODUCT((Stations!$I$7:$I$37=Repex_Analysis!$B9)*Stations!M$7:M$37)+SUMPRODUCT((Lines!$I$7:$I$37=Repex_Analysis!$B9)*Lines!M$7:M$37)+SUMPRODUCT((ESL_1!$I$7:$I$37=Repex_Analysis!$B9)*ESL_1!M$7:M$37)</f>
        <v>0</v>
      </c>
      <c r="G9" s="151">
        <f>SUMPRODUCT((Stations!$I$7:$I$37=Repex_Analysis!$B9)*Stations!N$7:N$37)+SUMPRODUCT((Lines!$I$7:$I$37=Repex_Analysis!$B9)*Lines!N$7:N$37)+SUMPRODUCT((ESL_1!$I$7:$I$37=Repex_Analysis!$B9)*ESL_1!N$7:N$37)</f>
        <v>0</v>
      </c>
      <c r="H9" s="151">
        <f>SUMPRODUCT((Stations!$I$7:$I$37=Repex_Analysis!$B9)*Stations!O$7:O$37)+SUMPRODUCT((Lines!$I$7:$I$37=Repex_Analysis!$B9)*Lines!O$7:O$37)+SUMPRODUCT((ESL_1!$I$7:$I$37=Repex_Analysis!$B9)*ESL_1!O$7:O$37)</f>
        <v>0</v>
      </c>
    </row>
    <row r="10" spans="2:15" x14ac:dyDescent="0.25">
      <c r="B10" t="s">
        <v>155</v>
      </c>
      <c r="C10" s="151">
        <f>SUMPRODUCT((Stations!$I$7:$I$37=Repex_Analysis!$B10)*Stations!J$7:J$37)+SUMPRODUCT((Lines!$I$7:$I$37=Repex_Analysis!$B10)*Lines!J$7:J$37)+SUMPRODUCT((ESL_1!$I$7:$I$37=Repex_Analysis!$B10)*ESL_1!J$7:J$37)</f>
        <v>0</v>
      </c>
      <c r="D10" s="151">
        <f>SUMPRODUCT((Stations!$I$7:$I$37=Repex_Analysis!$B10)*Stations!K$7:K$37)+SUMPRODUCT((Lines!$I$7:$I$37=Repex_Analysis!$B10)*Lines!K$7:K$37)+SUMPRODUCT((ESL_1!$I$7:$I$37=Repex_Analysis!$B10)*ESL_1!K$7:K$37)</f>
        <v>0</v>
      </c>
      <c r="E10" s="151">
        <f>SUMPRODUCT((Stations!$I$7:$I$37=Repex_Analysis!$B10)*Stations!L$7:L$37)+SUMPRODUCT((Lines!$I$7:$I$37=Repex_Analysis!$B10)*Lines!L$7:L$37)+SUMPRODUCT((ESL_1!$I$7:$I$37=Repex_Analysis!$B10)*ESL_1!L$7:L$37)</f>
        <v>0</v>
      </c>
      <c r="F10" s="151">
        <f>SUMPRODUCT((Stations!$I$7:$I$37=Repex_Analysis!$B10)*Stations!M$7:M$37)+SUMPRODUCT((Lines!$I$7:$I$37=Repex_Analysis!$B10)*Lines!M$7:M$37)+SUMPRODUCT((ESL_1!$I$7:$I$37=Repex_Analysis!$B10)*ESL_1!M$7:M$37)</f>
        <v>0</v>
      </c>
      <c r="G10" s="151">
        <f>SUMPRODUCT((Stations!$I$7:$I$37=Repex_Analysis!$B10)*Stations!N$7:N$37)+SUMPRODUCT((Lines!$I$7:$I$37=Repex_Analysis!$B10)*Lines!N$7:N$37)+SUMPRODUCT((ESL_1!$I$7:$I$37=Repex_Analysis!$B10)*ESL_1!N$7:N$37)</f>
        <v>0</v>
      </c>
      <c r="H10" s="151">
        <f>SUMPRODUCT((Stations!$I$7:$I$37=Repex_Analysis!$B10)*Stations!O$7:O$37)+SUMPRODUCT((Lines!$I$7:$I$37=Repex_Analysis!$B10)*Lines!O$7:O$37)+SUMPRODUCT((ESL_1!$I$7:$I$37=Repex_Analysis!$B10)*ESL_1!O$7:O$37)</f>
        <v>0</v>
      </c>
    </row>
    <row r="11" spans="2:15" x14ac:dyDescent="0.25">
      <c r="B11" t="s">
        <v>279</v>
      </c>
      <c r="C11" s="151">
        <f>SUMPRODUCT((Stations!$I$7:$I$37=Repex_Analysis!$B11)*Stations!J$7:J$37)+SUMPRODUCT((Lines!$I$7:$I$37=Repex_Analysis!$B11)*Lines!J$7:J$37)+SUMPRODUCT((ESL_1!$I$7:$I$37=Repex_Analysis!$B11)*ESL_1!J$7:J$37)</f>
        <v>0</v>
      </c>
      <c r="D11" s="151">
        <f>SUMPRODUCT((Stations!$I$7:$I$37=Repex_Analysis!$B11)*Stations!K$7:K$37)+SUMPRODUCT((Lines!$I$7:$I$37=Repex_Analysis!$B11)*Lines!K$7:K$37)+SUMPRODUCT((ESL_1!$I$7:$I$37=Repex_Analysis!$B11)*ESL_1!K$7:K$37)</f>
        <v>0</v>
      </c>
      <c r="E11" s="151">
        <f>SUMPRODUCT((Stations!$I$7:$I$37=Repex_Analysis!$B11)*Stations!L$7:L$37)+SUMPRODUCT((Lines!$I$7:$I$37=Repex_Analysis!$B11)*Lines!L$7:L$37)+SUMPRODUCT((ESL_1!$I$7:$I$37=Repex_Analysis!$B11)*ESL_1!L$7:L$37)</f>
        <v>0</v>
      </c>
      <c r="F11" s="151">
        <f>SUMPRODUCT((Stations!$I$7:$I$37=Repex_Analysis!$B11)*Stations!M$7:M$37)+SUMPRODUCT((Lines!$I$7:$I$37=Repex_Analysis!$B11)*Lines!M$7:M$37)+SUMPRODUCT((ESL_1!$I$7:$I$37=Repex_Analysis!$B11)*ESL_1!M$7:M$37)</f>
        <v>0</v>
      </c>
      <c r="G11" s="151">
        <f>SUMPRODUCT((Stations!$I$7:$I$37=Repex_Analysis!$B11)*Stations!N$7:N$37)+SUMPRODUCT((Lines!$I$7:$I$37=Repex_Analysis!$B11)*Lines!N$7:N$37)+SUMPRODUCT((ESL_1!$I$7:$I$37=Repex_Analysis!$B11)*ESL_1!N$7:N$37)</f>
        <v>0</v>
      </c>
      <c r="H11" s="151">
        <f>SUMPRODUCT((Stations!$I$7:$I$37=Repex_Analysis!$B11)*Stations!O$7:O$37)+SUMPRODUCT((Lines!$I$7:$I$37=Repex_Analysis!$B11)*Lines!O$7:O$37)+SUMPRODUCT((ESL_1!$I$7:$I$37=Repex_Analysis!$B11)*ESL_1!O$7:O$37)</f>
        <v>0</v>
      </c>
    </row>
    <row r="12" spans="2:15" x14ac:dyDescent="0.25">
      <c r="B12" t="s">
        <v>280</v>
      </c>
      <c r="C12" s="151">
        <f>SUMPRODUCT((Stations!$I$7:$I$37=Repex_Analysis!$B12)*Stations!J$7:J$37)+SUMPRODUCT((Lines!$I$7:$I$37=Repex_Analysis!$B12)*Lines!J$7:J$37)+SUMPRODUCT((ESL_1!$I$7:$I$37=Repex_Analysis!$B12)*ESL_1!J$7:J$37)</f>
        <v>0</v>
      </c>
      <c r="D12" s="151">
        <f>SUMPRODUCT((Stations!$I$7:$I$37=Repex_Analysis!$B12)*Stations!K$7:K$37)+SUMPRODUCT((Lines!$I$7:$I$37=Repex_Analysis!$B12)*Lines!K$7:K$37)+SUMPRODUCT((ESL_1!$I$7:$I$37=Repex_Analysis!$B12)*ESL_1!K$7:K$37)</f>
        <v>0</v>
      </c>
      <c r="E12" s="151">
        <f>SUMPRODUCT((Stations!$I$7:$I$37=Repex_Analysis!$B12)*Stations!L$7:L$37)+SUMPRODUCT((Lines!$I$7:$I$37=Repex_Analysis!$B12)*Lines!L$7:L$37)+SUMPRODUCT((ESL_1!$I$7:$I$37=Repex_Analysis!$B12)*ESL_1!L$7:L$37)</f>
        <v>0</v>
      </c>
      <c r="F12" s="151">
        <f>SUMPRODUCT((Stations!$I$7:$I$37=Repex_Analysis!$B12)*Stations!M$7:M$37)+SUMPRODUCT((Lines!$I$7:$I$37=Repex_Analysis!$B12)*Lines!M$7:M$37)+SUMPRODUCT((ESL_1!$I$7:$I$37=Repex_Analysis!$B12)*ESL_1!M$7:M$37)</f>
        <v>0</v>
      </c>
      <c r="G12" s="151">
        <f>SUMPRODUCT((Stations!$I$7:$I$37=Repex_Analysis!$B12)*Stations!N$7:N$37)+SUMPRODUCT((Lines!$I$7:$I$37=Repex_Analysis!$B12)*Lines!N$7:N$37)+SUMPRODUCT((ESL_1!$I$7:$I$37=Repex_Analysis!$B12)*ESL_1!N$7:N$37)</f>
        <v>0</v>
      </c>
      <c r="H12" s="151">
        <f>SUMPRODUCT((Stations!$I$7:$I$37=Repex_Analysis!$B12)*Stations!O$7:O$37)+SUMPRODUCT((Lines!$I$7:$I$37=Repex_Analysis!$B12)*Lines!O$7:O$37)+SUMPRODUCT((ESL_1!$I$7:$I$37=Repex_Analysis!$B12)*ESL_1!O$7:O$37)</f>
        <v>0</v>
      </c>
    </row>
    <row r="13" spans="2:15" x14ac:dyDescent="0.25">
      <c r="B13" t="s">
        <v>281</v>
      </c>
      <c r="C13" s="151">
        <f>SUMPRODUCT((Stations!$I$7:$I$37=Repex_Analysis!$B13)*Stations!J$7:J$37)+SUMPRODUCT((Lines!$I$7:$I$37=Repex_Analysis!$B13)*Lines!J$7:J$37)+SUMPRODUCT((ESL_1!$I$7:$I$37=Repex_Analysis!$B13)*ESL_1!J$7:J$37)</f>
        <v>0</v>
      </c>
      <c r="D13" s="151">
        <f>SUMPRODUCT((Stations!$I$7:$I$37=Repex_Analysis!$B13)*Stations!K$7:K$37)+SUMPRODUCT((Lines!$I$7:$I$37=Repex_Analysis!$B13)*Lines!K$7:K$37)+SUMPRODUCT((ESL_1!$I$7:$I$37=Repex_Analysis!$B13)*ESL_1!K$7:K$37)</f>
        <v>0</v>
      </c>
      <c r="E13" s="151">
        <f>SUMPRODUCT((Stations!$I$7:$I$37=Repex_Analysis!$B13)*Stations!L$7:L$37)+SUMPRODUCT((Lines!$I$7:$I$37=Repex_Analysis!$B13)*Lines!L$7:L$37)+SUMPRODUCT((ESL_1!$I$7:$I$37=Repex_Analysis!$B13)*ESL_1!L$7:L$37)</f>
        <v>0</v>
      </c>
      <c r="F13" s="151">
        <f>SUMPRODUCT((Stations!$I$7:$I$37=Repex_Analysis!$B13)*Stations!M$7:M$37)+SUMPRODUCT((Lines!$I$7:$I$37=Repex_Analysis!$B13)*Lines!M$7:M$37)+SUMPRODUCT((ESL_1!$I$7:$I$37=Repex_Analysis!$B13)*ESL_1!M$7:M$37)</f>
        <v>0</v>
      </c>
      <c r="G13" s="151">
        <f>SUMPRODUCT((Stations!$I$7:$I$37=Repex_Analysis!$B13)*Stations!N$7:N$37)+SUMPRODUCT((Lines!$I$7:$I$37=Repex_Analysis!$B13)*Lines!N$7:N$37)+SUMPRODUCT((ESL_1!$I$7:$I$37=Repex_Analysis!$B13)*ESL_1!N$7:N$37)</f>
        <v>0</v>
      </c>
      <c r="H13" s="151">
        <f>SUMPRODUCT((Stations!$I$7:$I$37=Repex_Analysis!$B13)*Stations!O$7:O$37)+SUMPRODUCT((Lines!$I$7:$I$37=Repex_Analysis!$B13)*Lines!O$7:O$37)+SUMPRODUCT((ESL_1!$I$7:$I$37=Repex_Analysis!$B13)*ESL_1!O$7:O$37)</f>
        <v>0</v>
      </c>
      <c r="J13" t="s">
        <v>477</v>
      </c>
    </row>
    <row r="14" spans="2:15" x14ac:dyDescent="0.25">
      <c r="B14" s="92" t="s">
        <v>282</v>
      </c>
      <c r="C14" s="60">
        <f>SUMPRODUCT((Stations!$I$7:$I$37=Repex_Analysis!$B14)*Stations!J$7:J$37)+SUMPRODUCT((Lines!$I$7:$I$37=Repex_Analysis!$B14)*Lines!J$7:J$37)+SUMPRODUCT((ESL_1!$I$7:$I$37=Repex_Analysis!$B14)*ESL_1!J$7:J$37)</f>
        <v>0</v>
      </c>
      <c r="D14" s="60">
        <f>SUMPRODUCT((Stations!$I$7:$I$37=Repex_Analysis!$B14)*Stations!K$7:K$37)+SUMPRODUCT((Lines!$I$7:$I$37=Repex_Analysis!$B14)*Lines!K$7:K$37)+SUMPRODUCT((ESL_1!$I$7:$I$37=Repex_Analysis!$B14)*ESL_1!K$7:K$37)</f>
        <v>0</v>
      </c>
      <c r="E14" s="60">
        <f>SUMPRODUCT((Stations!$I$7:$I$37=Repex_Analysis!$B14)*Stations!L$7:L$37)+SUMPRODUCT((Lines!$I$7:$I$37=Repex_Analysis!$B14)*Lines!L$7:L$37)+SUMPRODUCT((ESL_1!$I$7:$I$37=Repex_Analysis!$B14)*ESL_1!L$7:L$37)</f>
        <v>0</v>
      </c>
      <c r="F14" s="60">
        <f>SUMPRODUCT((Stations!$I$7:$I$37=Repex_Analysis!$B14)*Stations!M$7:M$37)+SUMPRODUCT((Lines!$I$7:$I$37=Repex_Analysis!$B14)*Lines!M$7:M$37)+SUMPRODUCT((ESL_1!$I$7:$I$37=Repex_Analysis!$B14)*ESL_1!M$7:M$37)</f>
        <v>0</v>
      </c>
      <c r="G14" s="60">
        <f>SUMPRODUCT((Stations!$I$7:$I$37=Repex_Analysis!$B14)*Stations!N$7:N$37)+SUMPRODUCT((Lines!$I$7:$I$37=Repex_Analysis!$B14)*Lines!N$7:N$37)+SUMPRODUCT((ESL_1!$I$7:$I$37=Repex_Analysis!$B14)*ESL_1!N$7:N$37)</f>
        <v>0</v>
      </c>
      <c r="H14" s="60">
        <f>SUMPRODUCT((Stations!$I$7:$I$37=Repex_Analysis!$B14)*Stations!O$7:O$37)+SUMPRODUCT((Lines!$I$7:$I$37=Repex_Analysis!$B14)*Lines!O$7:O$37)+SUMPRODUCT((ESL_1!$I$7:$I$37=Repex_Analysis!$B14)*ESL_1!O$7:O$37)</f>
        <v>0</v>
      </c>
      <c r="J14" s="60">
        <f>Lines!J25+ESL_1!J21</f>
        <v>0</v>
      </c>
      <c r="K14" s="60">
        <f>Lines!K25+ESL_1!K21</f>
        <v>0</v>
      </c>
      <c r="L14" s="60">
        <f>Lines!L25+ESL_1!L21</f>
        <v>0</v>
      </c>
      <c r="M14" s="60">
        <f>Lines!M25+ESL_1!M21</f>
        <v>0</v>
      </c>
      <c r="N14" s="60">
        <f>Lines!N25+ESL_1!N21</f>
        <v>0</v>
      </c>
      <c r="O14" s="60">
        <f>Lines!O25+ESL_1!O21</f>
        <v>0</v>
      </c>
    </row>
    <row r="15" spans="2:15" x14ac:dyDescent="0.25">
      <c r="B15" t="s">
        <v>272</v>
      </c>
      <c r="C15" s="151">
        <f>SUMPRODUCT((Stations!$I$7:$I$37=Repex_Analysis!$B15)*Stations!J$7:J$37)+SUMPRODUCT((Lines!$I$7:$I$37=Repex_Analysis!$B15)*Lines!J$7:J$37)+SUMPRODUCT((ESL_1!$I$7:$I$37=Repex_Analysis!$B15)*ESL_1!J$7:J$37)</f>
        <v>0</v>
      </c>
      <c r="D15" s="151">
        <f>SUMPRODUCT((Stations!$I$7:$I$37=Repex_Analysis!$B15)*Stations!K$7:K$37)+SUMPRODUCT((Lines!$I$7:$I$37=Repex_Analysis!$B15)*Lines!K$7:K$37)+SUMPRODUCT((ESL_1!$I$7:$I$37=Repex_Analysis!$B15)*ESL_1!K$7:K$37)</f>
        <v>0</v>
      </c>
      <c r="E15" s="151">
        <f>SUMPRODUCT((Stations!$I$7:$I$37=Repex_Analysis!$B15)*Stations!L$7:L$37)+SUMPRODUCT((Lines!$I$7:$I$37=Repex_Analysis!$B15)*Lines!L$7:L$37)+SUMPRODUCT((ESL_1!$I$7:$I$37=Repex_Analysis!$B15)*ESL_1!L$7:L$37)</f>
        <v>0</v>
      </c>
      <c r="F15" s="151">
        <f>SUMPRODUCT((Stations!$I$7:$I$37=Repex_Analysis!$B15)*Stations!M$7:M$37)+SUMPRODUCT((Lines!$I$7:$I$37=Repex_Analysis!$B15)*Lines!M$7:M$37)+SUMPRODUCT((ESL_1!$I$7:$I$37=Repex_Analysis!$B15)*ESL_1!M$7:M$37)</f>
        <v>0</v>
      </c>
      <c r="G15" s="151">
        <f>SUMPRODUCT((Stations!$I$7:$I$37=Repex_Analysis!$B15)*Stations!N$7:N$37)+SUMPRODUCT((Lines!$I$7:$I$37=Repex_Analysis!$B15)*Lines!N$7:N$37)+SUMPRODUCT((ESL_1!$I$7:$I$37=Repex_Analysis!$B15)*ESL_1!N$7:N$37)</f>
        <v>0</v>
      </c>
      <c r="H15" s="151">
        <f>SUMPRODUCT((Stations!$I$7:$I$37=Repex_Analysis!$B15)*Stations!O$7:O$37)+SUMPRODUCT((Lines!$I$7:$I$37=Repex_Analysis!$B15)*Lines!O$7:O$37)+SUMPRODUCT((ESL_1!$I$7:$I$37=Repex_Analysis!$B15)*ESL_1!O$7:O$37)</f>
        <v>0</v>
      </c>
    </row>
    <row r="16" spans="2:15" x14ac:dyDescent="0.25">
      <c r="B16" t="s">
        <v>283</v>
      </c>
      <c r="C16" s="151">
        <f>SUMPRODUCT((Stations!$I$7:$I$37=Repex_Analysis!$B16)*Stations!J$7:J$37)+SUMPRODUCT((Lines!$I$7:$I$37=Repex_Analysis!$B16)*Lines!J$7:J$37)+SUMPRODUCT((ESL_1!$I$7:$I$37=Repex_Analysis!$B16)*ESL_1!J$7:J$37)</f>
        <v>0</v>
      </c>
      <c r="D16" s="151">
        <f>SUMPRODUCT((Stations!$I$7:$I$37=Repex_Analysis!$B16)*Stations!K$7:K$37)+SUMPRODUCT((Lines!$I$7:$I$37=Repex_Analysis!$B16)*Lines!K$7:K$37)+SUMPRODUCT((ESL_1!$I$7:$I$37=Repex_Analysis!$B16)*ESL_1!K$7:K$37)</f>
        <v>0</v>
      </c>
      <c r="E16" s="151">
        <f>SUMPRODUCT((Stations!$I$7:$I$37=Repex_Analysis!$B16)*Stations!L$7:L$37)+SUMPRODUCT((Lines!$I$7:$I$37=Repex_Analysis!$B16)*Lines!L$7:L$37)+SUMPRODUCT((ESL_1!$I$7:$I$37=Repex_Analysis!$B16)*ESL_1!L$7:L$37)</f>
        <v>0</v>
      </c>
      <c r="F16" s="151">
        <f>SUMPRODUCT((Stations!$I$7:$I$37=Repex_Analysis!$B16)*Stations!M$7:M$37)+SUMPRODUCT((Lines!$I$7:$I$37=Repex_Analysis!$B16)*Lines!M$7:M$37)+SUMPRODUCT((ESL_1!$I$7:$I$37=Repex_Analysis!$B16)*ESL_1!M$7:M$37)</f>
        <v>0</v>
      </c>
      <c r="G16" s="151">
        <f>SUMPRODUCT((Stations!$I$7:$I$37=Repex_Analysis!$B16)*Stations!N$7:N$37)+SUMPRODUCT((Lines!$I$7:$I$37=Repex_Analysis!$B16)*Lines!N$7:N$37)+SUMPRODUCT((ESL_1!$I$7:$I$37=Repex_Analysis!$B16)*ESL_1!N$7:N$37)</f>
        <v>0</v>
      </c>
      <c r="H16" s="151">
        <f>SUMPRODUCT((Stations!$I$7:$I$37=Repex_Analysis!$B16)*Stations!O$7:O$37)+SUMPRODUCT((Lines!$I$7:$I$37=Repex_Analysis!$B16)*Lines!O$7:O$37)+SUMPRODUCT((ESL_1!$I$7:$I$37=Repex_Analysis!$B16)*ESL_1!O$7:O$37)</f>
        <v>0</v>
      </c>
    </row>
    <row r="17" spans="2:9" x14ac:dyDescent="0.25">
      <c r="B17" t="s">
        <v>284</v>
      </c>
      <c r="C17" s="151">
        <f>SUMPRODUCT((Stations!$I$7:$I$37=Repex_Analysis!$B17)*Stations!J$7:J$37)+SUMPRODUCT((Lines!$I$7:$I$37=Repex_Analysis!$B17)*Lines!J$7:J$37)+SUMPRODUCT((ESL_1!$I$7:$I$37=Repex_Analysis!$B17)*ESL_1!J$7:J$37)</f>
        <v>0</v>
      </c>
      <c r="D17" s="151">
        <f>SUMPRODUCT((Stations!$I$7:$I$37=Repex_Analysis!$B17)*Stations!K$7:K$37)+SUMPRODUCT((Lines!$I$7:$I$37=Repex_Analysis!$B17)*Lines!K$7:K$37)+SUMPRODUCT((ESL_1!$I$7:$I$37=Repex_Analysis!$B17)*ESL_1!K$7:K$37)</f>
        <v>0</v>
      </c>
      <c r="E17" s="151">
        <f>SUMPRODUCT((Stations!$I$7:$I$37=Repex_Analysis!$B17)*Stations!L$7:L$37)+SUMPRODUCT((Lines!$I$7:$I$37=Repex_Analysis!$B17)*Lines!L$7:L$37)+SUMPRODUCT((ESL_1!$I$7:$I$37=Repex_Analysis!$B17)*ESL_1!L$7:L$37)</f>
        <v>0</v>
      </c>
      <c r="F17" s="151">
        <f>SUMPRODUCT((Stations!$I$7:$I$37=Repex_Analysis!$B17)*Stations!M$7:M$37)+SUMPRODUCT((Lines!$I$7:$I$37=Repex_Analysis!$B17)*Lines!M$7:M$37)+SUMPRODUCT((ESL_1!$I$7:$I$37=Repex_Analysis!$B17)*ESL_1!M$7:M$37)</f>
        <v>0</v>
      </c>
      <c r="G17" s="151">
        <f>SUMPRODUCT((Stations!$I$7:$I$37=Repex_Analysis!$B17)*Stations!N$7:N$37)+SUMPRODUCT((Lines!$I$7:$I$37=Repex_Analysis!$B17)*Lines!N$7:N$37)+SUMPRODUCT((ESL_1!$I$7:$I$37=Repex_Analysis!$B17)*ESL_1!N$7:N$37)</f>
        <v>0</v>
      </c>
      <c r="H17" s="151">
        <f>SUMPRODUCT((Stations!$I$7:$I$37=Repex_Analysis!$B17)*Stations!O$7:O$37)+SUMPRODUCT((Lines!$I$7:$I$37=Repex_Analysis!$B17)*Lines!O$7:O$37)+SUMPRODUCT((ESL_1!$I$7:$I$37=Repex_Analysis!$B17)*ESL_1!O$7:O$37)</f>
        <v>0</v>
      </c>
    </row>
    <row r="18" spans="2:9" x14ac:dyDescent="0.25">
      <c r="B18" t="s">
        <v>361</v>
      </c>
      <c r="C18" s="151">
        <f>SUMPRODUCT((Stations!$I$7:$I$37=Repex_Analysis!$B18)*Stations!J$7:J$37)+SUMPRODUCT((Lines!$I$7:$I$37=Repex_Analysis!$B18)*Lines!J$7:J$37)+SUMPRODUCT((ESL_1!$I$7:$I$37=Repex_Analysis!$B18)*ESL_1!J$7:J$37)</f>
        <v>0</v>
      </c>
      <c r="D18" s="151">
        <f>SUMPRODUCT((Stations!$I$7:$I$37=Repex_Analysis!$B18)*Stations!K$7:K$37)+SUMPRODUCT((Lines!$I$7:$I$37=Repex_Analysis!$B18)*Lines!K$7:K$37)+SUMPRODUCT((ESL_1!$I$7:$I$37=Repex_Analysis!$B18)*ESL_1!K$7:K$37)</f>
        <v>0</v>
      </c>
      <c r="E18" s="151">
        <f>SUMPRODUCT((Stations!$I$7:$I$37=Repex_Analysis!$B18)*Stations!L$7:L$37)+SUMPRODUCT((Lines!$I$7:$I$37=Repex_Analysis!$B18)*Lines!L$7:L$37)+SUMPRODUCT((ESL_1!$I$7:$I$37=Repex_Analysis!$B18)*ESL_1!L$7:L$37)</f>
        <v>0</v>
      </c>
      <c r="F18" s="151">
        <f>SUMPRODUCT((Stations!$I$7:$I$37=Repex_Analysis!$B18)*Stations!M$7:M$37)+SUMPRODUCT((Lines!$I$7:$I$37=Repex_Analysis!$B18)*Lines!M$7:M$37)+SUMPRODUCT((ESL_1!$I$7:$I$37=Repex_Analysis!$B18)*ESL_1!M$7:M$37)</f>
        <v>0</v>
      </c>
      <c r="G18" s="151">
        <f>SUMPRODUCT((Stations!$I$7:$I$37=Repex_Analysis!$B18)*Stations!N$7:N$37)+SUMPRODUCT((Lines!$I$7:$I$37=Repex_Analysis!$B18)*Lines!N$7:N$37)+SUMPRODUCT((ESL_1!$I$7:$I$37=Repex_Analysis!$B18)*ESL_1!N$7:N$37)</f>
        <v>0</v>
      </c>
      <c r="H18" s="151">
        <f>SUMPRODUCT((Stations!$I$7:$I$37=Repex_Analysis!$B18)*Stations!O$7:O$37)+SUMPRODUCT((Lines!$I$7:$I$37=Repex_Analysis!$B18)*Lines!O$7:O$37)+SUMPRODUCT((ESL_1!$I$7:$I$37=Repex_Analysis!$B18)*ESL_1!O$7:O$37)</f>
        <v>0</v>
      </c>
    </row>
    <row r="19" spans="2:9" x14ac:dyDescent="0.25">
      <c r="B19" s="164" t="s">
        <v>285</v>
      </c>
      <c r="C19" s="422">
        <f>SUMPRODUCT((Stations!$I$7:$I$37=Repex_Analysis!$B19)*Stations!J$7:J$37)+SUMPRODUCT((Lines!$I$7:$I$37=Repex_Analysis!$B19)*Lines!J$7:J$37)+SUMPRODUCT((ESL_1!$I$7:$I$37=Repex_Analysis!$B19)*ESL_1!J$7:J$37)</f>
        <v>0</v>
      </c>
      <c r="D19" s="151">
        <f>SUMPRODUCT((Stations!$I$7:$I$37=Repex_Analysis!$B19)*Stations!K$7:K$37)+SUMPRODUCT((Lines!$I$7:$I$37=Repex_Analysis!$B19)*Lines!K$7:K$37)+SUMPRODUCT((ESL_1!$I$7:$I$37=Repex_Analysis!$B19)*ESL_1!K$7:K$37)</f>
        <v>0</v>
      </c>
      <c r="E19" s="151">
        <f>SUMPRODUCT((Stations!$I$7:$I$37=Repex_Analysis!$B19)*Stations!L$7:L$37)+SUMPRODUCT((Lines!$I$7:$I$37=Repex_Analysis!$B19)*Lines!L$7:L$37)+SUMPRODUCT((ESL_1!$I$7:$I$37=Repex_Analysis!$B19)*ESL_1!L$7:L$37)</f>
        <v>0</v>
      </c>
      <c r="F19" s="151">
        <f>SUMPRODUCT((Stations!$I$7:$I$37=Repex_Analysis!$B19)*Stations!M$7:M$37)+SUMPRODUCT((Lines!$I$7:$I$37=Repex_Analysis!$B19)*Lines!M$7:M$37)+SUMPRODUCT((ESL_1!$I$7:$I$37=Repex_Analysis!$B19)*ESL_1!M$7:M$37)</f>
        <v>0</v>
      </c>
      <c r="G19" s="151">
        <f>SUMPRODUCT((Stations!$I$7:$I$37=Repex_Analysis!$B19)*Stations!N$7:N$37)+SUMPRODUCT((Lines!$I$7:$I$37=Repex_Analysis!$B19)*Lines!N$7:N$37)+SUMPRODUCT((ESL_1!$I$7:$I$37=Repex_Analysis!$B19)*ESL_1!N$7:N$37)</f>
        <v>0</v>
      </c>
      <c r="H19" s="151">
        <f>SUMPRODUCT((Stations!$I$7:$I$37=Repex_Analysis!$B19)*Stations!O$7:O$37)+SUMPRODUCT((Lines!$I$7:$I$37=Repex_Analysis!$B19)*Lines!O$7:O$37)+SUMPRODUCT((ESL_1!$I$7:$I$37=Repex_Analysis!$B19)*ESL_1!O$7:O$37)</f>
        <v>0</v>
      </c>
      <c r="I19" s="153"/>
    </row>
    <row r="20" spans="2:9" x14ac:dyDescent="0.25">
      <c r="B20" s="164" t="s">
        <v>286</v>
      </c>
      <c r="C20" s="422">
        <f>SUMPRODUCT((Stations!$I$7:$I$37=Repex_Analysis!$B20)*Stations!J$7:J$37)+SUMPRODUCT((Lines!$I$7:$I$37=Repex_Analysis!$B20)*Lines!J$7:J$37)+SUMPRODUCT((ESL_1!$I$7:$I$37=Repex_Analysis!$B20)*ESL_1!J$7:J$37)</f>
        <v>0</v>
      </c>
      <c r="D20" s="151">
        <f>SUMPRODUCT((Stations!$I$7:$I$37=Repex_Analysis!$B20)*Stations!K$7:K$37)+SUMPRODUCT((Lines!$I$7:$I$37=Repex_Analysis!$B20)*Lines!K$7:K$37)+SUMPRODUCT((ESL_1!$I$7:$I$37=Repex_Analysis!$B20)*ESL_1!K$7:K$37)</f>
        <v>0</v>
      </c>
      <c r="E20" s="151">
        <f>SUMPRODUCT((Stations!$I$7:$I$37=Repex_Analysis!$B20)*Stations!L$7:L$37)+SUMPRODUCT((Lines!$I$7:$I$37=Repex_Analysis!$B20)*Lines!L$7:L$37)+SUMPRODUCT((ESL_1!$I$7:$I$37=Repex_Analysis!$B20)*ESL_1!L$7:L$37)</f>
        <v>0</v>
      </c>
      <c r="F20" s="151">
        <f>SUMPRODUCT((Stations!$I$7:$I$37=Repex_Analysis!$B20)*Stations!M$7:M$37)+SUMPRODUCT((Lines!$I$7:$I$37=Repex_Analysis!$B20)*Lines!M$7:M$37)+SUMPRODUCT((ESL_1!$I$7:$I$37=Repex_Analysis!$B20)*ESL_1!M$7:M$37)</f>
        <v>0</v>
      </c>
      <c r="G20" s="151">
        <f>SUMPRODUCT((Stations!$I$7:$I$37=Repex_Analysis!$B20)*Stations!N$7:N$37)+SUMPRODUCT((Lines!$I$7:$I$37=Repex_Analysis!$B20)*Lines!N$7:N$37)+SUMPRODUCT((ESL_1!$I$7:$I$37=Repex_Analysis!$B20)*ESL_1!N$7:N$37)</f>
        <v>0</v>
      </c>
      <c r="H20" s="151">
        <f>SUMPRODUCT((Stations!$I$7:$I$37=Repex_Analysis!$B20)*Stations!O$7:O$37)+SUMPRODUCT((Lines!$I$7:$I$37=Repex_Analysis!$B20)*Lines!O$7:O$37)+SUMPRODUCT((ESL_1!$I$7:$I$37=Repex_Analysis!$B20)*ESL_1!O$7:O$37)</f>
        <v>0</v>
      </c>
      <c r="I20" s="153"/>
    </row>
    <row r="21" spans="2:9" x14ac:dyDescent="0.25">
      <c r="B21" t="s">
        <v>287</v>
      </c>
      <c r="C21" s="151">
        <f>SUMPRODUCT((Stations!$I$7:$I$37=Repex_Analysis!$B21)*Stations!J$7:J$37)+SUMPRODUCT((Lines!$I$7:$I$37=Repex_Analysis!$B21)*Lines!J$7:J$37)+SUMPRODUCT((ESL_1!$I$7:$I$37=Repex_Analysis!$B21)*ESL_1!J$7:J$37)</f>
        <v>0</v>
      </c>
      <c r="D21" s="151">
        <f>SUMPRODUCT((Stations!$I$7:$I$37=Repex_Analysis!$B21)*Stations!K$7:K$37)+SUMPRODUCT((Lines!$I$7:$I$37=Repex_Analysis!$B21)*Lines!K$7:K$37)+SUMPRODUCT((ESL_1!$I$7:$I$37=Repex_Analysis!$B21)*ESL_1!K$7:K$37)</f>
        <v>0</v>
      </c>
      <c r="E21" s="151">
        <f>SUMPRODUCT((Stations!$I$7:$I$37=Repex_Analysis!$B21)*Stations!L$7:L$37)+SUMPRODUCT((Lines!$I$7:$I$37=Repex_Analysis!$B21)*Lines!L$7:L$37)+SUMPRODUCT((ESL_1!$I$7:$I$37=Repex_Analysis!$B21)*ESL_1!L$7:L$37)</f>
        <v>0</v>
      </c>
      <c r="F21" s="151">
        <f>SUMPRODUCT((Stations!$I$7:$I$37=Repex_Analysis!$B21)*Stations!M$7:M$37)+SUMPRODUCT((Lines!$I$7:$I$37=Repex_Analysis!$B21)*Lines!M$7:M$37)+SUMPRODUCT((ESL_1!$I$7:$I$37=Repex_Analysis!$B21)*ESL_1!M$7:M$37)</f>
        <v>0</v>
      </c>
      <c r="G21" s="151">
        <f>SUMPRODUCT((Stations!$I$7:$I$37=Repex_Analysis!$B21)*Stations!N$7:N$37)+SUMPRODUCT((Lines!$I$7:$I$37=Repex_Analysis!$B21)*Lines!N$7:N$37)+SUMPRODUCT((ESL_1!$I$7:$I$37=Repex_Analysis!$B21)*ESL_1!N$7:N$37)</f>
        <v>0</v>
      </c>
      <c r="H21" s="151">
        <f>SUMPRODUCT((Stations!$I$7:$I$37=Repex_Analysis!$B21)*Stations!O$7:O$37)+SUMPRODUCT((Lines!$I$7:$I$37=Repex_Analysis!$B21)*Lines!O$7:O$37)+SUMPRODUCT((ESL_1!$I$7:$I$37=Repex_Analysis!$B21)*ESL_1!O$7:O$37)</f>
        <v>0</v>
      </c>
    </row>
    <row r="22" spans="2:9" x14ac:dyDescent="0.25">
      <c r="B22" t="s">
        <v>288</v>
      </c>
      <c r="C22" s="151">
        <f>SUMPRODUCT((Stations!$I$7:$I$37=Repex_Analysis!$B22)*Stations!J$7:J$37)+SUMPRODUCT((Lines!$I$7:$I$37=Repex_Analysis!$B22)*Lines!J$7:J$37)+SUMPRODUCT((ESL_1!$I$7:$I$37=Repex_Analysis!$B22)*ESL_1!J$7:J$37)</f>
        <v>0</v>
      </c>
      <c r="D22" s="151">
        <f>SUMPRODUCT((Stations!$I$7:$I$37=Repex_Analysis!$B22)*Stations!K$7:K$37)+SUMPRODUCT((Lines!$I$7:$I$37=Repex_Analysis!$B22)*Lines!K$7:K$37)+SUMPRODUCT((ESL_1!$I$7:$I$37=Repex_Analysis!$B22)*ESL_1!K$7:K$37)</f>
        <v>0</v>
      </c>
      <c r="E22" s="151">
        <f>SUMPRODUCT((Stations!$I$7:$I$37=Repex_Analysis!$B22)*Stations!L$7:L$37)+SUMPRODUCT((Lines!$I$7:$I$37=Repex_Analysis!$B22)*Lines!L$7:L$37)+SUMPRODUCT((ESL_1!$I$7:$I$37=Repex_Analysis!$B22)*ESL_1!L$7:L$37)</f>
        <v>0</v>
      </c>
      <c r="F22" s="151">
        <f>SUMPRODUCT((Stations!$I$7:$I$37=Repex_Analysis!$B22)*Stations!M$7:M$37)+SUMPRODUCT((Lines!$I$7:$I$37=Repex_Analysis!$B22)*Lines!M$7:M$37)+SUMPRODUCT((ESL_1!$I$7:$I$37=Repex_Analysis!$B22)*ESL_1!M$7:M$37)</f>
        <v>0</v>
      </c>
      <c r="G22" s="151">
        <f>SUMPRODUCT((Stations!$I$7:$I$37=Repex_Analysis!$B22)*Stations!N$7:N$37)+SUMPRODUCT((Lines!$I$7:$I$37=Repex_Analysis!$B22)*Lines!N$7:N$37)+SUMPRODUCT((ESL_1!$I$7:$I$37=Repex_Analysis!$B22)*ESL_1!N$7:N$37)</f>
        <v>0</v>
      </c>
      <c r="H22" s="151">
        <f>SUMPRODUCT((Stations!$I$7:$I$37=Repex_Analysis!$B22)*Stations!O$7:O$37)+SUMPRODUCT((Lines!$I$7:$I$37=Repex_Analysis!$B22)*Lines!O$7:O$37)+SUMPRODUCT((ESL_1!$I$7:$I$37=Repex_Analysis!$B22)*ESL_1!O$7:O$37)</f>
        <v>0</v>
      </c>
    </row>
    <row r="23" spans="2:9" x14ac:dyDescent="0.25">
      <c r="B23" t="s">
        <v>271</v>
      </c>
      <c r="C23" s="151">
        <f>SUMPRODUCT((Stations!$I$7:$I$37=Repex_Analysis!$B23)*Stations!J$7:J$37)+SUMPRODUCT((Lines!$I$7:$I$37=Repex_Analysis!$B23)*Lines!J$7:J$37)+SUMPRODUCT((ESL_1!$I$7:$I$37=Repex_Analysis!$B23)*ESL_1!J$7:J$37)</f>
        <v>0</v>
      </c>
      <c r="D23" s="151">
        <f>SUMPRODUCT((Stations!$I$7:$I$37=Repex_Analysis!$B23)*Stations!K$7:K$37)+SUMPRODUCT((Lines!$I$7:$I$37=Repex_Analysis!$B23)*Lines!K$7:K$37)+SUMPRODUCT((ESL_1!$I$7:$I$37=Repex_Analysis!$B23)*ESL_1!K$7:K$37)</f>
        <v>0</v>
      </c>
      <c r="E23" s="151">
        <f>SUMPRODUCT((Stations!$I$7:$I$37=Repex_Analysis!$B23)*Stations!L$7:L$37)+SUMPRODUCT((Lines!$I$7:$I$37=Repex_Analysis!$B23)*Lines!L$7:L$37)+SUMPRODUCT((ESL_1!$I$7:$I$37=Repex_Analysis!$B23)*ESL_1!L$7:L$37)</f>
        <v>0</v>
      </c>
      <c r="F23" s="151">
        <f>SUMPRODUCT((Stations!$I$7:$I$37=Repex_Analysis!$B23)*Stations!M$7:M$37)+SUMPRODUCT((Lines!$I$7:$I$37=Repex_Analysis!$B23)*Lines!M$7:M$37)+SUMPRODUCT((ESL_1!$I$7:$I$37=Repex_Analysis!$B23)*ESL_1!M$7:M$37)</f>
        <v>0</v>
      </c>
      <c r="G23" s="151">
        <f>SUMPRODUCT((Stations!$I$7:$I$37=Repex_Analysis!$B23)*Stations!N$7:N$37)+SUMPRODUCT((Lines!$I$7:$I$37=Repex_Analysis!$B23)*Lines!N$7:N$37)+SUMPRODUCT((ESL_1!$I$7:$I$37=Repex_Analysis!$B23)*ESL_1!N$7:N$37)</f>
        <v>0</v>
      </c>
      <c r="H23" s="151">
        <f>SUMPRODUCT((Stations!$I$7:$I$37=Repex_Analysis!$B23)*Stations!O$7:O$37)+SUMPRODUCT((Lines!$I$7:$I$37=Repex_Analysis!$B23)*Lines!O$7:O$37)+SUMPRODUCT((ESL_1!$I$7:$I$37=Repex_Analysis!$B23)*ESL_1!O$7:O$37)</f>
        <v>0</v>
      </c>
    </row>
    <row r="24" spans="2:9" x14ac:dyDescent="0.25">
      <c r="B24" t="s">
        <v>359</v>
      </c>
      <c r="C24" s="151">
        <f>SUMPRODUCT((Stations!$I$7:$I$37=Repex_Analysis!$B24)*Stations!J$7:J$37)+SUMPRODUCT((Lines!$I$7:$I$37=Repex_Analysis!$B24)*Lines!J$7:J$37)+SUMPRODUCT((ESL_1!$I$7:$I$37=Repex_Analysis!$B24)*ESL_1!J$7:J$37)</f>
        <v>0</v>
      </c>
      <c r="D24" s="151">
        <f>SUMPRODUCT((Stations!$I$7:$I$37=Repex_Analysis!$B24)*Stations!K$7:K$37)+SUMPRODUCT((Lines!$I$7:$I$37=Repex_Analysis!$B24)*Lines!K$7:K$37)+SUMPRODUCT((ESL_1!$I$7:$I$37=Repex_Analysis!$B24)*ESL_1!K$7:K$37)</f>
        <v>0</v>
      </c>
      <c r="E24" s="151">
        <f>SUMPRODUCT((Stations!$I$7:$I$37=Repex_Analysis!$B24)*Stations!L$7:L$37)+SUMPRODUCT((Lines!$I$7:$I$37=Repex_Analysis!$B24)*Lines!L$7:L$37)+SUMPRODUCT((ESL_1!$I$7:$I$37=Repex_Analysis!$B24)*ESL_1!L$7:L$37)</f>
        <v>0</v>
      </c>
      <c r="F24" s="151">
        <f>SUMPRODUCT((Stations!$I$7:$I$37=Repex_Analysis!$B24)*Stations!M$7:M$37)+SUMPRODUCT((Lines!$I$7:$I$37=Repex_Analysis!$B24)*Lines!M$7:M$37)+SUMPRODUCT((ESL_1!$I$7:$I$37=Repex_Analysis!$B24)*ESL_1!M$7:M$37)</f>
        <v>0</v>
      </c>
      <c r="G24" s="151">
        <f>SUMPRODUCT((Stations!$I$7:$I$37=Repex_Analysis!$B24)*Stations!N$7:N$37)+SUMPRODUCT((Lines!$I$7:$I$37=Repex_Analysis!$B24)*Lines!N$7:N$37)+SUMPRODUCT((ESL_1!$I$7:$I$37=Repex_Analysis!$B24)*ESL_1!N$7:N$37)</f>
        <v>0</v>
      </c>
      <c r="H24" s="151">
        <f>SUMPRODUCT((Stations!$I$7:$I$37=Repex_Analysis!$B24)*Stations!O$7:O$37)+SUMPRODUCT((Lines!$I$7:$I$37=Repex_Analysis!$B24)*Lines!O$7:O$37)+SUMPRODUCT((ESL_1!$I$7:$I$37=Repex_Analysis!$B24)*ESL_1!O$7:O$37)</f>
        <v>0</v>
      </c>
    </row>
    <row r="25" spans="2:9" x14ac:dyDescent="0.25">
      <c r="B25" t="s">
        <v>354</v>
      </c>
      <c r="C25" s="151">
        <f>SUMPRODUCT((Stations!$I$7:$I$37=Repex_Analysis!$B25)*Stations!J$7:J$37)+SUMPRODUCT((Lines!$I$7:$I$37=Repex_Analysis!$B25)*Lines!J$7:J$37)+SUMPRODUCT((ESL_1!$I$7:$I$37=Repex_Analysis!$B25)*ESL_1!J$7:J$37)</f>
        <v>0</v>
      </c>
      <c r="D25" s="151">
        <f>SUMPRODUCT((Stations!$I$7:$I$37=Repex_Analysis!$B25)*Stations!K$7:K$37)+SUMPRODUCT((Lines!$I$7:$I$37=Repex_Analysis!$B25)*Lines!K$7:K$37)+SUMPRODUCT((ESL_1!$I$7:$I$37=Repex_Analysis!$B25)*ESL_1!K$7:K$37)</f>
        <v>0</v>
      </c>
      <c r="E25" s="151">
        <f>SUMPRODUCT((Stations!$I$7:$I$37=Repex_Analysis!$B25)*Stations!L$7:L$37)+SUMPRODUCT((Lines!$I$7:$I$37=Repex_Analysis!$B25)*Lines!L$7:L$37)+SUMPRODUCT((ESL_1!$I$7:$I$37=Repex_Analysis!$B25)*ESL_1!L$7:L$37)</f>
        <v>0</v>
      </c>
      <c r="F25" s="151">
        <f>SUMPRODUCT((Stations!$I$7:$I$37=Repex_Analysis!$B25)*Stations!M$7:M$37)+SUMPRODUCT((Lines!$I$7:$I$37=Repex_Analysis!$B25)*Lines!M$7:M$37)+SUMPRODUCT((ESL_1!$I$7:$I$37=Repex_Analysis!$B25)*ESL_1!M$7:M$37)</f>
        <v>0</v>
      </c>
      <c r="G25" s="151">
        <f>SUMPRODUCT((Stations!$I$7:$I$37=Repex_Analysis!$B25)*Stations!N$7:N$37)+SUMPRODUCT((Lines!$I$7:$I$37=Repex_Analysis!$B25)*Lines!N$7:N$37)+SUMPRODUCT((ESL_1!$I$7:$I$37=Repex_Analysis!$B25)*ESL_1!N$7:N$37)</f>
        <v>0</v>
      </c>
      <c r="H25" s="151">
        <f>SUMPRODUCT((Stations!$I$7:$I$37=Repex_Analysis!$B25)*Stations!O$7:O$37)+SUMPRODUCT((Lines!$I$7:$I$37=Repex_Analysis!$B25)*Lines!O$7:O$37)+SUMPRODUCT((ESL_1!$I$7:$I$37=Repex_Analysis!$B25)*ESL_1!O$7:O$37)</f>
        <v>0</v>
      </c>
    </row>
    <row r="26" spans="2:9" x14ac:dyDescent="0.25">
      <c r="B26" t="s">
        <v>355</v>
      </c>
      <c r="C26" s="151">
        <f>SUMPRODUCT((Stations!$I$7:$I$37=Repex_Analysis!$B26)*Stations!J$7:J$37)+SUMPRODUCT((Lines!$I$7:$I$37=Repex_Analysis!$B26)*Lines!J$7:J$37)+SUMPRODUCT((ESL_1!$I$7:$I$37=Repex_Analysis!$B26)*ESL_1!J$7:J$37)</f>
        <v>0</v>
      </c>
      <c r="D26" s="151">
        <f>SUMPRODUCT((Stations!$I$7:$I$37=Repex_Analysis!$B26)*Stations!K$7:K$37)+SUMPRODUCT((Lines!$I$7:$I$37=Repex_Analysis!$B26)*Lines!K$7:K$37)+SUMPRODUCT((ESL_1!$I$7:$I$37=Repex_Analysis!$B26)*ESL_1!K$7:K$37)</f>
        <v>0</v>
      </c>
      <c r="E26" s="151">
        <f>SUMPRODUCT((Stations!$I$7:$I$37=Repex_Analysis!$B26)*Stations!L$7:L$37)+SUMPRODUCT((Lines!$I$7:$I$37=Repex_Analysis!$B26)*Lines!L$7:L$37)+SUMPRODUCT((ESL_1!$I$7:$I$37=Repex_Analysis!$B26)*ESL_1!L$7:L$37)</f>
        <v>0</v>
      </c>
      <c r="F26" s="151">
        <f>SUMPRODUCT((Stations!$I$7:$I$37=Repex_Analysis!$B26)*Stations!M$7:M$37)+SUMPRODUCT((Lines!$I$7:$I$37=Repex_Analysis!$B26)*Lines!M$7:M$37)+SUMPRODUCT((ESL_1!$I$7:$I$37=Repex_Analysis!$B26)*ESL_1!M$7:M$37)</f>
        <v>0</v>
      </c>
      <c r="G26" s="151">
        <f>SUMPRODUCT((Stations!$I$7:$I$37=Repex_Analysis!$B26)*Stations!N$7:N$37)+SUMPRODUCT((Lines!$I$7:$I$37=Repex_Analysis!$B26)*Lines!N$7:N$37)+SUMPRODUCT((ESL_1!$I$7:$I$37=Repex_Analysis!$B26)*ESL_1!N$7:N$37)</f>
        <v>0</v>
      </c>
      <c r="H26" s="151">
        <f>SUMPRODUCT((Stations!$I$7:$I$37=Repex_Analysis!$B26)*Stations!O$7:O$37)+SUMPRODUCT((Lines!$I$7:$I$37=Repex_Analysis!$B26)*Lines!O$7:O$37)+SUMPRODUCT((ESL_1!$I$7:$I$37=Repex_Analysis!$B26)*ESL_1!O$7:O$37)</f>
        <v>0</v>
      </c>
    </row>
    <row r="27" spans="2:9" x14ac:dyDescent="0.25">
      <c r="B27" t="s">
        <v>289</v>
      </c>
      <c r="C27" s="151">
        <f>SUMPRODUCT((Stations!$I$7:$I$37=Repex_Analysis!$B27)*Stations!J$7:J$37)+SUMPRODUCT((Lines!$I$7:$I$37=Repex_Analysis!$B27)*Lines!J$7:J$37)+SUMPRODUCT((ESL_1!$I$7:$I$37=Repex_Analysis!$B27)*ESL_1!J$7:J$37)</f>
        <v>0</v>
      </c>
      <c r="D27" s="151">
        <f>SUMPRODUCT((Stations!$I$7:$I$37=Repex_Analysis!$B27)*Stations!K$7:K$37)+SUMPRODUCT((Lines!$I$7:$I$37=Repex_Analysis!$B27)*Lines!K$7:K$37)+SUMPRODUCT((ESL_1!$I$7:$I$37=Repex_Analysis!$B27)*ESL_1!K$7:K$37)</f>
        <v>0</v>
      </c>
      <c r="E27" s="151">
        <f>SUMPRODUCT((Stations!$I$7:$I$37=Repex_Analysis!$B27)*Stations!L$7:L$37)+SUMPRODUCT((Lines!$I$7:$I$37=Repex_Analysis!$B27)*Lines!L$7:L$37)+SUMPRODUCT((ESL_1!$I$7:$I$37=Repex_Analysis!$B27)*ESL_1!L$7:L$37)</f>
        <v>0</v>
      </c>
      <c r="F27" s="151">
        <f>SUMPRODUCT((Stations!$I$7:$I$37=Repex_Analysis!$B27)*Stations!M$7:M$37)+SUMPRODUCT((Lines!$I$7:$I$37=Repex_Analysis!$B27)*Lines!M$7:M$37)+SUMPRODUCT((ESL_1!$I$7:$I$37=Repex_Analysis!$B27)*ESL_1!M$7:M$37)</f>
        <v>0</v>
      </c>
      <c r="G27" s="151">
        <f>SUMPRODUCT((Stations!$I$7:$I$37=Repex_Analysis!$B27)*Stations!N$7:N$37)+SUMPRODUCT((Lines!$I$7:$I$37=Repex_Analysis!$B27)*Lines!N$7:N$37)+SUMPRODUCT((ESL_1!$I$7:$I$37=Repex_Analysis!$B27)*ESL_1!N$7:N$37)</f>
        <v>0</v>
      </c>
      <c r="H27" s="151">
        <f>SUMPRODUCT((Stations!$I$7:$I$37=Repex_Analysis!$B27)*Stations!O$7:O$37)+SUMPRODUCT((Lines!$I$7:$I$37=Repex_Analysis!$B27)*Lines!O$7:O$37)+SUMPRODUCT((ESL_1!$I$7:$I$37=Repex_Analysis!$B27)*ESL_1!O$7:O$37)</f>
        <v>0</v>
      </c>
    </row>
    <row r="28" spans="2:9" x14ac:dyDescent="0.25">
      <c r="B28" t="s">
        <v>389</v>
      </c>
      <c r="C28" s="151">
        <f>SUMPRODUCT((Stations!$I$7:$I$37=Repex_Analysis!$B28)*Stations!J$7:J$37)+SUMPRODUCT((Lines!$I$7:$I$37=Repex_Analysis!$B28)*Lines!J$7:J$37)+SUMPRODUCT((ESL_1!$I$7:$I$37=Repex_Analysis!$B28)*ESL_1!J$7:J$37)</f>
        <v>0</v>
      </c>
      <c r="D28" s="151">
        <f>SUMPRODUCT((Stations!$I$7:$I$37=Repex_Analysis!$B28)*Stations!K$7:K$37)+SUMPRODUCT((Lines!$I$7:$I$37=Repex_Analysis!$B28)*Lines!K$7:K$37)+SUMPRODUCT((ESL_1!$I$7:$I$37=Repex_Analysis!$B28)*ESL_1!K$7:K$37)</f>
        <v>0</v>
      </c>
      <c r="E28" s="151">
        <f>SUMPRODUCT((Stations!$I$7:$I$37=Repex_Analysis!$B28)*Stations!L$7:L$37)+SUMPRODUCT((Lines!$I$7:$I$37=Repex_Analysis!$B28)*Lines!L$7:L$37)+SUMPRODUCT((ESL_1!$I$7:$I$37=Repex_Analysis!$B28)*ESL_1!L$7:L$37)</f>
        <v>0</v>
      </c>
      <c r="F28" s="151">
        <f>SUMPRODUCT((Stations!$I$7:$I$37=Repex_Analysis!$B28)*Stations!M$7:M$37)+SUMPRODUCT((Lines!$I$7:$I$37=Repex_Analysis!$B28)*Lines!M$7:M$37)+SUMPRODUCT((ESL_1!$I$7:$I$37=Repex_Analysis!$B28)*ESL_1!M$7:M$37)</f>
        <v>0</v>
      </c>
      <c r="G28" s="151">
        <f>SUMPRODUCT((Stations!$I$7:$I$37=Repex_Analysis!$B28)*Stations!N$7:N$37)+SUMPRODUCT((Lines!$I$7:$I$37=Repex_Analysis!$B28)*Lines!N$7:N$37)+SUMPRODUCT((ESL_1!$I$7:$I$37=Repex_Analysis!$B28)*ESL_1!N$7:N$37)</f>
        <v>0</v>
      </c>
      <c r="H28" s="151">
        <f>SUMPRODUCT((Stations!$I$7:$I$37=Repex_Analysis!$B28)*Stations!O$7:O$37)+SUMPRODUCT((Lines!$I$7:$I$37=Repex_Analysis!$B28)*Lines!O$7:O$37)+SUMPRODUCT((ESL_1!$I$7:$I$37=Repex_Analysis!$B28)*ESL_1!O$7:O$37)</f>
        <v>0</v>
      </c>
    </row>
    <row r="29" spans="2:9" x14ac:dyDescent="0.25">
      <c r="B29" t="s">
        <v>351</v>
      </c>
      <c r="C29" s="151">
        <f>SUMPRODUCT((Stations!$I$7:$I$37=Repex_Analysis!$B29)*Stations!J$7:J$37)+SUMPRODUCT((Lines!$I$7:$I$37=Repex_Analysis!$B29)*Lines!J$7:J$37)+SUMPRODUCT((ESL_1!$I$7:$I$37=Repex_Analysis!$B29)*ESL_1!J$7:J$37)</f>
        <v>0</v>
      </c>
      <c r="D29" s="151">
        <f>SUMPRODUCT((Stations!$I$7:$I$37=Repex_Analysis!$B29)*Stations!K$7:K$37)+SUMPRODUCT((Lines!$I$7:$I$37=Repex_Analysis!$B29)*Lines!K$7:K$37)+SUMPRODUCT((ESL_1!$I$7:$I$37=Repex_Analysis!$B29)*ESL_1!K$7:K$37)</f>
        <v>0</v>
      </c>
      <c r="E29" s="151">
        <f>SUMPRODUCT((Stations!$I$7:$I$37=Repex_Analysis!$B29)*Stations!L$7:L$37)+SUMPRODUCT((Lines!$I$7:$I$37=Repex_Analysis!$B29)*Lines!L$7:L$37)+SUMPRODUCT((ESL_1!$I$7:$I$37=Repex_Analysis!$B29)*ESL_1!L$7:L$37)</f>
        <v>0</v>
      </c>
      <c r="F29" s="151">
        <f>SUMPRODUCT((Stations!$I$7:$I$37=Repex_Analysis!$B29)*Stations!M$7:M$37)+SUMPRODUCT((Lines!$I$7:$I$37=Repex_Analysis!$B29)*Lines!M$7:M$37)+SUMPRODUCT((ESL_1!$I$7:$I$37=Repex_Analysis!$B29)*ESL_1!M$7:M$37)</f>
        <v>0</v>
      </c>
      <c r="G29" s="151">
        <f>SUMPRODUCT((Stations!$I$7:$I$37=Repex_Analysis!$B29)*Stations!N$7:N$37)+SUMPRODUCT((Lines!$I$7:$I$37=Repex_Analysis!$B29)*Lines!N$7:N$37)+SUMPRODUCT((ESL_1!$I$7:$I$37=Repex_Analysis!$B29)*ESL_1!N$7:N$37)</f>
        <v>0</v>
      </c>
      <c r="H29" s="151">
        <f>SUMPRODUCT((Stations!$I$7:$I$37=Repex_Analysis!$B29)*Stations!O$7:O$37)+SUMPRODUCT((Lines!$I$7:$I$37=Repex_Analysis!$B29)*Lines!O$7:O$37)+SUMPRODUCT((ESL_1!$I$7:$I$37=Repex_Analysis!$B29)*ESL_1!O$7:O$37)</f>
        <v>0</v>
      </c>
    </row>
    <row r="30" spans="2:9" x14ac:dyDescent="0.25">
      <c r="B30" t="s">
        <v>352</v>
      </c>
      <c r="C30" s="151">
        <f>SUMPRODUCT((Stations!$I$7:$I$37=Repex_Analysis!$B30)*Stations!J$7:J$37)+SUMPRODUCT((Lines!$I$7:$I$37=Repex_Analysis!$B30)*Lines!J$7:J$37)+SUMPRODUCT((ESL_1!$I$7:$I$37=Repex_Analysis!$B30)*ESL_1!J$7:J$37)</f>
        <v>0</v>
      </c>
      <c r="D30" s="151">
        <f>SUMPRODUCT((Stations!$I$7:$I$37=Repex_Analysis!$B30)*Stations!K$7:K$37)+SUMPRODUCT((Lines!$I$7:$I$37=Repex_Analysis!$B30)*Lines!K$7:K$37)+SUMPRODUCT((ESL_1!$I$7:$I$37=Repex_Analysis!$B30)*ESL_1!K$7:K$37)</f>
        <v>0</v>
      </c>
      <c r="E30" s="151">
        <f>SUMPRODUCT((Stations!$I$7:$I$37=Repex_Analysis!$B30)*Stations!L$7:L$37)+SUMPRODUCT((Lines!$I$7:$I$37=Repex_Analysis!$B30)*Lines!L$7:L$37)+SUMPRODUCT((ESL_1!$I$7:$I$37=Repex_Analysis!$B30)*ESL_1!L$7:L$37)</f>
        <v>0</v>
      </c>
      <c r="F30" s="151">
        <f>SUMPRODUCT((Stations!$I$7:$I$37=Repex_Analysis!$B30)*Stations!M$7:M$37)+SUMPRODUCT((Lines!$I$7:$I$37=Repex_Analysis!$B30)*Lines!M$7:M$37)+SUMPRODUCT((ESL_1!$I$7:$I$37=Repex_Analysis!$B30)*ESL_1!M$7:M$37)</f>
        <v>0</v>
      </c>
      <c r="G30" s="151">
        <f>SUMPRODUCT((Stations!$I$7:$I$37=Repex_Analysis!$B30)*Stations!N$7:N$37)+SUMPRODUCT((Lines!$I$7:$I$37=Repex_Analysis!$B30)*Lines!N$7:N$37)+SUMPRODUCT((ESL_1!$I$7:$I$37=Repex_Analysis!$B30)*ESL_1!N$7:N$37)</f>
        <v>0</v>
      </c>
      <c r="H30" s="151">
        <f>SUMPRODUCT((Stations!$I$7:$I$37=Repex_Analysis!$B30)*Stations!O$7:O$37)+SUMPRODUCT((Lines!$I$7:$I$37=Repex_Analysis!$B30)*Lines!O$7:O$37)+SUMPRODUCT((ESL_1!$I$7:$I$37=Repex_Analysis!$B30)*ESL_1!O$7:O$37)</f>
        <v>0</v>
      </c>
    </row>
    <row r="31" spans="2:9" x14ac:dyDescent="0.25">
      <c r="B31" t="s">
        <v>356</v>
      </c>
      <c r="C31" s="151">
        <f>SUMPRODUCT((Stations!$I$7:$I$37=Repex_Analysis!$B31)*Stations!J$7:J$37)+SUMPRODUCT((Lines!$I$7:$I$37=Repex_Analysis!$B31)*Lines!J$7:J$37)+SUMPRODUCT((ESL_1!$I$7:$I$37=Repex_Analysis!$B31)*ESL_1!J$7:J$37)</f>
        <v>0</v>
      </c>
      <c r="D31" s="151">
        <f>SUMPRODUCT((Stations!$I$7:$I$37=Repex_Analysis!$B31)*Stations!K$7:K$37)+SUMPRODUCT((Lines!$I$7:$I$37=Repex_Analysis!$B31)*Lines!K$7:K$37)+SUMPRODUCT((ESL_1!$I$7:$I$37=Repex_Analysis!$B31)*ESL_1!K$7:K$37)</f>
        <v>0</v>
      </c>
      <c r="E31" s="151">
        <f>SUMPRODUCT((Stations!$I$7:$I$37=Repex_Analysis!$B31)*Stations!L$7:L$37)+SUMPRODUCT((Lines!$I$7:$I$37=Repex_Analysis!$B31)*Lines!L$7:L$37)+SUMPRODUCT((ESL_1!$I$7:$I$37=Repex_Analysis!$B31)*ESL_1!L$7:L$37)</f>
        <v>0</v>
      </c>
      <c r="F31" s="151">
        <f>SUMPRODUCT((Stations!$I$7:$I$37=Repex_Analysis!$B31)*Stations!M$7:M$37)+SUMPRODUCT((Lines!$I$7:$I$37=Repex_Analysis!$B31)*Lines!M$7:M$37)+SUMPRODUCT((ESL_1!$I$7:$I$37=Repex_Analysis!$B31)*ESL_1!M$7:M$37)</f>
        <v>0</v>
      </c>
      <c r="G31" s="151">
        <f>SUMPRODUCT((Stations!$I$7:$I$37=Repex_Analysis!$B31)*Stations!N$7:N$37)+SUMPRODUCT((Lines!$I$7:$I$37=Repex_Analysis!$B31)*Lines!N$7:N$37)+SUMPRODUCT((ESL_1!$I$7:$I$37=Repex_Analysis!$B31)*ESL_1!N$7:N$37)</f>
        <v>0</v>
      </c>
      <c r="H31" s="151">
        <f>SUMPRODUCT((Stations!$I$7:$I$37=Repex_Analysis!$B31)*Stations!O$7:O$37)+SUMPRODUCT((Lines!$I$7:$I$37=Repex_Analysis!$B31)*Lines!O$7:O$37)+SUMPRODUCT((ESL_1!$I$7:$I$37=Repex_Analysis!$B31)*ESL_1!O$7:O$37)</f>
        <v>0</v>
      </c>
    </row>
    <row r="32" spans="2:9" x14ac:dyDescent="0.25">
      <c r="B32" t="s">
        <v>357</v>
      </c>
      <c r="C32" s="151">
        <f>SUMPRODUCT((Stations!$I$7:$I$37=Repex_Analysis!$B32)*Stations!J$7:J$37)+SUMPRODUCT((Lines!$I$7:$I$37=Repex_Analysis!$B32)*Lines!J$7:J$37)+SUMPRODUCT((ESL_1!$I$7:$I$37=Repex_Analysis!$B32)*ESL_1!J$7:J$37)</f>
        <v>0</v>
      </c>
      <c r="D32" s="151">
        <f>SUMPRODUCT((Stations!$I$7:$I$37=Repex_Analysis!$B32)*Stations!K$7:K$37)+SUMPRODUCT((Lines!$I$7:$I$37=Repex_Analysis!$B32)*Lines!K$7:K$37)+SUMPRODUCT((ESL_1!$I$7:$I$37=Repex_Analysis!$B32)*ESL_1!K$7:K$37)</f>
        <v>0</v>
      </c>
      <c r="E32" s="151">
        <f>SUMPRODUCT((Stations!$I$7:$I$37=Repex_Analysis!$B32)*Stations!L$7:L$37)+SUMPRODUCT((Lines!$I$7:$I$37=Repex_Analysis!$B32)*Lines!L$7:L$37)+SUMPRODUCT((ESL_1!$I$7:$I$37=Repex_Analysis!$B32)*ESL_1!L$7:L$37)</f>
        <v>0</v>
      </c>
      <c r="F32" s="151">
        <f>SUMPRODUCT((Stations!$I$7:$I$37=Repex_Analysis!$B32)*Stations!M$7:M$37)+SUMPRODUCT((Lines!$I$7:$I$37=Repex_Analysis!$B32)*Lines!M$7:M$37)+SUMPRODUCT((ESL_1!$I$7:$I$37=Repex_Analysis!$B32)*ESL_1!M$7:M$37)</f>
        <v>0</v>
      </c>
      <c r="G32" s="151">
        <f>SUMPRODUCT((Stations!$I$7:$I$37=Repex_Analysis!$B32)*Stations!N$7:N$37)+SUMPRODUCT((Lines!$I$7:$I$37=Repex_Analysis!$B32)*Lines!N$7:N$37)+SUMPRODUCT((ESL_1!$I$7:$I$37=Repex_Analysis!$B32)*ESL_1!N$7:N$37)</f>
        <v>0</v>
      </c>
      <c r="H32" s="151">
        <f>SUMPRODUCT((Stations!$I$7:$I$37=Repex_Analysis!$B32)*Stations!O$7:O$37)+SUMPRODUCT((Lines!$I$7:$I$37=Repex_Analysis!$B32)*Lines!O$7:O$37)+SUMPRODUCT((ESL_1!$I$7:$I$37=Repex_Analysis!$B32)*ESL_1!O$7:O$37)</f>
        <v>0</v>
      </c>
    </row>
    <row r="33" spans="2:8" x14ac:dyDescent="0.25">
      <c r="B33" t="s">
        <v>294</v>
      </c>
      <c r="C33" s="151">
        <f>SUMPRODUCT((Stations!$I$7:$I$37=Repex_Analysis!$B33)*Stations!J$7:J$37)+SUMPRODUCT((Lines!$I$7:$I$37=Repex_Analysis!$B33)*Lines!J$7:J$37)+SUMPRODUCT((ESL_1!$I$7:$I$37=Repex_Analysis!$B33)*ESL_1!J$7:J$37)</f>
        <v>0</v>
      </c>
      <c r="D33" s="151">
        <f>SUMPRODUCT((Stations!$I$7:$I$37=Repex_Analysis!$B33)*Stations!K$7:K$37)+SUMPRODUCT((Lines!$I$7:$I$37=Repex_Analysis!$B33)*Lines!K$7:K$37)+SUMPRODUCT((ESL_1!$I$7:$I$37=Repex_Analysis!$B33)*ESL_1!K$7:K$37)</f>
        <v>0</v>
      </c>
      <c r="E33" s="151">
        <f>SUMPRODUCT((Stations!$I$7:$I$37=Repex_Analysis!$B33)*Stations!L$7:L$37)+SUMPRODUCT((Lines!$I$7:$I$37=Repex_Analysis!$B33)*Lines!L$7:L$37)+SUMPRODUCT((ESL_1!$I$7:$I$37=Repex_Analysis!$B33)*ESL_1!L$7:L$37)</f>
        <v>0</v>
      </c>
      <c r="F33" s="151">
        <f>SUMPRODUCT((Stations!$I$7:$I$37=Repex_Analysis!$B33)*Stations!M$7:M$37)+SUMPRODUCT((Lines!$I$7:$I$37=Repex_Analysis!$B33)*Lines!M$7:M$37)+SUMPRODUCT((ESL_1!$I$7:$I$37=Repex_Analysis!$B33)*ESL_1!M$7:M$37)</f>
        <v>0</v>
      </c>
      <c r="G33" s="151">
        <f>SUMPRODUCT((Stations!$I$7:$I$37=Repex_Analysis!$B33)*Stations!N$7:N$37)+SUMPRODUCT((Lines!$I$7:$I$37=Repex_Analysis!$B33)*Lines!N$7:N$37)+SUMPRODUCT((ESL_1!$I$7:$I$37=Repex_Analysis!$B33)*ESL_1!N$7:N$37)</f>
        <v>0</v>
      </c>
      <c r="H33" s="151">
        <f>SUMPRODUCT((Stations!$I$7:$I$37=Repex_Analysis!$B33)*Stations!O$7:O$37)+SUMPRODUCT((Lines!$I$7:$I$37=Repex_Analysis!$B33)*Lines!O$7:O$37)+SUMPRODUCT((ESL_1!$I$7:$I$37=Repex_Analysis!$B33)*ESL_1!O$7:O$37)</f>
        <v>0</v>
      </c>
    </row>
    <row r="34" spans="2:8" x14ac:dyDescent="0.25">
      <c r="B34" t="s">
        <v>358</v>
      </c>
      <c r="C34" s="151">
        <f>SUMPRODUCT((Stations!$I$7:$I$37=Repex_Analysis!$B34)*Stations!J$7:J$37)+SUMPRODUCT((Lines!$I$7:$I$37=Repex_Analysis!$B34)*Lines!J$7:J$37)+SUMPRODUCT((ESL_1!$I$7:$I$37=Repex_Analysis!$B34)*ESL_1!J$7:J$37)</f>
        <v>0</v>
      </c>
      <c r="D34" s="151">
        <f>SUMPRODUCT((Stations!$I$7:$I$37=Repex_Analysis!$B34)*Stations!K$7:K$37)+SUMPRODUCT((Lines!$I$7:$I$37=Repex_Analysis!$B34)*Lines!K$7:K$37)+SUMPRODUCT((ESL_1!$I$7:$I$37=Repex_Analysis!$B34)*ESL_1!K$7:K$37)</f>
        <v>0</v>
      </c>
      <c r="E34" s="151">
        <f>SUMPRODUCT((Stations!$I$7:$I$37=Repex_Analysis!$B34)*Stations!L$7:L$37)+SUMPRODUCT((Lines!$I$7:$I$37=Repex_Analysis!$B34)*Lines!L$7:L$37)+SUMPRODUCT((ESL_1!$I$7:$I$37=Repex_Analysis!$B34)*ESL_1!L$7:L$37)</f>
        <v>0</v>
      </c>
      <c r="F34" s="151">
        <f>SUMPRODUCT((Stations!$I$7:$I$37=Repex_Analysis!$B34)*Stations!M$7:M$37)+SUMPRODUCT((Lines!$I$7:$I$37=Repex_Analysis!$B34)*Lines!M$7:M$37)+SUMPRODUCT((ESL_1!$I$7:$I$37=Repex_Analysis!$B34)*ESL_1!M$7:M$37)</f>
        <v>0</v>
      </c>
      <c r="G34" s="151">
        <f>SUMPRODUCT((Stations!$I$7:$I$37=Repex_Analysis!$B34)*Stations!N$7:N$37)+SUMPRODUCT((Lines!$I$7:$I$37=Repex_Analysis!$B34)*Lines!N$7:N$37)+SUMPRODUCT((ESL_1!$I$7:$I$37=Repex_Analysis!$B34)*ESL_1!N$7:N$37)</f>
        <v>0</v>
      </c>
      <c r="H34" s="151">
        <f>SUMPRODUCT((Stations!$I$7:$I$37=Repex_Analysis!$B34)*Stations!O$7:O$37)+SUMPRODUCT((Lines!$I$7:$I$37=Repex_Analysis!$B34)*Lines!O$7:O$37)+SUMPRODUCT((ESL_1!$I$7:$I$37=Repex_Analysis!$B34)*ESL_1!O$7:O$37)</f>
        <v>0</v>
      </c>
    </row>
    <row r="35" spans="2:8" x14ac:dyDescent="0.25">
      <c r="B35" t="s">
        <v>360</v>
      </c>
      <c r="C35" s="151">
        <f>SUMPRODUCT((Stations!$I$7:$I$37=Repex_Analysis!$B35)*Stations!J$7:J$37)+SUMPRODUCT((Lines!$I$7:$I$37=Repex_Analysis!$B35)*Lines!J$7:J$37)+SUMPRODUCT((ESL_1!$I$7:$I$37=Repex_Analysis!$B35)*ESL_1!J$7:J$37)</f>
        <v>0</v>
      </c>
      <c r="D35" s="151">
        <f>SUMPRODUCT((Stations!$I$7:$I$37=Repex_Analysis!$B35)*Stations!K$7:K$37)+SUMPRODUCT((Lines!$I$7:$I$37=Repex_Analysis!$B35)*Lines!K$7:K$37)+SUMPRODUCT((ESL_1!$I$7:$I$37=Repex_Analysis!$B35)*ESL_1!K$7:K$37)</f>
        <v>0</v>
      </c>
      <c r="E35" s="151">
        <f>SUMPRODUCT((Stations!$I$7:$I$37=Repex_Analysis!$B35)*Stations!L$7:L$37)+SUMPRODUCT((Lines!$I$7:$I$37=Repex_Analysis!$B35)*Lines!L$7:L$37)+SUMPRODUCT((ESL_1!$I$7:$I$37=Repex_Analysis!$B35)*ESL_1!L$7:L$37)</f>
        <v>0</v>
      </c>
      <c r="F35" s="151">
        <f>SUMPRODUCT((Stations!$I$7:$I$37=Repex_Analysis!$B35)*Stations!M$7:M$37)+SUMPRODUCT((Lines!$I$7:$I$37=Repex_Analysis!$B35)*Lines!M$7:M$37)+SUMPRODUCT((ESL_1!$I$7:$I$37=Repex_Analysis!$B35)*ESL_1!M$7:M$37)</f>
        <v>0</v>
      </c>
      <c r="G35" s="151">
        <f>SUMPRODUCT((Stations!$I$7:$I$37=Repex_Analysis!$B35)*Stations!N$7:N$37)+SUMPRODUCT((Lines!$I$7:$I$37=Repex_Analysis!$B35)*Lines!N$7:N$37)+SUMPRODUCT((ESL_1!$I$7:$I$37=Repex_Analysis!$B35)*ESL_1!N$7:N$37)</f>
        <v>0</v>
      </c>
      <c r="H35" s="151">
        <f>SUMPRODUCT((Stations!$I$7:$I$37=Repex_Analysis!$B35)*Stations!O$7:O$37)+SUMPRODUCT((Lines!$I$7:$I$37=Repex_Analysis!$B35)*Lines!O$7:O$37)+SUMPRODUCT((ESL_1!$I$7:$I$37=Repex_Analysis!$B35)*ESL_1!O$7:O$37)</f>
        <v>0</v>
      </c>
    </row>
    <row r="36" spans="2:8" x14ac:dyDescent="0.25">
      <c r="B36" t="s">
        <v>350</v>
      </c>
      <c r="C36" s="151">
        <f>SUMPRODUCT((Stations!$I$7:$I$37=Repex_Analysis!$B36)*Stations!J$7:J$37)+SUMPRODUCT((Lines!$I$7:$I$37=Repex_Analysis!$B36)*Lines!J$7:J$37)+SUMPRODUCT((ESL_1!$I$7:$I$37=Repex_Analysis!$B36)*ESL_1!J$7:J$37)</f>
        <v>0</v>
      </c>
      <c r="D36" s="151">
        <f>SUMPRODUCT((Stations!$I$7:$I$37=Repex_Analysis!$B36)*Stations!K$7:K$37)+SUMPRODUCT((Lines!$I$7:$I$37=Repex_Analysis!$B36)*Lines!K$7:K$37)+SUMPRODUCT((ESL_1!$I$7:$I$37=Repex_Analysis!$B36)*ESL_1!K$7:K$37)</f>
        <v>0</v>
      </c>
      <c r="E36" s="151">
        <f>SUMPRODUCT((Stations!$I$7:$I$37=Repex_Analysis!$B36)*Stations!L$7:L$37)+SUMPRODUCT((Lines!$I$7:$I$37=Repex_Analysis!$B36)*Lines!L$7:L$37)+SUMPRODUCT((ESL_1!$I$7:$I$37=Repex_Analysis!$B36)*ESL_1!L$7:L$37)</f>
        <v>0</v>
      </c>
      <c r="F36" s="151">
        <f>SUMPRODUCT((Stations!$I$7:$I$37=Repex_Analysis!$B36)*Stations!M$7:M$37)+SUMPRODUCT((Lines!$I$7:$I$37=Repex_Analysis!$B36)*Lines!M$7:M$37)+SUMPRODUCT((ESL_1!$I$7:$I$37=Repex_Analysis!$B36)*ESL_1!M$7:M$37)</f>
        <v>0</v>
      </c>
      <c r="G36" s="151">
        <f>SUMPRODUCT((Stations!$I$7:$I$37=Repex_Analysis!$B36)*Stations!N$7:N$37)+SUMPRODUCT((Lines!$I$7:$I$37=Repex_Analysis!$B36)*Lines!N$7:N$37)+SUMPRODUCT((ESL_1!$I$7:$I$37=Repex_Analysis!$B36)*ESL_1!N$7:N$37)</f>
        <v>0</v>
      </c>
      <c r="H36" s="151">
        <f>SUMPRODUCT((Stations!$I$7:$I$37=Repex_Analysis!$B36)*Stations!O$7:O$37)+SUMPRODUCT((Lines!$I$7:$I$37=Repex_Analysis!$B36)*Lines!O$7:O$37)+SUMPRODUCT((ESL_1!$I$7:$I$37=Repex_Analysis!$B36)*ESL_1!O$7:O$37)</f>
        <v>0</v>
      </c>
    </row>
    <row r="37" spans="2:8" x14ac:dyDescent="0.25">
      <c r="B37" t="s">
        <v>363</v>
      </c>
      <c r="C37" s="151">
        <f>SUMPRODUCT((Stations!$I$7:$I$37=Repex_Analysis!$B37)*Stations!J$7:J$37)+SUMPRODUCT((Lines!$I$7:$I$37=Repex_Analysis!$B37)*Lines!J$7:J$37)+SUMPRODUCT((ESL_1!$I$7:$I$37=Repex_Analysis!$B37)*ESL_1!J$7:J$37)</f>
        <v>0</v>
      </c>
      <c r="D37" s="151">
        <f>SUMPRODUCT((Stations!$I$7:$I$37=Repex_Analysis!$B37)*Stations!K$7:K$37)+SUMPRODUCT((Lines!$I$7:$I$37=Repex_Analysis!$B37)*Lines!K$7:K$37)+SUMPRODUCT((ESL_1!$I$7:$I$37=Repex_Analysis!$B37)*ESL_1!K$7:K$37)</f>
        <v>0</v>
      </c>
      <c r="E37" s="151">
        <f>SUMPRODUCT((Stations!$I$7:$I$37=Repex_Analysis!$B37)*Stations!L$7:L$37)+SUMPRODUCT((Lines!$I$7:$I$37=Repex_Analysis!$B37)*Lines!L$7:L$37)+SUMPRODUCT((ESL_1!$I$7:$I$37=Repex_Analysis!$B37)*ESL_1!L$7:L$37)</f>
        <v>0</v>
      </c>
      <c r="F37" s="151">
        <f>SUMPRODUCT((Stations!$I$7:$I$37=Repex_Analysis!$B37)*Stations!M$7:M$37)+SUMPRODUCT((Lines!$I$7:$I$37=Repex_Analysis!$B37)*Lines!M$7:M$37)+SUMPRODUCT((ESL_1!$I$7:$I$37=Repex_Analysis!$B37)*ESL_1!M$7:M$37)</f>
        <v>0</v>
      </c>
      <c r="G37" s="151">
        <f>SUMPRODUCT((Stations!$I$7:$I$37=Repex_Analysis!$B37)*Stations!N$7:N$37)+SUMPRODUCT((Lines!$I$7:$I$37=Repex_Analysis!$B37)*Lines!N$7:N$37)+SUMPRODUCT((ESL_1!$I$7:$I$37=Repex_Analysis!$B37)*ESL_1!N$7:N$37)</f>
        <v>0</v>
      </c>
      <c r="H37" s="151">
        <f>SUMPRODUCT((Stations!$I$7:$I$37=Repex_Analysis!$B37)*Stations!O$7:O$37)+SUMPRODUCT((Lines!$I$7:$I$37=Repex_Analysis!$B37)*Lines!O$7:O$37)+SUMPRODUCT((ESL_1!$I$7:$I$37=Repex_Analysis!$B37)*ESL_1!O$7:O$37)</f>
        <v>0</v>
      </c>
    </row>
    <row r="38" spans="2:8" x14ac:dyDescent="0.25">
      <c r="B38" t="s">
        <v>364</v>
      </c>
      <c r="C38" s="151">
        <f>SUMPRODUCT((Stations!$I$7:$I$37=Repex_Analysis!$B38)*Stations!J$7:J$37)+SUMPRODUCT((Lines!$I$7:$I$37=Repex_Analysis!$B38)*Lines!J$7:J$37)+SUMPRODUCT((ESL_1!$I$7:$I$37=Repex_Analysis!$B38)*ESL_1!J$7:J$37)</f>
        <v>0</v>
      </c>
      <c r="D38" s="151">
        <f>SUMPRODUCT((Stations!$I$7:$I$37=Repex_Analysis!$B38)*Stations!K$7:K$37)+SUMPRODUCT((Lines!$I$7:$I$37=Repex_Analysis!$B38)*Lines!K$7:K$37)+SUMPRODUCT((ESL_1!$I$7:$I$37=Repex_Analysis!$B38)*ESL_1!K$7:K$37)</f>
        <v>0</v>
      </c>
      <c r="E38" s="151">
        <f>SUMPRODUCT((Stations!$I$7:$I$37=Repex_Analysis!$B38)*Stations!L$7:L$37)+SUMPRODUCT((Lines!$I$7:$I$37=Repex_Analysis!$B38)*Lines!L$7:L$37)+SUMPRODUCT((ESL_1!$I$7:$I$37=Repex_Analysis!$B38)*ESL_1!L$7:L$37)</f>
        <v>0</v>
      </c>
      <c r="F38" s="151">
        <f>SUMPRODUCT((Stations!$I$7:$I$37=Repex_Analysis!$B38)*Stations!M$7:M$37)+SUMPRODUCT((Lines!$I$7:$I$37=Repex_Analysis!$B38)*Lines!M$7:M$37)+SUMPRODUCT((ESL_1!$I$7:$I$37=Repex_Analysis!$B38)*ESL_1!M$7:M$37)</f>
        <v>0</v>
      </c>
      <c r="G38" s="151">
        <f>SUMPRODUCT((Stations!$I$7:$I$37=Repex_Analysis!$B38)*Stations!N$7:N$37)+SUMPRODUCT((Lines!$I$7:$I$37=Repex_Analysis!$B38)*Lines!N$7:N$37)+SUMPRODUCT((ESL_1!$I$7:$I$37=Repex_Analysis!$B38)*ESL_1!N$7:N$37)</f>
        <v>0</v>
      </c>
      <c r="H38" s="151">
        <f>SUMPRODUCT((Stations!$I$7:$I$37=Repex_Analysis!$B38)*Stations!O$7:O$37)+SUMPRODUCT((Lines!$I$7:$I$37=Repex_Analysis!$B38)*Lines!O$7:O$37)+SUMPRODUCT((ESL_1!$I$7:$I$37=Repex_Analysis!$B38)*ESL_1!O$7:O$37)</f>
        <v>0</v>
      </c>
    </row>
    <row r="39" spans="2:8" x14ac:dyDescent="0.25">
      <c r="B39" t="s">
        <v>5</v>
      </c>
      <c r="C39" s="151">
        <f>SUMPRODUCT((Stations!$I$7:$I$37=Repex_Analysis!$B39)*Stations!J$7:J$37)+SUMPRODUCT((Lines!$I$7:$I$37=Repex_Analysis!$B39)*Lines!J$7:J$37)+SUMPRODUCT((ESL_1!$I$7:$I$37=Repex_Analysis!$B39)*ESL_1!J$7:J$37)</f>
        <v>0</v>
      </c>
      <c r="D39" s="151">
        <f>SUMPRODUCT((Stations!$I$7:$I$37=Repex_Analysis!$B39)*Stations!K$7:K$37)+SUMPRODUCT((Lines!$I$7:$I$37=Repex_Analysis!$B39)*Lines!K$7:K$37)+SUMPRODUCT((ESL_1!$I$7:$I$37=Repex_Analysis!$B39)*ESL_1!K$7:K$37)</f>
        <v>0</v>
      </c>
      <c r="E39" s="151">
        <f>SUMPRODUCT((Stations!$I$7:$I$37=Repex_Analysis!$B39)*Stations!L$7:L$37)+SUMPRODUCT((Lines!$I$7:$I$37=Repex_Analysis!$B39)*Lines!L$7:L$37)+SUMPRODUCT((ESL_1!$I$7:$I$37=Repex_Analysis!$B39)*ESL_1!L$7:L$37)</f>
        <v>0</v>
      </c>
      <c r="F39" s="151">
        <f>SUMPRODUCT((Stations!$I$7:$I$37=Repex_Analysis!$B39)*Stations!M$7:M$37)+SUMPRODUCT((Lines!$I$7:$I$37=Repex_Analysis!$B39)*Lines!M$7:M$37)+SUMPRODUCT((ESL_1!$I$7:$I$37=Repex_Analysis!$B39)*ESL_1!M$7:M$37)</f>
        <v>0</v>
      </c>
      <c r="G39" s="151">
        <f>SUMPRODUCT((Stations!$I$7:$I$37=Repex_Analysis!$B39)*Stations!N$7:N$37)+SUMPRODUCT((Lines!$I$7:$I$37=Repex_Analysis!$B39)*Lines!N$7:N$37)+SUMPRODUCT((ESL_1!$I$7:$I$37=Repex_Analysis!$B39)*ESL_1!N$7:N$37)</f>
        <v>0</v>
      </c>
      <c r="H39" s="151">
        <f>SUMPRODUCT((Stations!$I$7:$I$37=Repex_Analysis!$B39)*Stations!O$7:O$37)+SUMPRODUCT((Lines!$I$7:$I$37=Repex_Analysis!$B39)*Lines!O$7:O$37)+SUMPRODUCT((ESL_1!$I$7:$I$37=Repex_Analysis!$B39)*ESL_1!O$7:O$37)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B1:Z95"/>
  <sheetViews>
    <sheetView zoomScaleNormal="100" zoomScalePageLayoutView="125" workbookViewId="0">
      <selection activeCell="H11" sqref="H11"/>
    </sheetView>
  </sheetViews>
  <sheetFormatPr defaultColWidth="8.85546875" defaultRowHeight="15" x14ac:dyDescent="0.25"/>
  <cols>
    <col min="1" max="1" width="4.42578125" style="1" customWidth="1"/>
    <col min="2" max="2" width="35" style="1" customWidth="1"/>
    <col min="3" max="3" width="40" style="1" customWidth="1"/>
    <col min="4" max="4" width="10.7109375" style="1" customWidth="1"/>
    <col min="5" max="8" width="10.42578125" style="1" customWidth="1"/>
    <col min="9" max="9" width="11" style="1" customWidth="1"/>
    <col min="10" max="10" width="10.42578125" style="1" customWidth="1"/>
    <col min="11" max="11" width="37.5703125" style="1" customWidth="1"/>
    <col min="12" max="12" width="13" style="1" customWidth="1"/>
    <col min="13" max="13" width="12.42578125" style="1" customWidth="1"/>
    <col min="14" max="14" width="11" style="1" customWidth="1"/>
    <col min="15" max="15" width="11.28515625" style="1" customWidth="1"/>
    <col min="16" max="16" width="9.7109375" style="1" customWidth="1"/>
    <col min="17" max="17" width="10.28515625" style="1" customWidth="1"/>
    <col min="18" max="18" width="10.140625" style="1" customWidth="1"/>
    <col min="19" max="16384" width="8.85546875" style="1"/>
  </cols>
  <sheetData>
    <row r="1" spans="2:26" ht="21" x14ac:dyDescent="0.35">
      <c r="B1" s="11" t="s">
        <v>250</v>
      </c>
    </row>
    <row r="2" spans="2:26" x14ac:dyDescent="0.25">
      <c r="B2" s="25" t="s">
        <v>6</v>
      </c>
    </row>
    <row r="3" spans="2:26" x14ac:dyDescent="0.25">
      <c r="B3" s="25"/>
      <c r="D3" s="55"/>
    </row>
    <row r="4" spans="2:26" x14ac:dyDescent="0.25">
      <c r="B4" s="2" t="s">
        <v>269</v>
      </c>
    </row>
    <row r="5" spans="2:26" ht="60" customHeight="1" x14ac:dyDescent="0.25">
      <c r="B5" s="78" t="s">
        <v>261</v>
      </c>
      <c r="C5" s="78" t="s">
        <v>297</v>
      </c>
      <c r="D5" s="79" t="s">
        <v>256</v>
      </c>
      <c r="E5" s="79" t="s">
        <v>255</v>
      </c>
      <c r="F5" s="79" t="s">
        <v>429</v>
      </c>
      <c r="G5" s="79" t="s">
        <v>257</v>
      </c>
      <c r="H5" s="80" t="s">
        <v>227</v>
      </c>
      <c r="R5" s="351"/>
      <c r="S5" s="351"/>
      <c r="T5" s="351"/>
      <c r="U5" s="351"/>
      <c r="W5" s="351"/>
      <c r="X5" s="351"/>
      <c r="Y5" s="351"/>
      <c r="Z5" s="351"/>
    </row>
    <row r="6" spans="2:26" ht="30" x14ac:dyDescent="0.25">
      <c r="B6" s="65" t="s">
        <v>10</v>
      </c>
      <c r="C6" s="5" t="s">
        <v>234</v>
      </c>
      <c r="D6" s="536"/>
      <c r="E6" s="536"/>
      <c r="F6" s="536"/>
      <c r="G6" s="536"/>
      <c r="H6" s="66">
        <v>1</v>
      </c>
      <c r="R6" s="352"/>
      <c r="S6" s="352"/>
      <c r="T6" s="352"/>
      <c r="U6" s="352"/>
      <c r="W6" s="352"/>
      <c r="X6" s="352"/>
      <c r="Y6" s="352"/>
      <c r="Z6" s="352"/>
    </row>
    <row r="7" spans="2:26" x14ac:dyDescent="0.25">
      <c r="B7" s="67" t="s">
        <v>10</v>
      </c>
      <c r="C7" s="6" t="s">
        <v>235</v>
      </c>
      <c r="D7" s="536"/>
      <c r="E7" s="536"/>
      <c r="F7" s="536"/>
      <c r="G7" s="536"/>
      <c r="H7" s="66">
        <v>1</v>
      </c>
      <c r="R7" s="352"/>
      <c r="S7" s="352"/>
      <c r="T7" s="352"/>
      <c r="U7" s="352"/>
      <c r="W7" s="352"/>
      <c r="X7" s="352"/>
      <c r="Y7" s="352"/>
      <c r="Z7" s="352"/>
    </row>
    <row r="8" spans="2:26" x14ac:dyDescent="0.25">
      <c r="B8" s="67" t="s">
        <v>10</v>
      </c>
      <c r="C8" s="6" t="s">
        <v>246</v>
      </c>
      <c r="D8" s="536"/>
      <c r="E8" s="536"/>
      <c r="F8" s="536"/>
      <c r="G8" s="536"/>
      <c r="H8" s="66">
        <v>1</v>
      </c>
      <c r="R8" s="352"/>
      <c r="S8" s="352"/>
      <c r="T8" s="352"/>
      <c r="U8" s="352"/>
      <c r="W8" s="352"/>
      <c r="X8" s="352"/>
      <c r="Y8" s="352"/>
      <c r="Z8" s="352"/>
    </row>
    <row r="9" spans="2:26" x14ac:dyDescent="0.25">
      <c r="B9" s="67" t="s">
        <v>10</v>
      </c>
      <c r="C9" s="6" t="s">
        <v>236</v>
      </c>
      <c r="D9" s="536"/>
      <c r="E9" s="536"/>
      <c r="F9" s="536"/>
      <c r="G9" s="536"/>
      <c r="H9" s="66">
        <v>1</v>
      </c>
      <c r="R9" s="352"/>
      <c r="S9" s="352"/>
      <c r="T9" s="352"/>
      <c r="U9" s="352"/>
      <c r="W9" s="352"/>
      <c r="X9" s="352"/>
      <c r="Y9" s="352"/>
      <c r="Z9" s="352"/>
    </row>
    <row r="10" spans="2:26" x14ac:dyDescent="0.25">
      <c r="B10" s="67" t="s">
        <v>10</v>
      </c>
      <c r="C10" s="6" t="s">
        <v>247</v>
      </c>
      <c r="D10" s="536"/>
      <c r="E10" s="536"/>
      <c r="F10" s="536"/>
      <c r="G10" s="536"/>
      <c r="H10" s="66">
        <v>1</v>
      </c>
      <c r="R10" s="352"/>
      <c r="S10" s="352"/>
      <c r="T10" s="352"/>
      <c r="U10" s="352"/>
      <c r="W10" s="352"/>
      <c r="X10" s="352"/>
      <c r="Y10" s="352"/>
      <c r="Z10" s="352"/>
    </row>
    <row r="11" spans="2:26" x14ac:dyDescent="0.25">
      <c r="B11" s="68" t="s">
        <v>10</v>
      </c>
      <c r="C11" s="6" t="s">
        <v>237</v>
      </c>
      <c r="D11" s="537"/>
      <c r="E11" s="537"/>
      <c r="F11" s="537"/>
      <c r="G11" s="537"/>
      <c r="H11" s="66">
        <v>0</v>
      </c>
      <c r="R11" s="352"/>
      <c r="S11" s="352"/>
      <c r="T11" s="352"/>
      <c r="U11" s="352"/>
      <c r="W11" s="352"/>
      <c r="X11" s="352"/>
      <c r="Y11" s="352"/>
      <c r="Z11" s="352"/>
    </row>
    <row r="12" spans="2:26" x14ac:dyDescent="0.25">
      <c r="B12" s="6" t="s">
        <v>34</v>
      </c>
      <c r="C12" s="6" t="s">
        <v>249</v>
      </c>
      <c r="D12" s="536"/>
      <c r="E12" s="536"/>
      <c r="F12" s="536"/>
      <c r="G12" s="536"/>
      <c r="H12" s="350">
        <v>0.99999999999999989</v>
      </c>
      <c r="R12" s="352"/>
      <c r="S12" s="352"/>
      <c r="T12" s="352"/>
      <c r="U12" s="352"/>
      <c r="W12" s="352"/>
      <c r="X12" s="352"/>
      <c r="Y12" s="352"/>
      <c r="Z12" s="352"/>
    </row>
    <row r="13" spans="2:26" x14ac:dyDescent="0.25">
      <c r="B13" s="31" t="s">
        <v>232</v>
      </c>
      <c r="C13" s="6" t="s">
        <v>154</v>
      </c>
      <c r="D13" s="536"/>
      <c r="E13" s="536"/>
      <c r="F13" s="536"/>
      <c r="G13" s="536"/>
      <c r="H13" s="66">
        <v>1.0000000000000002</v>
      </c>
      <c r="R13" s="352"/>
      <c r="S13" s="352"/>
      <c r="T13" s="352"/>
      <c r="U13" s="352"/>
      <c r="W13" s="352"/>
      <c r="X13" s="352"/>
      <c r="Y13" s="352"/>
      <c r="Z13" s="352"/>
    </row>
    <row r="14" spans="2:26" x14ac:dyDescent="0.25">
      <c r="B14" s="67" t="s">
        <v>232</v>
      </c>
      <c r="C14" s="6" t="s">
        <v>238</v>
      </c>
      <c r="D14" s="536"/>
      <c r="E14" s="536"/>
      <c r="F14" s="536"/>
      <c r="G14" s="536"/>
      <c r="H14" s="66">
        <v>1.0000000000000002</v>
      </c>
      <c r="R14" s="352"/>
      <c r="S14" s="352"/>
      <c r="T14" s="352"/>
      <c r="U14" s="352"/>
      <c r="W14" s="352"/>
      <c r="X14" s="352"/>
      <c r="Y14" s="352"/>
      <c r="Z14" s="352"/>
    </row>
    <row r="15" spans="2:26" x14ac:dyDescent="0.25">
      <c r="B15" s="67" t="s">
        <v>232</v>
      </c>
      <c r="C15" s="6" t="s">
        <v>239</v>
      </c>
      <c r="D15" s="536"/>
      <c r="E15" s="536"/>
      <c r="F15" s="536"/>
      <c r="G15" s="536"/>
      <c r="H15" s="66">
        <v>0.99999999999999989</v>
      </c>
      <c r="R15" s="352"/>
      <c r="S15" s="352"/>
      <c r="T15" s="352"/>
      <c r="U15" s="352"/>
      <c r="W15" s="352"/>
      <c r="X15" s="352"/>
      <c r="Y15" s="352"/>
      <c r="Z15" s="352"/>
    </row>
    <row r="16" spans="2:26" x14ac:dyDescent="0.25">
      <c r="B16" s="67" t="s">
        <v>232</v>
      </c>
      <c r="C16" s="6" t="s">
        <v>240</v>
      </c>
      <c r="D16" s="536"/>
      <c r="E16" s="536"/>
      <c r="F16" s="536"/>
      <c r="G16" s="536"/>
      <c r="H16" s="66">
        <v>1.0000000000000002</v>
      </c>
      <c r="R16" s="352"/>
      <c r="S16" s="352"/>
      <c r="T16" s="352"/>
      <c r="U16" s="352"/>
      <c r="W16" s="352"/>
      <c r="X16" s="352"/>
      <c r="Y16" s="352"/>
      <c r="Z16" s="352"/>
    </row>
    <row r="17" spans="2:26" x14ac:dyDescent="0.25">
      <c r="B17" s="67" t="s">
        <v>232</v>
      </c>
      <c r="C17" s="6" t="s">
        <v>241</v>
      </c>
      <c r="D17" s="536"/>
      <c r="E17" s="536"/>
      <c r="F17" s="536"/>
      <c r="G17" s="536"/>
      <c r="H17" s="66">
        <v>0.99999999999999989</v>
      </c>
      <c r="R17" s="352"/>
      <c r="S17" s="352"/>
      <c r="T17" s="352"/>
      <c r="U17" s="352"/>
      <c r="W17" s="352"/>
      <c r="X17" s="352"/>
      <c r="Y17" s="352"/>
      <c r="Z17" s="352"/>
    </row>
    <row r="18" spans="2:26" x14ac:dyDescent="0.25">
      <c r="B18" s="67" t="s">
        <v>232</v>
      </c>
      <c r="C18" s="6" t="s">
        <v>242</v>
      </c>
      <c r="D18" s="536"/>
      <c r="E18" s="536"/>
      <c r="F18" s="536"/>
      <c r="G18" s="536"/>
      <c r="H18" s="66">
        <v>1</v>
      </c>
      <c r="R18" s="352"/>
      <c r="S18" s="352"/>
      <c r="T18" s="352"/>
      <c r="U18" s="352"/>
      <c r="W18" s="352"/>
      <c r="X18" s="352"/>
      <c r="Y18" s="352"/>
      <c r="Z18" s="352"/>
    </row>
    <row r="19" spans="2:26" x14ac:dyDescent="0.25">
      <c r="B19" s="67" t="s">
        <v>232</v>
      </c>
      <c r="C19" s="6" t="s">
        <v>243</v>
      </c>
      <c r="D19" s="536"/>
      <c r="E19" s="536"/>
      <c r="F19" s="536"/>
      <c r="G19" s="536"/>
      <c r="H19" s="66">
        <v>1.0000000000000002</v>
      </c>
      <c r="R19" s="352"/>
      <c r="S19" s="352"/>
      <c r="T19" s="352"/>
      <c r="U19" s="352"/>
      <c r="W19" s="352"/>
      <c r="X19" s="352"/>
      <c r="Y19" s="352"/>
      <c r="Z19" s="352"/>
    </row>
    <row r="20" spans="2:26" x14ac:dyDescent="0.25">
      <c r="B20" s="67" t="s">
        <v>232</v>
      </c>
      <c r="C20" s="353" t="s">
        <v>259</v>
      </c>
      <c r="D20" s="538"/>
      <c r="E20" s="538"/>
      <c r="F20" s="538"/>
      <c r="G20" s="538"/>
      <c r="H20" s="354">
        <v>1.0000000000000002</v>
      </c>
      <c r="R20" s="352"/>
      <c r="S20" s="352"/>
      <c r="T20" s="352"/>
      <c r="U20" s="352"/>
      <c r="W20" s="352"/>
      <c r="X20" s="352"/>
      <c r="Y20" s="352"/>
      <c r="Z20" s="352"/>
    </row>
    <row r="21" spans="2:26" x14ac:dyDescent="0.25">
      <c r="B21" s="67" t="s">
        <v>232</v>
      </c>
      <c r="C21" s="6" t="s">
        <v>496</v>
      </c>
      <c r="D21" s="537"/>
      <c r="E21" s="537"/>
      <c r="F21" s="537"/>
      <c r="G21" s="537"/>
      <c r="H21" s="66">
        <v>1</v>
      </c>
      <c r="R21" s="352"/>
      <c r="S21" s="352"/>
      <c r="T21" s="352"/>
      <c r="U21" s="352"/>
      <c r="W21" s="352"/>
      <c r="X21" s="352"/>
      <c r="Y21" s="352"/>
      <c r="Z21" s="352"/>
    </row>
    <row r="22" spans="2:26" x14ac:dyDescent="0.25">
      <c r="B22" s="67" t="s">
        <v>232</v>
      </c>
      <c r="C22" s="6" t="s">
        <v>5</v>
      </c>
      <c r="D22" s="537"/>
      <c r="E22" s="537"/>
      <c r="F22" s="537"/>
      <c r="G22" s="537"/>
      <c r="H22" s="66">
        <v>0.99999999999999989</v>
      </c>
      <c r="R22" s="352"/>
      <c r="S22" s="352"/>
      <c r="T22" s="352"/>
      <c r="U22" s="352"/>
      <c r="W22" s="352"/>
      <c r="X22" s="352"/>
      <c r="Y22" s="352"/>
      <c r="Z22" s="352"/>
    </row>
    <row r="23" spans="2:26" x14ac:dyDescent="0.25">
      <c r="B23" s="68" t="s">
        <v>232</v>
      </c>
      <c r="C23" s="353" t="s">
        <v>622</v>
      </c>
      <c r="D23" s="539"/>
      <c r="E23" s="539"/>
      <c r="F23" s="539"/>
      <c r="G23" s="539"/>
      <c r="H23" s="354">
        <v>1</v>
      </c>
      <c r="R23" s="352"/>
      <c r="S23" s="352"/>
      <c r="T23" s="352"/>
      <c r="U23" s="352"/>
      <c r="W23" s="352"/>
      <c r="X23" s="352"/>
      <c r="Y23" s="352"/>
      <c r="Z23" s="352"/>
    </row>
    <row r="24" spans="2:26" x14ac:dyDescent="0.25">
      <c r="B24" s="31" t="s">
        <v>233</v>
      </c>
      <c r="C24" s="6" t="s">
        <v>248</v>
      </c>
      <c r="D24" s="536"/>
      <c r="E24" s="536"/>
      <c r="F24" s="536"/>
      <c r="G24" s="536"/>
      <c r="H24" s="66">
        <v>0.99999999999999989</v>
      </c>
      <c r="I24" s="157"/>
      <c r="R24" s="352"/>
      <c r="S24" s="352"/>
      <c r="T24" s="352"/>
      <c r="U24" s="352"/>
      <c r="W24" s="352"/>
      <c r="X24" s="352"/>
      <c r="Y24" s="352"/>
      <c r="Z24" s="352"/>
    </row>
    <row r="25" spans="2:26" x14ac:dyDescent="0.25">
      <c r="B25" s="67" t="s">
        <v>233</v>
      </c>
      <c r="C25" s="6" t="s">
        <v>244</v>
      </c>
      <c r="D25" s="536"/>
      <c r="E25" s="536"/>
      <c r="F25" s="536"/>
      <c r="G25" s="536"/>
      <c r="H25" s="66">
        <v>1</v>
      </c>
      <c r="R25" s="352"/>
      <c r="S25" s="352"/>
      <c r="T25" s="352"/>
      <c r="U25" s="352"/>
      <c r="W25" s="352"/>
      <c r="X25" s="352"/>
      <c r="Y25" s="352"/>
      <c r="Z25" s="352"/>
    </row>
    <row r="26" spans="2:26" x14ac:dyDescent="0.25">
      <c r="B26" s="67" t="s">
        <v>233</v>
      </c>
      <c r="C26" s="6" t="s">
        <v>245</v>
      </c>
      <c r="D26" s="536"/>
      <c r="E26" s="536"/>
      <c r="F26" s="536"/>
      <c r="G26" s="536"/>
      <c r="H26" s="66">
        <v>1</v>
      </c>
      <c r="R26" s="352"/>
      <c r="S26" s="352"/>
      <c r="T26" s="352"/>
      <c r="U26" s="352"/>
      <c r="W26" s="352"/>
      <c r="X26" s="352"/>
      <c r="Y26" s="352"/>
      <c r="Z26" s="352"/>
    </row>
    <row r="27" spans="2:26" x14ac:dyDescent="0.25">
      <c r="B27" s="68" t="s">
        <v>233</v>
      </c>
      <c r="C27" s="6" t="s">
        <v>5</v>
      </c>
      <c r="D27" s="536"/>
      <c r="E27" s="536"/>
      <c r="F27" s="536"/>
      <c r="G27" s="536"/>
      <c r="H27" s="66">
        <v>1</v>
      </c>
      <c r="R27" s="352"/>
      <c r="S27" s="352"/>
      <c r="T27" s="352"/>
      <c r="U27" s="352"/>
      <c r="W27" s="352"/>
      <c r="X27" s="352"/>
      <c r="Y27" s="352"/>
      <c r="Z27" s="352"/>
    </row>
    <row r="28" spans="2:26" x14ac:dyDescent="0.25">
      <c r="B28" s="24" t="s">
        <v>638</v>
      </c>
    </row>
    <row r="30" spans="2:26" x14ac:dyDescent="0.25">
      <c r="B30" s="2" t="s">
        <v>264</v>
      </c>
    </row>
    <row r="31" spans="2:26" x14ac:dyDescent="0.25">
      <c r="B31" s="71" t="s">
        <v>295</v>
      </c>
      <c r="C31" s="6" t="s">
        <v>260</v>
      </c>
      <c r="D31" s="28" t="s">
        <v>265</v>
      </c>
      <c r="E31" s="28" t="s">
        <v>266</v>
      </c>
      <c r="F31" s="28" t="s">
        <v>267</v>
      </c>
      <c r="G31" s="28" t="s">
        <v>268</v>
      </c>
      <c r="H31" s="28" t="s">
        <v>5</v>
      </c>
      <c r="I31" s="28" t="s">
        <v>227</v>
      </c>
      <c r="J31" s="36"/>
    </row>
    <row r="32" spans="2:26" x14ac:dyDescent="0.25">
      <c r="B32" s="74" t="s">
        <v>10</v>
      </c>
      <c r="C32" s="6" t="s">
        <v>298</v>
      </c>
      <c r="D32" s="69">
        <v>0.05</v>
      </c>
      <c r="E32" s="69">
        <v>0.15</v>
      </c>
      <c r="F32" s="69">
        <v>0.4</v>
      </c>
      <c r="G32" s="69">
        <v>0.05</v>
      </c>
      <c r="H32" s="69">
        <v>0.35</v>
      </c>
      <c r="I32" s="72">
        <f t="shared" ref="I32:I62" si="0">SUM(D32:H32)</f>
        <v>1</v>
      </c>
    </row>
    <row r="33" spans="2:10" x14ac:dyDescent="0.25">
      <c r="B33" s="75"/>
      <c r="C33" s="84" t="s">
        <v>271</v>
      </c>
      <c r="D33" s="85">
        <v>0.05</v>
      </c>
      <c r="E33" s="85">
        <v>0.2</v>
      </c>
      <c r="F33" s="85">
        <v>0.35</v>
      </c>
      <c r="G33" s="85">
        <v>0.05</v>
      </c>
      <c r="H33" s="85">
        <v>0.35</v>
      </c>
      <c r="I33" s="72">
        <f t="shared" si="0"/>
        <v>1</v>
      </c>
      <c r="J33" s="34"/>
    </row>
    <row r="34" spans="2:10" x14ac:dyDescent="0.25">
      <c r="B34" s="75"/>
      <c r="C34" s="84" t="s">
        <v>362</v>
      </c>
      <c r="D34" s="85">
        <v>0.67</v>
      </c>
      <c r="E34" s="85">
        <v>0</v>
      </c>
      <c r="F34" s="85">
        <v>0.13</v>
      </c>
      <c r="G34" s="85">
        <v>0</v>
      </c>
      <c r="H34" s="85">
        <v>0.2</v>
      </c>
      <c r="I34" s="72">
        <f t="shared" si="0"/>
        <v>1</v>
      </c>
      <c r="J34" s="34"/>
    </row>
    <row r="35" spans="2:10" x14ac:dyDescent="0.25">
      <c r="B35" s="75"/>
      <c r="C35" s="6" t="s">
        <v>273</v>
      </c>
      <c r="D35" s="69">
        <v>0.17</v>
      </c>
      <c r="E35" s="69">
        <v>0.17</v>
      </c>
      <c r="F35" s="69">
        <v>0.42</v>
      </c>
      <c r="G35" s="69">
        <v>0.17</v>
      </c>
      <c r="H35" s="69">
        <v>7.0000000000000007E-2</v>
      </c>
      <c r="I35" s="72">
        <f t="shared" si="0"/>
        <v>1</v>
      </c>
    </row>
    <row r="36" spans="2:10" x14ac:dyDescent="0.25">
      <c r="B36" s="75"/>
      <c r="C36" s="6" t="s">
        <v>274</v>
      </c>
      <c r="D36" s="69">
        <v>0.2</v>
      </c>
      <c r="E36" s="69">
        <v>0.1</v>
      </c>
      <c r="F36" s="69">
        <v>0.3</v>
      </c>
      <c r="G36" s="69">
        <v>0.05</v>
      </c>
      <c r="H36" s="69">
        <v>0.35</v>
      </c>
      <c r="I36" s="72">
        <f t="shared" si="0"/>
        <v>1</v>
      </c>
    </row>
    <row r="37" spans="2:10" x14ac:dyDescent="0.25">
      <c r="B37" s="75"/>
      <c r="C37" s="6" t="s">
        <v>300</v>
      </c>
      <c r="D37" s="69">
        <v>0.67</v>
      </c>
      <c r="E37" s="69">
        <v>0</v>
      </c>
      <c r="F37" s="69">
        <v>0.13</v>
      </c>
      <c r="G37" s="69">
        <v>0</v>
      </c>
      <c r="H37" s="69">
        <v>0.2</v>
      </c>
      <c r="I37" s="72">
        <f t="shared" ref="I37:I58" si="1">SUM(D37:H37)</f>
        <v>1</v>
      </c>
    </row>
    <row r="38" spans="2:10" x14ac:dyDescent="0.25">
      <c r="B38" s="75"/>
      <c r="C38" s="6" t="s">
        <v>301</v>
      </c>
      <c r="D38" s="69">
        <v>0.67</v>
      </c>
      <c r="E38" s="69">
        <v>0</v>
      </c>
      <c r="F38" s="69">
        <v>0.13</v>
      </c>
      <c r="G38" s="69">
        <v>0</v>
      </c>
      <c r="H38" s="69">
        <v>0.2</v>
      </c>
      <c r="I38" s="72">
        <f t="shared" si="1"/>
        <v>1</v>
      </c>
    </row>
    <row r="39" spans="2:10" x14ac:dyDescent="0.25">
      <c r="B39" s="75"/>
      <c r="C39" s="84" t="s">
        <v>299</v>
      </c>
      <c r="D39" s="85">
        <f>(D37+D38)/2</f>
        <v>0.67</v>
      </c>
      <c r="E39" s="85">
        <f>(E37+E38)/2</f>
        <v>0</v>
      </c>
      <c r="F39" s="85">
        <f>(F37+F38)/2</f>
        <v>0.13</v>
      </c>
      <c r="G39" s="85">
        <f>(G37+G38)/2</f>
        <v>0</v>
      </c>
      <c r="H39" s="85">
        <f>(H37+H38)/2</f>
        <v>0.2</v>
      </c>
      <c r="I39" s="72">
        <f t="shared" si="1"/>
        <v>1</v>
      </c>
    </row>
    <row r="40" spans="2:10" x14ac:dyDescent="0.25">
      <c r="B40" s="75"/>
      <c r="C40" s="6" t="s">
        <v>292</v>
      </c>
      <c r="D40" s="69">
        <v>0.67</v>
      </c>
      <c r="E40" s="69">
        <v>0</v>
      </c>
      <c r="F40" s="69">
        <v>0.13</v>
      </c>
      <c r="G40" s="69">
        <v>0</v>
      </c>
      <c r="H40" s="69">
        <v>0.2</v>
      </c>
      <c r="I40" s="72">
        <f t="shared" si="1"/>
        <v>1</v>
      </c>
    </row>
    <row r="41" spans="2:10" x14ac:dyDescent="0.25">
      <c r="B41" s="75"/>
      <c r="C41" s="6" t="s">
        <v>293</v>
      </c>
      <c r="D41" s="69">
        <v>0.67</v>
      </c>
      <c r="E41" s="69">
        <v>0</v>
      </c>
      <c r="F41" s="69">
        <v>0.13</v>
      </c>
      <c r="G41" s="69">
        <v>0</v>
      </c>
      <c r="H41" s="69">
        <v>0.2</v>
      </c>
      <c r="I41" s="72">
        <f t="shared" si="1"/>
        <v>1</v>
      </c>
    </row>
    <row r="42" spans="2:10" x14ac:dyDescent="0.25">
      <c r="B42" s="75"/>
      <c r="C42" s="6" t="s">
        <v>358</v>
      </c>
      <c r="D42" s="69">
        <v>0.05</v>
      </c>
      <c r="E42" s="69">
        <v>0.15</v>
      </c>
      <c r="F42" s="69">
        <v>0.4</v>
      </c>
      <c r="G42" s="69">
        <v>0</v>
      </c>
      <c r="H42" s="69">
        <v>0.4</v>
      </c>
      <c r="I42" s="72">
        <v>1</v>
      </c>
    </row>
    <row r="43" spans="2:10" x14ac:dyDescent="0.25">
      <c r="B43" s="75"/>
      <c r="C43" s="6" t="s">
        <v>350</v>
      </c>
      <c r="D43" s="69">
        <v>0.75</v>
      </c>
      <c r="E43" s="69">
        <v>0</v>
      </c>
      <c r="F43" s="69">
        <v>0</v>
      </c>
      <c r="G43" s="69">
        <v>0.05</v>
      </c>
      <c r="H43" s="69">
        <v>0.2</v>
      </c>
      <c r="I43" s="72">
        <v>1</v>
      </c>
    </row>
    <row r="44" spans="2:10" x14ac:dyDescent="0.25">
      <c r="B44" s="75"/>
      <c r="C44" s="6" t="s">
        <v>363</v>
      </c>
      <c r="D44" s="69">
        <v>0</v>
      </c>
      <c r="E44" s="69">
        <v>0</v>
      </c>
      <c r="F44" s="69">
        <v>1</v>
      </c>
      <c r="G44" s="69">
        <v>0</v>
      </c>
      <c r="H44" s="69">
        <v>0</v>
      </c>
      <c r="I44" s="72">
        <v>1</v>
      </c>
    </row>
    <row r="45" spans="2:10" x14ac:dyDescent="0.25">
      <c r="B45" s="75"/>
      <c r="C45" s="6" t="s">
        <v>364</v>
      </c>
      <c r="D45" s="69">
        <v>0</v>
      </c>
      <c r="E45" s="69">
        <v>0</v>
      </c>
      <c r="F45" s="69">
        <v>1</v>
      </c>
      <c r="G45" s="69">
        <v>0</v>
      </c>
      <c r="H45" s="69">
        <v>0</v>
      </c>
      <c r="I45" s="72">
        <v>1</v>
      </c>
    </row>
    <row r="46" spans="2:10" x14ac:dyDescent="0.25">
      <c r="B46" s="75"/>
      <c r="C46" s="6" t="s">
        <v>5</v>
      </c>
      <c r="D46" s="69">
        <v>0.1</v>
      </c>
      <c r="E46" s="69">
        <v>0.1</v>
      </c>
      <c r="F46" s="69">
        <v>0.1</v>
      </c>
      <c r="G46" s="69">
        <v>0</v>
      </c>
      <c r="H46" s="69">
        <v>0.7</v>
      </c>
      <c r="I46" s="72">
        <f t="shared" ref="I46" si="2">SUM(D46:H46)</f>
        <v>1</v>
      </c>
    </row>
    <row r="47" spans="2:10" x14ac:dyDescent="0.25">
      <c r="B47" s="76"/>
      <c r="C47" s="6" t="s">
        <v>601</v>
      </c>
      <c r="D47" s="69">
        <v>0</v>
      </c>
      <c r="E47" s="69">
        <v>0</v>
      </c>
      <c r="F47" s="69">
        <v>0</v>
      </c>
      <c r="G47" s="69">
        <v>0</v>
      </c>
      <c r="H47" s="69">
        <v>0</v>
      </c>
      <c r="I47" s="72">
        <f t="shared" si="0"/>
        <v>0</v>
      </c>
    </row>
    <row r="48" spans="2:10" x14ac:dyDescent="0.25">
      <c r="B48" s="77" t="s">
        <v>34</v>
      </c>
      <c r="C48" s="6" t="s">
        <v>417</v>
      </c>
      <c r="D48" s="69">
        <v>0.5</v>
      </c>
      <c r="E48" s="69">
        <v>0.1</v>
      </c>
      <c r="F48" s="69">
        <v>0.1</v>
      </c>
      <c r="G48" s="69">
        <v>0.05</v>
      </c>
      <c r="H48" s="69">
        <v>0.25</v>
      </c>
      <c r="I48" s="72">
        <f t="shared" si="1"/>
        <v>1</v>
      </c>
    </row>
    <row r="49" spans="2:10" x14ac:dyDescent="0.25">
      <c r="B49" s="75"/>
      <c r="C49" s="6" t="s">
        <v>418</v>
      </c>
      <c r="D49" s="69">
        <v>0.6</v>
      </c>
      <c r="E49" s="69">
        <v>0</v>
      </c>
      <c r="F49" s="69">
        <v>0</v>
      </c>
      <c r="G49" s="69">
        <v>0.2</v>
      </c>
      <c r="H49" s="69">
        <v>0.2</v>
      </c>
      <c r="I49" s="72">
        <f t="shared" si="1"/>
        <v>1</v>
      </c>
    </row>
    <row r="50" spans="2:10" x14ac:dyDescent="0.25">
      <c r="B50" s="75"/>
      <c r="C50" s="6" t="s">
        <v>419</v>
      </c>
      <c r="D50" s="69">
        <v>0.3</v>
      </c>
      <c r="E50" s="69">
        <v>0.2</v>
      </c>
      <c r="F50" s="69">
        <v>0.15</v>
      </c>
      <c r="G50" s="69">
        <v>0.15</v>
      </c>
      <c r="H50" s="69">
        <v>0.2</v>
      </c>
      <c r="I50" s="72">
        <f t="shared" si="1"/>
        <v>1</v>
      </c>
    </row>
    <row r="51" spans="2:10" x14ac:dyDescent="0.25">
      <c r="B51" s="75"/>
      <c r="C51" s="6" t="s">
        <v>420</v>
      </c>
      <c r="D51" s="69">
        <v>0.67</v>
      </c>
      <c r="E51" s="69">
        <v>0</v>
      </c>
      <c r="F51" s="69">
        <v>0.13</v>
      </c>
      <c r="G51" s="69">
        <v>0</v>
      </c>
      <c r="H51" s="69">
        <v>0.2</v>
      </c>
      <c r="I51" s="72">
        <f t="shared" si="1"/>
        <v>1</v>
      </c>
    </row>
    <row r="52" spans="2:10" x14ac:dyDescent="0.25">
      <c r="B52" s="75"/>
      <c r="C52" s="6" t="s">
        <v>421</v>
      </c>
      <c r="D52" s="69">
        <v>0.2</v>
      </c>
      <c r="E52" s="69">
        <v>0.2</v>
      </c>
      <c r="F52" s="69">
        <v>0.4</v>
      </c>
      <c r="G52" s="69">
        <v>0.1</v>
      </c>
      <c r="H52" s="69">
        <v>0.1</v>
      </c>
      <c r="I52" s="72">
        <f t="shared" si="1"/>
        <v>1</v>
      </c>
    </row>
    <row r="53" spans="2:10" x14ac:dyDescent="0.25">
      <c r="B53" s="75"/>
      <c r="C53" s="6" t="s">
        <v>422</v>
      </c>
      <c r="D53" s="69">
        <v>0.4</v>
      </c>
      <c r="E53" s="69">
        <v>0.1</v>
      </c>
      <c r="F53" s="69">
        <v>0.2</v>
      </c>
      <c r="G53" s="69">
        <v>0.1</v>
      </c>
      <c r="H53" s="69">
        <v>0.2</v>
      </c>
      <c r="I53" s="72">
        <f t="shared" si="1"/>
        <v>1</v>
      </c>
    </row>
    <row r="54" spans="2:10" x14ac:dyDescent="0.25">
      <c r="B54" s="75"/>
      <c r="C54" s="6" t="s">
        <v>423</v>
      </c>
      <c r="D54" s="69">
        <v>0.2</v>
      </c>
      <c r="E54" s="69">
        <v>0.2</v>
      </c>
      <c r="F54" s="69">
        <v>0.3</v>
      </c>
      <c r="G54" s="69">
        <v>0.1</v>
      </c>
      <c r="H54" s="69">
        <v>0.2</v>
      </c>
      <c r="I54" s="72">
        <f t="shared" si="1"/>
        <v>1</v>
      </c>
    </row>
    <row r="55" spans="2:10" x14ac:dyDescent="0.25">
      <c r="B55" s="75"/>
      <c r="C55" s="6" t="s">
        <v>424</v>
      </c>
      <c r="D55" s="69">
        <v>0.3</v>
      </c>
      <c r="E55" s="69">
        <v>0.2</v>
      </c>
      <c r="F55" s="69">
        <v>0.15</v>
      </c>
      <c r="G55" s="69">
        <v>0.15</v>
      </c>
      <c r="H55" s="69">
        <v>0.2</v>
      </c>
      <c r="I55" s="72">
        <f t="shared" si="1"/>
        <v>1</v>
      </c>
    </row>
    <row r="56" spans="2:10" x14ac:dyDescent="0.25">
      <c r="B56" s="75"/>
      <c r="C56" s="6" t="s">
        <v>425</v>
      </c>
      <c r="D56" s="69">
        <v>0.2</v>
      </c>
      <c r="E56" s="69">
        <v>0.1</v>
      </c>
      <c r="F56" s="69">
        <v>0.4</v>
      </c>
      <c r="G56" s="69">
        <v>0.1</v>
      </c>
      <c r="H56" s="69">
        <v>0.2</v>
      </c>
      <c r="I56" s="72">
        <f t="shared" si="1"/>
        <v>1</v>
      </c>
    </row>
    <row r="57" spans="2:10" x14ac:dyDescent="0.25">
      <c r="B57" s="75"/>
      <c r="C57" s="6" t="s">
        <v>426</v>
      </c>
      <c r="D57" s="69">
        <v>0.2</v>
      </c>
      <c r="E57" s="69">
        <v>0.1</v>
      </c>
      <c r="F57" s="69">
        <v>0.4</v>
      </c>
      <c r="G57" s="69">
        <v>0.1</v>
      </c>
      <c r="H57" s="69">
        <v>0.2</v>
      </c>
      <c r="I57" s="72">
        <f t="shared" si="1"/>
        <v>1</v>
      </c>
    </row>
    <row r="58" spans="2:10" x14ac:dyDescent="0.25">
      <c r="B58" s="75"/>
      <c r="C58" s="6" t="s">
        <v>601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72">
        <f t="shared" si="1"/>
        <v>0</v>
      </c>
    </row>
    <row r="59" spans="2:10" x14ac:dyDescent="0.25">
      <c r="B59" s="74" t="s">
        <v>232</v>
      </c>
      <c r="C59" s="6" t="s">
        <v>275</v>
      </c>
      <c r="D59" s="69">
        <v>0</v>
      </c>
      <c r="E59" s="69">
        <v>0</v>
      </c>
      <c r="F59" s="69">
        <v>0.1</v>
      </c>
      <c r="G59" s="69">
        <v>0</v>
      </c>
      <c r="H59" s="69">
        <v>0.9</v>
      </c>
      <c r="I59" s="72">
        <f t="shared" si="0"/>
        <v>1</v>
      </c>
      <c r="J59" s="36"/>
    </row>
    <row r="60" spans="2:10" x14ac:dyDescent="0.25">
      <c r="B60" s="77"/>
      <c r="C60" s="6" t="s">
        <v>276</v>
      </c>
      <c r="D60" s="69">
        <v>0</v>
      </c>
      <c r="E60" s="69">
        <v>0</v>
      </c>
      <c r="F60" s="69">
        <v>1</v>
      </c>
      <c r="G60" s="69">
        <v>0</v>
      </c>
      <c r="H60" s="69">
        <v>0</v>
      </c>
      <c r="I60" s="72">
        <f t="shared" si="0"/>
        <v>1</v>
      </c>
      <c r="J60" s="36"/>
    </row>
    <row r="61" spans="2:10" x14ac:dyDescent="0.25">
      <c r="B61" s="32"/>
      <c r="C61" s="6" t="s">
        <v>277</v>
      </c>
      <c r="D61" s="69">
        <v>0</v>
      </c>
      <c r="E61" s="69">
        <v>0</v>
      </c>
      <c r="F61" s="69">
        <v>1</v>
      </c>
      <c r="G61" s="69">
        <v>0</v>
      </c>
      <c r="H61" s="69">
        <v>0</v>
      </c>
      <c r="I61" s="72">
        <f t="shared" si="0"/>
        <v>1</v>
      </c>
      <c r="J61" s="36"/>
    </row>
    <row r="62" spans="2:10" x14ac:dyDescent="0.25">
      <c r="B62" s="32"/>
      <c r="C62" s="6" t="s">
        <v>278</v>
      </c>
      <c r="D62" s="69">
        <v>0.67</v>
      </c>
      <c r="E62" s="69">
        <v>0</v>
      </c>
      <c r="F62" s="69">
        <v>0.13</v>
      </c>
      <c r="G62" s="69">
        <v>0</v>
      </c>
      <c r="H62" s="69">
        <v>0.2</v>
      </c>
      <c r="I62" s="72">
        <f t="shared" si="0"/>
        <v>1</v>
      </c>
      <c r="J62" s="36"/>
    </row>
    <row r="63" spans="2:10" x14ac:dyDescent="0.25">
      <c r="B63" s="32"/>
      <c r="C63" s="6" t="s">
        <v>390</v>
      </c>
      <c r="D63" s="69">
        <v>0.67</v>
      </c>
      <c r="E63" s="69">
        <v>0</v>
      </c>
      <c r="F63" s="69">
        <v>0.33</v>
      </c>
      <c r="G63" s="69">
        <v>0</v>
      </c>
      <c r="H63" s="69">
        <v>0</v>
      </c>
      <c r="I63" s="72">
        <f>SUM(D63:H63)</f>
        <v>1</v>
      </c>
      <c r="J63" s="396"/>
    </row>
    <row r="64" spans="2:10" x14ac:dyDescent="0.25">
      <c r="B64" s="32"/>
      <c r="C64" s="6" t="s">
        <v>388</v>
      </c>
      <c r="D64" s="69">
        <v>1</v>
      </c>
      <c r="E64" s="69">
        <v>0</v>
      </c>
      <c r="F64" s="69">
        <v>0</v>
      </c>
      <c r="G64" s="69">
        <v>0</v>
      </c>
      <c r="H64" s="69">
        <v>0</v>
      </c>
      <c r="I64" s="72">
        <f>SUM(D64:H64)</f>
        <v>1</v>
      </c>
      <c r="J64" s="396"/>
    </row>
    <row r="65" spans="2:10" x14ac:dyDescent="0.25">
      <c r="B65" s="32"/>
      <c r="C65" s="6" t="s">
        <v>155</v>
      </c>
      <c r="D65" s="69">
        <v>0</v>
      </c>
      <c r="E65" s="69">
        <v>0</v>
      </c>
      <c r="F65" s="69">
        <v>0.7</v>
      </c>
      <c r="G65" s="69">
        <v>0</v>
      </c>
      <c r="H65" s="69">
        <v>0.3</v>
      </c>
      <c r="I65" s="72">
        <f t="shared" ref="I65:I78" si="3">SUM(D65:H65)</f>
        <v>1</v>
      </c>
      <c r="J65" s="396"/>
    </row>
    <row r="66" spans="2:10" x14ac:dyDescent="0.25">
      <c r="B66" s="32"/>
      <c r="C66" s="6" t="s">
        <v>279</v>
      </c>
      <c r="D66" s="69">
        <v>0</v>
      </c>
      <c r="E66" s="69">
        <v>0</v>
      </c>
      <c r="F66" s="69">
        <v>1</v>
      </c>
      <c r="G66" s="69">
        <v>0</v>
      </c>
      <c r="H66" s="69">
        <v>0</v>
      </c>
      <c r="I66" s="72">
        <f t="shared" si="3"/>
        <v>1</v>
      </c>
      <c r="J66" s="396"/>
    </row>
    <row r="67" spans="2:10" x14ac:dyDescent="0.25">
      <c r="B67" s="32"/>
      <c r="C67" s="6" t="s">
        <v>280</v>
      </c>
      <c r="D67" s="69">
        <v>0.67</v>
      </c>
      <c r="E67" s="69">
        <v>0</v>
      </c>
      <c r="F67" s="69">
        <v>0.13</v>
      </c>
      <c r="G67" s="69">
        <v>0</v>
      </c>
      <c r="H67" s="69">
        <v>0.2</v>
      </c>
      <c r="I67" s="72">
        <f t="shared" si="3"/>
        <v>1</v>
      </c>
      <c r="J67" s="396"/>
    </row>
    <row r="68" spans="2:10" x14ac:dyDescent="0.25">
      <c r="B68" s="32"/>
      <c r="C68" s="6" t="s">
        <v>281</v>
      </c>
      <c r="D68" s="69">
        <v>0.67</v>
      </c>
      <c r="E68" s="69">
        <v>0</v>
      </c>
      <c r="F68" s="69">
        <v>0.13</v>
      </c>
      <c r="G68" s="69">
        <v>0</v>
      </c>
      <c r="H68" s="69">
        <v>0.2</v>
      </c>
      <c r="I68" s="72">
        <f t="shared" si="3"/>
        <v>1</v>
      </c>
      <c r="J68" s="396"/>
    </row>
    <row r="69" spans="2:10" x14ac:dyDescent="0.25">
      <c r="B69" s="32"/>
      <c r="C69" s="6" t="s">
        <v>282</v>
      </c>
      <c r="D69" s="69">
        <v>0.67</v>
      </c>
      <c r="E69" s="69">
        <v>0</v>
      </c>
      <c r="F69" s="69">
        <v>0.13</v>
      </c>
      <c r="G69" s="69">
        <v>0</v>
      </c>
      <c r="H69" s="69">
        <v>0.2</v>
      </c>
      <c r="I69" s="72">
        <f t="shared" si="3"/>
        <v>1</v>
      </c>
      <c r="J69" s="396"/>
    </row>
    <row r="70" spans="2:10" x14ac:dyDescent="0.25">
      <c r="B70" s="32"/>
      <c r="C70" s="84" t="s">
        <v>272</v>
      </c>
      <c r="D70" s="85">
        <v>0.17</v>
      </c>
      <c r="E70" s="85">
        <v>0.17</v>
      </c>
      <c r="F70" s="85">
        <v>0.42</v>
      </c>
      <c r="G70" s="85">
        <v>0.17</v>
      </c>
      <c r="H70" s="85">
        <v>7.0000000000000007E-2</v>
      </c>
      <c r="I70" s="72">
        <f t="shared" si="3"/>
        <v>1</v>
      </c>
      <c r="J70" s="396"/>
    </row>
    <row r="71" spans="2:10" x14ac:dyDescent="0.25">
      <c r="B71" s="32"/>
      <c r="C71" s="6" t="s">
        <v>283</v>
      </c>
      <c r="D71" s="69">
        <v>0.17</v>
      </c>
      <c r="E71" s="69">
        <v>0.17</v>
      </c>
      <c r="F71" s="69">
        <v>0.42</v>
      </c>
      <c r="G71" s="69">
        <v>0.17</v>
      </c>
      <c r="H71" s="69">
        <v>7.0000000000000007E-2</v>
      </c>
      <c r="I71" s="72">
        <f t="shared" si="3"/>
        <v>1</v>
      </c>
      <c r="J71" s="396"/>
    </row>
    <row r="72" spans="2:10" x14ac:dyDescent="0.25">
      <c r="B72" s="32"/>
      <c r="C72" s="6" t="s">
        <v>284</v>
      </c>
      <c r="D72" s="69">
        <v>0.05</v>
      </c>
      <c r="E72" s="69">
        <v>0.05</v>
      </c>
      <c r="F72" s="69">
        <v>0.15</v>
      </c>
      <c r="G72" s="69">
        <v>0</v>
      </c>
      <c r="H72" s="69">
        <v>0.75</v>
      </c>
      <c r="I72" s="72">
        <f t="shared" si="3"/>
        <v>1</v>
      </c>
      <c r="J72" s="396"/>
    </row>
    <row r="73" spans="2:10" x14ac:dyDescent="0.25">
      <c r="B73" s="32"/>
      <c r="C73" s="6" t="s">
        <v>361</v>
      </c>
      <c r="D73" s="69">
        <v>0</v>
      </c>
      <c r="E73" s="69">
        <v>0.05</v>
      </c>
      <c r="F73" s="69">
        <v>0.9</v>
      </c>
      <c r="G73" s="69">
        <v>0</v>
      </c>
      <c r="H73" s="69">
        <v>0.05</v>
      </c>
      <c r="I73" s="72">
        <f t="shared" si="3"/>
        <v>1</v>
      </c>
      <c r="J73" s="396"/>
    </row>
    <row r="74" spans="2:10" x14ac:dyDescent="0.25">
      <c r="B74" s="32"/>
      <c r="C74" s="6" t="s">
        <v>285</v>
      </c>
      <c r="D74" s="69">
        <v>0.05</v>
      </c>
      <c r="E74" s="69">
        <v>0.05</v>
      </c>
      <c r="F74" s="69">
        <v>0.15</v>
      </c>
      <c r="G74" s="69">
        <v>0</v>
      </c>
      <c r="H74" s="69">
        <v>0.75</v>
      </c>
      <c r="I74" s="72">
        <f t="shared" si="3"/>
        <v>1</v>
      </c>
      <c r="J74" s="396"/>
    </row>
    <row r="75" spans="2:10" x14ac:dyDescent="0.25">
      <c r="B75" s="32"/>
      <c r="C75" s="6" t="s">
        <v>286</v>
      </c>
      <c r="D75" s="69">
        <v>0.05</v>
      </c>
      <c r="E75" s="69">
        <v>0.05</v>
      </c>
      <c r="F75" s="69">
        <v>0.15</v>
      </c>
      <c r="G75" s="69">
        <v>0</v>
      </c>
      <c r="H75" s="69">
        <v>0.75</v>
      </c>
      <c r="I75" s="72">
        <f t="shared" si="3"/>
        <v>1</v>
      </c>
      <c r="J75" s="396"/>
    </row>
    <row r="76" spans="2:10" x14ac:dyDescent="0.25">
      <c r="B76" s="32"/>
      <c r="C76" s="6" t="s">
        <v>287</v>
      </c>
      <c r="D76" s="69">
        <v>0</v>
      </c>
      <c r="E76" s="69">
        <v>0</v>
      </c>
      <c r="F76" s="69">
        <v>0.7</v>
      </c>
      <c r="G76" s="69">
        <v>0</v>
      </c>
      <c r="H76" s="69">
        <v>0.3</v>
      </c>
      <c r="I76" s="72">
        <f t="shared" si="3"/>
        <v>1</v>
      </c>
      <c r="J76" s="396"/>
    </row>
    <row r="77" spans="2:10" x14ac:dyDescent="0.25">
      <c r="B77" s="32"/>
      <c r="C77" s="6" t="s">
        <v>288</v>
      </c>
      <c r="D77" s="69">
        <v>0</v>
      </c>
      <c r="E77" s="69">
        <v>0</v>
      </c>
      <c r="F77" s="69">
        <v>0.5</v>
      </c>
      <c r="G77" s="69">
        <v>0</v>
      </c>
      <c r="H77" s="69">
        <v>0.5</v>
      </c>
      <c r="I77" s="72">
        <f t="shared" si="3"/>
        <v>1</v>
      </c>
      <c r="J77" s="396"/>
    </row>
    <row r="78" spans="2:10" x14ac:dyDescent="0.25">
      <c r="B78" s="32"/>
      <c r="C78" s="84" t="s">
        <v>271</v>
      </c>
      <c r="D78" s="85">
        <v>0</v>
      </c>
      <c r="E78" s="85">
        <v>0.3</v>
      </c>
      <c r="F78" s="85">
        <v>0.6</v>
      </c>
      <c r="G78" s="85">
        <v>0.1</v>
      </c>
      <c r="H78" s="85">
        <v>0</v>
      </c>
      <c r="I78" s="72">
        <f t="shared" si="3"/>
        <v>0.99999999999999989</v>
      </c>
      <c r="J78" s="396"/>
    </row>
    <row r="79" spans="2:10" x14ac:dyDescent="0.25">
      <c r="B79" s="32"/>
      <c r="C79" s="6" t="s">
        <v>359</v>
      </c>
      <c r="D79" s="69">
        <v>0.05</v>
      </c>
      <c r="E79" s="69">
        <v>0.05</v>
      </c>
      <c r="F79" s="69">
        <v>0.15</v>
      </c>
      <c r="G79" s="69">
        <v>0</v>
      </c>
      <c r="H79" s="69">
        <v>0.75</v>
      </c>
      <c r="I79" s="72">
        <f>SUM(D79:H79)</f>
        <v>1</v>
      </c>
      <c r="J79" s="396"/>
    </row>
    <row r="80" spans="2:10" x14ac:dyDescent="0.25">
      <c r="B80" s="32"/>
      <c r="C80" s="6" t="s">
        <v>354</v>
      </c>
      <c r="D80" s="69">
        <v>0.05</v>
      </c>
      <c r="E80" s="69">
        <v>0.05</v>
      </c>
      <c r="F80" s="69">
        <v>0.15</v>
      </c>
      <c r="G80" s="69">
        <v>0</v>
      </c>
      <c r="H80" s="69">
        <v>0.75</v>
      </c>
      <c r="I80" s="72">
        <f t="shared" ref="I80:I82" si="4">SUM(D80:H80)</f>
        <v>1</v>
      </c>
      <c r="J80" s="396"/>
    </row>
    <row r="81" spans="2:10" x14ac:dyDescent="0.25">
      <c r="B81" s="32"/>
      <c r="C81" s="6" t="s">
        <v>355</v>
      </c>
      <c r="D81" s="69">
        <v>0.05</v>
      </c>
      <c r="E81" s="69">
        <v>0.05</v>
      </c>
      <c r="F81" s="69">
        <v>0.15</v>
      </c>
      <c r="G81" s="69">
        <v>0</v>
      </c>
      <c r="H81" s="69">
        <v>0.75</v>
      </c>
      <c r="I81" s="72">
        <f t="shared" si="4"/>
        <v>1</v>
      </c>
      <c r="J81" s="396"/>
    </row>
    <row r="82" spans="2:10" x14ac:dyDescent="0.25">
      <c r="B82" s="32"/>
      <c r="C82" s="6" t="s">
        <v>289</v>
      </c>
      <c r="D82" s="69">
        <v>0</v>
      </c>
      <c r="E82" s="69">
        <v>0</v>
      </c>
      <c r="F82" s="69">
        <v>0.2</v>
      </c>
      <c r="G82" s="69">
        <v>0</v>
      </c>
      <c r="H82" s="69">
        <v>0.8</v>
      </c>
      <c r="I82" s="72">
        <f t="shared" si="4"/>
        <v>1</v>
      </c>
      <c r="J82" s="396"/>
    </row>
    <row r="83" spans="2:10" x14ac:dyDescent="0.25">
      <c r="B83" s="32"/>
      <c r="C83" s="6" t="s">
        <v>389</v>
      </c>
      <c r="D83" s="69">
        <v>0.05</v>
      </c>
      <c r="E83" s="69">
        <v>0.05</v>
      </c>
      <c r="F83" s="69">
        <v>0.15</v>
      </c>
      <c r="G83" s="69">
        <v>0</v>
      </c>
      <c r="H83" s="69">
        <v>0.75</v>
      </c>
      <c r="I83" s="72">
        <f>SUM(D84:H84)</f>
        <v>1</v>
      </c>
      <c r="J83" s="396"/>
    </row>
    <row r="84" spans="2:10" x14ac:dyDescent="0.25">
      <c r="B84" s="32"/>
      <c r="C84" s="6" t="s">
        <v>351</v>
      </c>
      <c r="D84" s="69">
        <v>0</v>
      </c>
      <c r="E84" s="69">
        <v>0</v>
      </c>
      <c r="F84" s="69">
        <v>0.2</v>
      </c>
      <c r="G84" s="69">
        <v>0</v>
      </c>
      <c r="H84" s="69">
        <v>0.8</v>
      </c>
      <c r="I84" s="72">
        <f>SUM(D85:H85)</f>
        <v>1</v>
      </c>
      <c r="J84" s="396"/>
    </row>
    <row r="85" spans="2:10" x14ac:dyDescent="0.25">
      <c r="B85" s="32"/>
      <c r="C85" s="6" t="s">
        <v>352</v>
      </c>
      <c r="D85" s="69">
        <v>0</v>
      </c>
      <c r="E85" s="69">
        <v>0</v>
      </c>
      <c r="F85" s="69">
        <v>0.2</v>
      </c>
      <c r="G85" s="69">
        <v>0</v>
      </c>
      <c r="H85" s="69">
        <v>0.8</v>
      </c>
      <c r="I85" s="72">
        <f>SUM(D83:H83)</f>
        <v>1</v>
      </c>
      <c r="J85" s="396"/>
    </row>
    <row r="86" spans="2:10" x14ac:dyDescent="0.25">
      <c r="B86" s="32"/>
      <c r="C86" s="6" t="s">
        <v>356</v>
      </c>
      <c r="D86" s="69">
        <v>0</v>
      </c>
      <c r="E86" s="69">
        <v>0</v>
      </c>
      <c r="F86" s="69">
        <v>0.9</v>
      </c>
      <c r="G86" s="69">
        <v>0</v>
      </c>
      <c r="H86" s="69">
        <v>0.1</v>
      </c>
      <c r="I86" s="72">
        <f t="shared" ref="I86:I89" si="5">SUM(D86:H86)</f>
        <v>1</v>
      </c>
      <c r="J86" s="396"/>
    </row>
    <row r="87" spans="2:10" x14ac:dyDescent="0.25">
      <c r="B87" s="32"/>
      <c r="C87" s="6" t="s">
        <v>357</v>
      </c>
      <c r="D87" s="69">
        <v>0</v>
      </c>
      <c r="E87" s="69">
        <v>0</v>
      </c>
      <c r="F87" s="69">
        <v>0.9</v>
      </c>
      <c r="G87" s="69">
        <v>0</v>
      </c>
      <c r="H87" s="69">
        <v>0.1</v>
      </c>
      <c r="I87" s="72">
        <f t="shared" si="5"/>
        <v>1</v>
      </c>
      <c r="J87" s="396"/>
    </row>
    <row r="88" spans="2:10" x14ac:dyDescent="0.25">
      <c r="B88" s="32"/>
      <c r="C88" s="6" t="s">
        <v>294</v>
      </c>
      <c r="D88" s="69">
        <v>0</v>
      </c>
      <c r="E88" s="69">
        <v>0</v>
      </c>
      <c r="F88" s="69">
        <v>0.3</v>
      </c>
      <c r="G88" s="69">
        <v>0</v>
      </c>
      <c r="H88" s="69">
        <v>0.7</v>
      </c>
      <c r="I88" s="72">
        <f t="shared" si="5"/>
        <v>1</v>
      </c>
      <c r="J88" s="396"/>
    </row>
    <row r="89" spans="2:10" x14ac:dyDescent="0.25">
      <c r="B89" s="32"/>
      <c r="C89" s="6" t="s">
        <v>360</v>
      </c>
      <c r="D89" s="69">
        <v>0.05</v>
      </c>
      <c r="E89" s="69">
        <v>0.15</v>
      </c>
      <c r="F89" s="69">
        <v>0.4</v>
      </c>
      <c r="G89" s="69">
        <v>0</v>
      </c>
      <c r="H89" s="69">
        <v>0.4</v>
      </c>
      <c r="I89" s="72">
        <f t="shared" si="5"/>
        <v>1</v>
      </c>
      <c r="J89" s="396"/>
    </row>
    <row r="90" spans="2:10" x14ac:dyDescent="0.25">
      <c r="B90" s="32"/>
      <c r="C90" s="6" t="s">
        <v>358</v>
      </c>
      <c r="D90" s="69">
        <v>0.05</v>
      </c>
      <c r="E90" s="69">
        <v>0.15</v>
      </c>
      <c r="F90" s="69">
        <v>0.4</v>
      </c>
      <c r="G90" s="69">
        <v>0</v>
      </c>
      <c r="H90" s="69">
        <v>0.4</v>
      </c>
      <c r="I90" s="72">
        <v>1</v>
      </c>
      <c r="J90" s="138"/>
    </row>
    <row r="91" spans="2:10" x14ac:dyDescent="0.25">
      <c r="B91" s="32"/>
      <c r="C91" s="6" t="s">
        <v>350</v>
      </c>
      <c r="D91" s="69">
        <v>0.75</v>
      </c>
      <c r="E91" s="69">
        <v>0</v>
      </c>
      <c r="F91" s="69">
        <v>0</v>
      </c>
      <c r="G91" s="69">
        <v>0.05</v>
      </c>
      <c r="H91" s="69">
        <v>0.2</v>
      </c>
      <c r="I91" s="72">
        <v>1</v>
      </c>
      <c r="J91" s="138"/>
    </row>
    <row r="92" spans="2:10" x14ac:dyDescent="0.25">
      <c r="B92" s="32"/>
      <c r="C92" s="6" t="s">
        <v>363</v>
      </c>
      <c r="D92" s="69">
        <v>0</v>
      </c>
      <c r="E92" s="69">
        <v>0</v>
      </c>
      <c r="F92" s="69">
        <v>1</v>
      </c>
      <c r="G92" s="69">
        <v>0</v>
      </c>
      <c r="H92" s="69">
        <v>0</v>
      </c>
      <c r="I92" s="72">
        <v>1</v>
      </c>
      <c r="J92" s="138"/>
    </row>
    <row r="93" spans="2:10" x14ac:dyDescent="0.25">
      <c r="B93" s="32"/>
      <c r="C93" s="6" t="s">
        <v>364</v>
      </c>
      <c r="D93" s="69">
        <v>0</v>
      </c>
      <c r="E93" s="69">
        <v>0</v>
      </c>
      <c r="F93" s="69">
        <v>1</v>
      </c>
      <c r="G93" s="69">
        <v>0</v>
      </c>
      <c r="H93" s="69">
        <v>0</v>
      </c>
      <c r="I93" s="72">
        <v>1</v>
      </c>
      <c r="J93" s="138"/>
    </row>
    <row r="94" spans="2:10" x14ac:dyDescent="0.25">
      <c r="B94" s="33"/>
      <c r="C94" s="6" t="s">
        <v>5</v>
      </c>
      <c r="D94" s="69">
        <v>0.1</v>
      </c>
      <c r="E94" s="69">
        <v>0.1</v>
      </c>
      <c r="F94" s="69">
        <v>0.1</v>
      </c>
      <c r="G94" s="69">
        <v>0</v>
      </c>
      <c r="H94" s="69">
        <v>0.7</v>
      </c>
      <c r="I94" s="72">
        <v>1</v>
      </c>
      <c r="J94" s="36"/>
    </row>
    <row r="95" spans="2:10" x14ac:dyDescent="0.25">
      <c r="B95" s="24" t="s">
        <v>639</v>
      </c>
    </row>
  </sheetData>
  <hyperlinks>
    <hyperlink ref="B2" location="Contents!A1" display="Table of Contents"/>
  </hyperlinks>
  <pageMargins left="0.7" right="0.7" top="0.75" bottom="0.75" header="0.3" footer="0.3"/>
  <pageSetup paperSize="9" scale="3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B1:K27"/>
  <sheetViews>
    <sheetView zoomScaleNormal="100" zoomScalePageLayoutView="125" workbookViewId="0">
      <selection activeCell="B2" sqref="B2"/>
    </sheetView>
  </sheetViews>
  <sheetFormatPr defaultColWidth="8.85546875" defaultRowHeight="15" x14ac:dyDescent="0.25"/>
  <cols>
    <col min="1" max="1" width="4.42578125" style="1" customWidth="1"/>
    <col min="2" max="2" width="7.7109375" style="1" customWidth="1"/>
    <col min="3" max="3" width="33.7109375" style="1" customWidth="1"/>
    <col min="4" max="4" width="22.28515625" style="1" customWidth="1"/>
    <col min="5" max="5" width="8.85546875" style="1"/>
    <col min="6" max="6" width="27.140625" style="1" customWidth="1"/>
    <col min="7" max="8" width="8.85546875" style="1"/>
    <col min="9" max="9" width="30.42578125" style="1" customWidth="1"/>
    <col min="10" max="10" width="8.85546875" style="1"/>
    <col min="11" max="11" width="31.140625" style="1" customWidth="1"/>
    <col min="12" max="16384" width="8.85546875" style="1"/>
  </cols>
  <sheetData>
    <row r="1" spans="2:11" ht="21" x14ac:dyDescent="0.35">
      <c r="B1" s="11" t="s">
        <v>21</v>
      </c>
    </row>
    <row r="2" spans="2:11" x14ac:dyDescent="0.25">
      <c r="B2" s="25" t="s">
        <v>6</v>
      </c>
    </row>
    <row r="4" spans="2:11" x14ac:dyDescent="0.25">
      <c r="C4" s="12" t="s">
        <v>84</v>
      </c>
      <c r="F4" s="12" t="s">
        <v>433</v>
      </c>
      <c r="I4" s="12" t="s">
        <v>432</v>
      </c>
      <c r="K4" s="12" t="s">
        <v>63</v>
      </c>
    </row>
    <row r="5" spans="2:11" x14ac:dyDescent="0.25">
      <c r="C5" s="1" t="s">
        <v>49</v>
      </c>
      <c r="F5" s="35" t="s">
        <v>76</v>
      </c>
      <c r="G5" s="35" t="s">
        <v>77</v>
      </c>
      <c r="I5" s="1" t="s">
        <v>33</v>
      </c>
      <c r="K5" s="1" t="s">
        <v>64</v>
      </c>
    </row>
    <row r="6" spans="2:11" x14ac:dyDescent="0.25">
      <c r="C6" s="1" t="s">
        <v>50</v>
      </c>
      <c r="F6" s="1" t="s">
        <v>66</v>
      </c>
      <c r="G6" s="1" t="s">
        <v>73</v>
      </c>
      <c r="I6" s="1" t="s">
        <v>34</v>
      </c>
      <c r="K6" s="1" t="s">
        <v>65</v>
      </c>
    </row>
    <row r="7" spans="2:11" x14ac:dyDescent="0.25">
      <c r="C7" s="1" t="s">
        <v>51</v>
      </c>
      <c r="D7" s="1" t="s">
        <v>78</v>
      </c>
      <c r="F7" s="1" t="s">
        <v>28</v>
      </c>
      <c r="G7" s="1" t="s">
        <v>73</v>
      </c>
      <c r="I7" s="1" t="s">
        <v>35</v>
      </c>
    </row>
    <row r="8" spans="2:11" x14ac:dyDescent="0.25">
      <c r="C8" s="1" t="s">
        <v>52</v>
      </c>
      <c r="D8" s="1" t="s">
        <v>78</v>
      </c>
      <c r="F8" s="1" t="s">
        <v>67</v>
      </c>
      <c r="G8" s="1" t="s">
        <v>73</v>
      </c>
      <c r="I8" s="1" t="s">
        <v>36</v>
      </c>
    </row>
    <row r="9" spans="2:11" x14ac:dyDescent="0.25">
      <c r="C9" s="1" t="s">
        <v>53</v>
      </c>
      <c r="F9" s="1" t="s">
        <v>68</v>
      </c>
      <c r="G9" s="1" t="s">
        <v>73</v>
      </c>
      <c r="I9" s="1" t="s">
        <v>37</v>
      </c>
    </row>
    <row r="10" spans="2:11" x14ac:dyDescent="0.25">
      <c r="C10" s="1" t="s">
        <v>54</v>
      </c>
      <c r="F10" s="1" t="s">
        <v>69</v>
      </c>
      <c r="G10" s="1" t="s">
        <v>73</v>
      </c>
      <c r="I10" s="1" t="s">
        <v>38</v>
      </c>
    </row>
    <row r="11" spans="2:11" x14ac:dyDescent="0.25">
      <c r="C11" s="1" t="s">
        <v>55</v>
      </c>
      <c r="F11" s="1" t="s">
        <v>70</v>
      </c>
      <c r="G11" s="1" t="s">
        <v>74</v>
      </c>
      <c r="I11" s="1" t="s">
        <v>81</v>
      </c>
    </row>
    <row r="12" spans="2:11" x14ac:dyDescent="0.25">
      <c r="F12" s="1" t="s">
        <v>71</v>
      </c>
      <c r="G12" s="1" t="s">
        <v>74</v>
      </c>
    </row>
    <row r="13" spans="2:11" x14ac:dyDescent="0.25">
      <c r="F13" s="1" t="s">
        <v>72</v>
      </c>
      <c r="G13" s="1" t="s">
        <v>74</v>
      </c>
    </row>
    <row r="14" spans="2:11" x14ac:dyDescent="0.25">
      <c r="C14" s="12" t="s">
        <v>75</v>
      </c>
      <c r="F14" s="1" t="s">
        <v>79</v>
      </c>
      <c r="G14" s="1" t="s">
        <v>73</v>
      </c>
      <c r="I14" s="12" t="s">
        <v>619</v>
      </c>
    </row>
    <row r="15" spans="2:11" x14ac:dyDescent="0.25">
      <c r="C15" s="1" t="s">
        <v>56</v>
      </c>
      <c r="F15" s="1" t="s">
        <v>80</v>
      </c>
      <c r="G15" s="1" t="s">
        <v>73</v>
      </c>
      <c r="I15" s="1" t="s">
        <v>501</v>
      </c>
      <c r="K15" s="1" t="s">
        <v>402</v>
      </c>
    </row>
    <row r="16" spans="2:11" x14ac:dyDescent="0.25">
      <c r="C16" s="1" t="s">
        <v>57</v>
      </c>
      <c r="I16" s="1" t="s">
        <v>504</v>
      </c>
      <c r="K16" s="1" t="s">
        <v>402</v>
      </c>
    </row>
    <row r="17" spans="3:11" x14ac:dyDescent="0.25">
      <c r="C17" s="1" t="s">
        <v>58</v>
      </c>
      <c r="I17" s="1" t="s">
        <v>505</v>
      </c>
      <c r="K17" s="1" t="s">
        <v>402</v>
      </c>
    </row>
    <row r="18" spans="3:11" x14ac:dyDescent="0.25">
      <c r="C18" s="1" t="s">
        <v>59</v>
      </c>
      <c r="I18" s="1" t="s">
        <v>506</v>
      </c>
      <c r="K18" s="1" t="s">
        <v>340</v>
      </c>
    </row>
    <row r="19" spans="3:11" x14ac:dyDescent="0.25">
      <c r="C19" s="1" t="s">
        <v>60</v>
      </c>
      <c r="I19" s="1" t="s">
        <v>507</v>
      </c>
      <c r="K19" s="1" t="s">
        <v>340</v>
      </c>
    </row>
    <row r="20" spans="3:11" x14ac:dyDescent="0.25">
      <c r="C20" s="1" t="s">
        <v>61</v>
      </c>
      <c r="I20" s="1" t="s">
        <v>508</v>
      </c>
      <c r="K20" s="1" t="s">
        <v>340</v>
      </c>
    </row>
    <row r="21" spans="3:11" x14ac:dyDescent="0.25">
      <c r="C21" s="1" t="s">
        <v>62</v>
      </c>
      <c r="I21" s="1" t="s">
        <v>509</v>
      </c>
      <c r="K21" s="1" t="s">
        <v>340</v>
      </c>
    </row>
    <row r="22" spans="3:11" x14ac:dyDescent="0.25">
      <c r="C22" s="1" t="s">
        <v>53</v>
      </c>
      <c r="I22" s="1" t="s">
        <v>510</v>
      </c>
      <c r="K22" s="1" t="s">
        <v>340</v>
      </c>
    </row>
    <row r="23" spans="3:11" x14ac:dyDescent="0.25">
      <c r="C23" s="1" t="s">
        <v>54</v>
      </c>
      <c r="I23" s="1" t="s">
        <v>511</v>
      </c>
      <c r="K23" s="1" t="s">
        <v>341</v>
      </c>
    </row>
    <row r="24" spans="3:11" x14ac:dyDescent="0.25">
      <c r="C24" s="1" t="s">
        <v>55</v>
      </c>
      <c r="I24" s="1" t="s">
        <v>512</v>
      </c>
      <c r="K24" s="1" t="s">
        <v>337</v>
      </c>
    </row>
    <row r="25" spans="3:11" x14ac:dyDescent="0.25">
      <c r="C25" s="1" t="s">
        <v>211</v>
      </c>
      <c r="D25" s="1" t="s">
        <v>312</v>
      </c>
      <c r="I25" s="1" t="s">
        <v>620</v>
      </c>
      <c r="K25" s="1" t="s">
        <v>617</v>
      </c>
    </row>
    <row r="26" spans="3:11" x14ac:dyDescent="0.25">
      <c r="C26" s="1" t="s">
        <v>210</v>
      </c>
      <c r="D26" s="1" t="s">
        <v>312</v>
      </c>
      <c r="I26" s="1" t="s">
        <v>621</v>
      </c>
      <c r="K26" s="1" t="s">
        <v>617</v>
      </c>
    </row>
    <row r="27" spans="3:11" x14ac:dyDescent="0.25">
      <c r="I27" s="12"/>
    </row>
  </sheetData>
  <hyperlinks>
    <hyperlink ref="B2" location="Contents!A1" display="Table of Contents"/>
  </hyperlinks>
  <pageMargins left="0.25" right="0.25" top="0.75" bottom="0.75" header="0.3" footer="0.3"/>
  <pageSetup paperSize="9"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C5"/>
  <sheetViews>
    <sheetView zoomScaleNormal="100" zoomScalePageLayoutView="125" workbookViewId="0">
      <selection activeCell="C5" sqref="C5"/>
    </sheetView>
  </sheetViews>
  <sheetFormatPr defaultColWidth="8.85546875" defaultRowHeight="15" x14ac:dyDescent="0.25"/>
  <cols>
    <col min="1" max="1" width="4.42578125" style="1" customWidth="1"/>
    <col min="2" max="2" width="14.7109375" style="1" customWidth="1"/>
    <col min="3" max="3" width="16.140625" style="1" customWidth="1"/>
    <col min="4" max="4" width="61.7109375" style="1" bestFit="1" customWidth="1"/>
    <col min="5" max="5" width="28.42578125" style="1" customWidth="1"/>
    <col min="6" max="6" width="33.85546875" style="1" bestFit="1" customWidth="1"/>
    <col min="7" max="16384" width="8.85546875" style="1"/>
  </cols>
  <sheetData>
    <row r="1" spans="2:3" ht="21" x14ac:dyDescent="0.35">
      <c r="B1" s="11" t="s">
        <v>48</v>
      </c>
      <c r="C1" s="11"/>
    </row>
    <row r="2" spans="2:3" x14ac:dyDescent="0.25">
      <c r="B2" s="25" t="s">
        <v>6</v>
      </c>
      <c r="C2" s="25"/>
    </row>
    <row r="4" spans="2:3" x14ac:dyDescent="0.25">
      <c r="B4" s="1" t="s">
        <v>427</v>
      </c>
      <c r="C4" s="1">
        <v>1000000</v>
      </c>
    </row>
    <row r="5" spans="2:3" x14ac:dyDescent="0.25">
      <c r="B5" s="1" t="s">
        <v>428</v>
      </c>
      <c r="C5" s="1">
        <v>1000</v>
      </c>
    </row>
  </sheetData>
  <hyperlinks>
    <hyperlink ref="B2" location="Contents!A1" display="Table of Contents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theme="8" tint="-0.249977111117893"/>
  </sheetPr>
  <dimension ref="C3:C4"/>
  <sheetViews>
    <sheetView zoomScale="115" zoomScaleNormal="115" zoomScalePageLayoutView="125" workbookViewId="0">
      <selection activeCell="C11" sqref="C11"/>
    </sheetView>
  </sheetViews>
  <sheetFormatPr defaultColWidth="8.85546875" defaultRowHeight="15" x14ac:dyDescent="0.25"/>
  <cols>
    <col min="1" max="16384" width="8.85546875" style="22"/>
  </cols>
  <sheetData>
    <row r="3" spans="3:3" ht="18.75" x14ac:dyDescent="0.3">
      <c r="C3" s="21" t="s">
        <v>9</v>
      </c>
    </row>
    <row r="4" spans="3:3" x14ac:dyDescent="0.25">
      <c r="C4" s="26" t="s">
        <v>6</v>
      </c>
    </row>
  </sheetData>
  <hyperlinks>
    <hyperlink ref="C4" location="Contents!A1" display="Table of Contents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I48"/>
  <sheetViews>
    <sheetView zoomScaleNormal="100" zoomScalePageLayoutView="125" workbookViewId="0">
      <pane xSplit="4" topLeftCell="BO1" activePane="topRight" state="frozen"/>
      <selection activeCell="C11" sqref="C11"/>
      <selection pane="topRight" activeCell="CG8" sqref="CG8"/>
    </sheetView>
  </sheetViews>
  <sheetFormatPr defaultColWidth="8.85546875" defaultRowHeight="15" outlineLevelCol="1" x14ac:dyDescent="0.25"/>
  <cols>
    <col min="1" max="1" width="4.28515625" style="1" customWidth="1"/>
    <col min="2" max="2" width="12.7109375" style="1" customWidth="1"/>
    <col min="3" max="3" width="41.28515625" style="1" customWidth="1"/>
    <col min="4" max="4" width="51.85546875" style="1" bestFit="1" customWidth="1"/>
    <col min="5" max="5" width="24.42578125" style="1" hidden="1" customWidth="1" outlineLevel="1"/>
    <col min="6" max="6" width="33.85546875" style="1" hidden="1" customWidth="1" outlineLevel="1"/>
    <col min="7" max="7" width="31.140625" style="1" hidden="1" customWidth="1" outlineLevel="1"/>
    <col min="8" max="8" width="24.28515625" style="1" hidden="1" customWidth="1" outlineLevel="1"/>
    <col min="9" max="9" width="41.42578125" style="1" hidden="1" customWidth="1" outlineLevel="1"/>
    <col min="10" max="10" width="9.140625" style="1" customWidth="1" collapsed="1"/>
    <col min="11" max="15" width="9.140625" style="1" customWidth="1"/>
    <col min="16" max="16" width="2.85546875" style="1" customWidth="1"/>
    <col min="17" max="22" width="8.85546875" style="1"/>
    <col min="23" max="23" width="2.7109375" style="1" customWidth="1"/>
    <col min="24" max="28" width="10.42578125" style="1" hidden="1" customWidth="1" outlineLevel="1"/>
    <col min="29" max="29" width="8.85546875" style="1" collapsed="1"/>
    <col min="30" max="34" width="10.42578125" style="1" hidden="1" customWidth="1" outlineLevel="1"/>
    <col min="35" max="35" width="8.85546875" style="1" collapsed="1"/>
    <col min="36" max="40" width="9.140625" style="1" hidden="1" customWidth="1" outlineLevel="1"/>
    <col min="41" max="41" width="8.85546875" style="1" collapsed="1"/>
    <col min="42" max="46" width="9.140625" style="1" hidden="1" customWidth="1" outlineLevel="1"/>
    <col min="47" max="47" width="8.85546875" style="1" collapsed="1"/>
    <col min="48" max="52" width="9.140625" style="1" hidden="1" customWidth="1" outlineLevel="1"/>
    <col min="53" max="53" width="8.85546875" style="1" collapsed="1"/>
    <col min="54" max="58" width="9.140625" style="1" hidden="1" customWidth="1" outlineLevel="1"/>
    <col min="59" max="59" width="8.85546875" style="1" collapsed="1"/>
    <col min="60" max="60" width="3.140625" style="1" customWidth="1"/>
    <col min="61" max="66" width="8.85546875" style="1"/>
    <col min="67" max="67" width="3.7109375" style="1" customWidth="1"/>
    <col min="68" max="73" width="8.85546875" style="1"/>
    <col min="74" max="74" width="3.7109375" style="1" customWidth="1"/>
    <col min="75" max="16384" width="8.85546875" style="1"/>
  </cols>
  <sheetData>
    <row r="1" spans="1:87" ht="18.75" x14ac:dyDescent="0.3">
      <c r="B1" s="10" t="s">
        <v>10</v>
      </c>
    </row>
    <row r="2" spans="1:87" x14ac:dyDescent="0.25">
      <c r="B2" s="25" t="s">
        <v>6</v>
      </c>
      <c r="J2" s="34"/>
    </row>
    <row r="3" spans="1:87" x14ac:dyDescent="0.25">
      <c r="A3" s="3"/>
      <c r="J3" s="424" t="s">
        <v>209</v>
      </c>
      <c r="K3" s="424"/>
      <c r="L3" s="424"/>
      <c r="M3" s="424"/>
      <c r="N3" s="424"/>
      <c r="O3" s="424"/>
      <c r="Q3" s="424" t="s">
        <v>209</v>
      </c>
      <c r="R3" s="424"/>
      <c r="S3" s="424"/>
      <c r="T3" s="424"/>
      <c r="U3" s="424"/>
      <c r="V3" s="424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 t="s">
        <v>209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I3" s="424" t="s">
        <v>209</v>
      </c>
      <c r="BJ3" s="424"/>
      <c r="BK3" s="424"/>
      <c r="BL3" s="424"/>
      <c r="BM3" s="424"/>
      <c r="BN3" s="424"/>
      <c r="BP3" s="424" t="s">
        <v>209</v>
      </c>
      <c r="BQ3" s="424"/>
      <c r="BR3" s="424"/>
      <c r="BS3" s="424"/>
      <c r="BT3" s="424"/>
      <c r="BU3" s="424"/>
      <c r="BW3" s="424" t="s">
        <v>209</v>
      </c>
      <c r="BX3" s="424"/>
      <c r="BY3" s="424"/>
      <c r="BZ3" s="424"/>
      <c r="CA3" s="424"/>
      <c r="CB3" s="424"/>
    </row>
    <row r="4" spans="1:87" x14ac:dyDescent="0.25">
      <c r="J4" s="17">
        <v>2015</v>
      </c>
      <c r="K4" s="17">
        <v>2016</v>
      </c>
      <c r="L4" s="17">
        <v>2017</v>
      </c>
      <c r="M4" s="17">
        <v>2018</v>
      </c>
      <c r="N4" s="17">
        <v>2019</v>
      </c>
      <c r="O4" s="17">
        <v>2020</v>
      </c>
      <c r="Q4" s="17">
        <v>2015</v>
      </c>
      <c r="R4" s="17">
        <v>2016</v>
      </c>
      <c r="S4" s="17">
        <v>2017</v>
      </c>
      <c r="T4" s="17">
        <v>2018</v>
      </c>
      <c r="U4" s="17">
        <v>2019</v>
      </c>
      <c r="V4" s="17">
        <v>2020</v>
      </c>
      <c r="X4" s="17">
        <v>2015</v>
      </c>
      <c r="Y4" s="17">
        <v>2015</v>
      </c>
      <c r="Z4" s="17">
        <v>2015</v>
      </c>
      <c r="AA4" s="17">
        <v>2015</v>
      </c>
      <c r="AB4" s="17">
        <v>2015</v>
      </c>
      <c r="AC4" s="17">
        <v>2015</v>
      </c>
      <c r="AD4" s="17">
        <v>2016</v>
      </c>
      <c r="AE4" s="17">
        <v>2016</v>
      </c>
      <c r="AF4" s="17">
        <v>2016</v>
      </c>
      <c r="AG4" s="17">
        <v>2016</v>
      </c>
      <c r="AH4" s="17">
        <v>2016</v>
      </c>
      <c r="AI4" s="17">
        <v>2016</v>
      </c>
      <c r="AJ4" s="17">
        <v>2017</v>
      </c>
      <c r="AK4" s="17">
        <v>2017</v>
      </c>
      <c r="AL4" s="17">
        <v>2017</v>
      </c>
      <c r="AM4" s="17">
        <v>2017</v>
      </c>
      <c r="AN4" s="17">
        <v>2017</v>
      </c>
      <c r="AO4" s="17">
        <v>2017</v>
      </c>
      <c r="AP4" s="17">
        <v>2018</v>
      </c>
      <c r="AQ4" s="17">
        <v>2018</v>
      </c>
      <c r="AR4" s="17">
        <v>2018</v>
      </c>
      <c r="AS4" s="17">
        <v>2018</v>
      </c>
      <c r="AT4" s="17">
        <v>2018</v>
      </c>
      <c r="AU4" s="17">
        <v>2018</v>
      </c>
      <c r="AV4" s="17">
        <v>2019</v>
      </c>
      <c r="AW4" s="17">
        <v>2019</v>
      </c>
      <c r="AX4" s="17">
        <v>2019</v>
      </c>
      <c r="AY4" s="17">
        <v>2019</v>
      </c>
      <c r="AZ4" s="17">
        <v>2019</v>
      </c>
      <c r="BA4" s="17">
        <v>2019</v>
      </c>
      <c r="BB4" s="17">
        <v>2020</v>
      </c>
      <c r="BC4" s="17">
        <v>2020</v>
      </c>
      <c r="BD4" s="17">
        <v>2020</v>
      </c>
      <c r="BE4" s="17">
        <v>2020</v>
      </c>
      <c r="BF4" s="17">
        <v>2020</v>
      </c>
      <c r="BG4" s="17">
        <v>2020</v>
      </c>
      <c r="BI4" s="17">
        <v>2015</v>
      </c>
      <c r="BJ4" s="17">
        <v>2016</v>
      </c>
      <c r="BK4" s="17">
        <v>2017</v>
      </c>
      <c r="BL4" s="17">
        <v>2018</v>
      </c>
      <c r="BM4" s="17">
        <v>2019</v>
      </c>
      <c r="BN4" s="17">
        <v>2020</v>
      </c>
      <c r="BP4" s="17">
        <v>2015</v>
      </c>
      <c r="BQ4" s="17">
        <v>2016</v>
      </c>
      <c r="BR4" s="17">
        <v>2017</v>
      </c>
      <c r="BS4" s="17">
        <v>2018</v>
      </c>
      <c r="BT4" s="17">
        <v>2019</v>
      </c>
      <c r="BU4" s="17">
        <v>2020</v>
      </c>
      <c r="BW4" s="17">
        <v>2015</v>
      </c>
      <c r="BX4" s="17">
        <v>2016</v>
      </c>
      <c r="BY4" s="17">
        <v>2017</v>
      </c>
      <c r="BZ4" s="17">
        <v>2018</v>
      </c>
      <c r="CA4" s="17">
        <v>2019</v>
      </c>
      <c r="CB4" s="17">
        <v>2020</v>
      </c>
    </row>
    <row r="5" spans="1:87" ht="45" x14ac:dyDescent="0.25">
      <c r="B5" s="8" t="s">
        <v>24</v>
      </c>
      <c r="C5" s="8" t="s">
        <v>25</v>
      </c>
      <c r="D5" s="17" t="s">
        <v>148</v>
      </c>
      <c r="E5" s="17" t="s">
        <v>82</v>
      </c>
      <c r="F5" s="17" t="s">
        <v>83</v>
      </c>
      <c r="G5" s="17" t="s">
        <v>489</v>
      </c>
      <c r="H5" s="17" t="s">
        <v>297</v>
      </c>
      <c r="I5" s="17" t="s">
        <v>260</v>
      </c>
      <c r="J5" s="9" t="s">
        <v>96</v>
      </c>
      <c r="K5" s="9" t="s">
        <v>96</v>
      </c>
      <c r="L5" s="9" t="s">
        <v>96</v>
      </c>
      <c r="M5" s="9" t="s">
        <v>96</v>
      </c>
      <c r="N5" s="9" t="s">
        <v>96</v>
      </c>
      <c r="O5" s="9" t="s">
        <v>96</v>
      </c>
      <c r="Q5" s="9" t="s">
        <v>256</v>
      </c>
      <c r="R5" s="9" t="s">
        <v>256</v>
      </c>
      <c r="S5" s="9" t="s">
        <v>256</v>
      </c>
      <c r="T5" s="9" t="s">
        <v>256</v>
      </c>
      <c r="U5" s="9" t="s">
        <v>256</v>
      </c>
      <c r="V5" s="9" t="s">
        <v>256</v>
      </c>
      <c r="W5" s="64"/>
      <c r="X5" s="9" t="s">
        <v>265</v>
      </c>
      <c r="Y5" s="9" t="s">
        <v>266</v>
      </c>
      <c r="Z5" s="9" t="s">
        <v>267</v>
      </c>
      <c r="AA5" s="9" t="s">
        <v>268</v>
      </c>
      <c r="AB5" s="9" t="s">
        <v>5</v>
      </c>
      <c r="AC5" s="9" t="s">
        <v>255</v>
      </c>
      <c r="AD5" s="9" t="s">
        <v>265</v>
      </c>
      <c r="AE5" s="9" t="s">
        <v>266</v>
      </c>
      <c r="AF5" s="9" t="s">
        <v>267</v>
      </c>
      <c r="AG5" s="9" t="s">
        <v>268</v>
      </c>
      <c r="AH5" s="9" t="s">
        <v>5</v>
      </c>
      <c r="AI5" s="9" t="s">
        <v>255</v>
      </c>
      <c r="AJ5" s="9" t="s">
        <v>265</v>
      </c>
      <c r="AK5" s="9" t="s">
        <v>266</v>
      </c>
      <c r="AL5" s="9" t="s">
        <v>267</v>
      </c>
      <c r="AM5" s="9" t="s">
        <v>268</v>
      </c>
      <c r="AN5" s="9" t="s">
        <v>5</v>
      </c>
      <c r="AO5" s="9" t="s">
        <v>255</v>
      </c>
      <c r="AP5" s="9" t="s">
        <v>265</v>
      </c>
      <c r="AQ5" s="9" t="s">
        <v>266</v>
      </c>
      <c r="AR5" s="9" t="s">
        <v>267</v>
      </c>
      <c r="AS5" s="9" t="s">
        <v>268</v>
      </c>
      <c r="AT5" s="9" t="s">
        <v>5</v>
      </c>
      <c r="AU5" s="9" t="s">
        <v>255</v>
      </c>
      <c r="AV5" s="9" t="s">
        <v>265</v>
      </c>
      <c r="AW5" s="9" t="s">
        <v>266</v>
      </c>
      <c r="AX5" s="9" t="s">
        <v>267</v>
      </c>
      <c r="AY5" s="9" t="s">
        <v>268</v>
      </c>
      <c r="AZ5" s="9" t="s">
        <v>5</v>
      </c>
      <c r="BA5" s="9" t="s">
        <v>255</v>
      </c>
      <c r="BB5" s="9" t="s">
        <v>265</v>
      </c>
      <c r="BC5" s="9" t="s">
        <v>266</v>
      </c>
      <c r="BD5" s="9" t="s">
        <v>267</v>
      </c>
      <c r="BE5" s="9" t="s">
        <v>268</v>
      </c>
      <c r="BF5" s="9" t="s">
        <v>5</v>
      </c>
      <c r="BG5" s="9" t="s">
        <v>255</v>
      </c>
      <c r="BH5" s="64"/>
      <c r="BI5" s="9" t="s">
        <v>429</v>
      </c>
      <c r="BJ5" s="9" t="s">
        <v>429</v>
      </c>
      <c r="BK5" s="9" t="s">
        <v>429</v>
      </c>
      <c r="BL5" s="9" t="s">
        <v>429</v>
      </c>
      <c r="BM5" s="9" t="s">
        <v>429</v>
      </c>
      <c r="BN5" s="9" t="s">
        <v>429</v>
      </c>
      <c r="BO5" s="64"/>
      <c r="BP5" s="9" t="s">
        <v>257</v>
      </c>
      <c r="BQ5" s="9" t="s">
        <v>257</v>
      </c>
      <c r="BR5" s="9" t="s">
        <v>257</v>
      </c>
      <c r="BS5" s="9" t="s">
        <v>257</v>
      </c>
      <c r="BT5" s="9" t="s">
        <v>257</v>
      </c>
      <c r="BU5" s="9" t="s">
        <v>257</v>
      </c>
      <c r="BV5" s="64"/>
      <c r="BW5" s="9" t="s">
        <v>349</v>
      </c>
      <c r="BX5" s="9" t="s">
        <v>349</v>
      </c>
      <c r="BY5" s="9" t="s">
        <v>349</v>
      </c>
      <c r="BZ5" s="9" t="s">
        <v>349</v>
      </c>
      <c r="CA5" s="9" t="s">
        <v>349</v>
      </c>
      <c r="CB5" s="9" t="s">
        <v>349</v>
      </c>
    </row>
    <row r="6" spans="1:87" x14ac:dyDescent="0.25">
      <c r="B6" s="7">
        <v>74356469</v>
      </c>
      <c r="C6" s="7" t="s">
        <v>88</v>
      </c>
      <c r="D6" s="7" t="s">
        <v>162</v>
      </c>
      <c r="E6" s="7" t="s">
        <v>50</v>
      </c>
      <c r="F6" s="7" t="s">
        <v>56</v>
      </c>
      <c r="G6" s="7" t="s">
        <v>35</v>
      </c>
      <c r="H6" s="7" t="s">
        <v>246</v>
      </c>
      <c r="I6" s="7" t="s">
        <v>299</v>
      </c>
      <c r="J6" s="521"/>
      <c r="K6" s="521"/>
      <c r="L6" s="521"/>
      <c r="M6" s="521"/>
      <c r="N6" s="521"/>
      <c r="O6" s="521"/>
      <c r="P6" s="477"/>
      <c r="Q6" s="521"/>
      <c r="R6" s="521"/>
      <c r="S6" s="521"/>
      <c r="T6" s="521"/>
      <c r="U6" s="521"/>
      <c r="V6" s="521"/>
      <c r="W6" s="477"/>
      <c r="X6" s="521"/>
      <c r="Y6" s="521"/>
      <c r="Z6" s="521"/>
      <c r="AA6" s="521"/>
      <c r="AB6" s="521"/>
      <c r="AC6" s="521"/>
      <c r="AD6" s="521"/>
      <c r="AE6" s="521"/>
      <c r="AF6" s="521"/>
      <c r="AG6" s="521"/>
      <c r="AH6" s="521"/>
      <c r="AI6" s="521"/>
      <c r="AJ6" s="521"/>
      <c r="AK6" s="521"/>
      <c r="AL6" s="521"/>
      <c r="AM6" s="521"/>
      <c r="AN6" s="521"/>
      <c r="AO6" s="521"/>
      <c r="AP6" s="521"/>
      <c r="AQ6" s="521"/>
      <c r="AR6" s="521"/>
      <c r="AS6" s="521"/>
      <c r="AT6" s="521"/>
      <c r="AU6" s="521"/>
      <c r="AV6" s="521"/>
      <c r="AW6" s="521"/>
      <c r="AX6" s="521"/>
      <c r="AY6" s="521"/>
      <c r="AZ6" s="521"/>
      <c r="BA6" s="521"/>
      <c r="BB6" s="521"/>
      <c r="BC6" s="521"/>
      <c r="BD6" s="521"/>
      <c r="BE6" s="521"/>
      <c r="BF6" s="521"/>
      <c r="BG6" s="521"/>
      <c r="BH6" s="477"/>
      <c r="BI6" s="521"/>
      <c r="BJ6" s="521"/>
      <c r="BK6" s="521"/>
      <c r="BL6" s="521"/>
      <c r="BM6" s="521"/>
      <c r="BN6" s="521"/>
      <c r="BO6" s="477"/>
      <c r="BP6" s="535"/>
      <c r="BQ6" s="535"/>
      <c r="BR6" s="535"/>
      <c r="BS6" s="535"/>
      <c r="BT6" s="535"/>
      <c r="BU6" s="535"/>
      <c r="BV6" s="477"/>
      <c r="BW6" s="521"/>
      <c r="BX6" s="521"/>
      <c r="BY6" s="521"/>
      <c r="BZ6" s="521"/>
      <c r="CA6" s="521"/>
      <c r="CB6" s="521"/>
      <c r="CD6" s="39"/>
      <c r="CE6" s="39"/>
      <c r="CF6" s="39"/>
      <c r="CG6" s="39"/>
      <c r="CH6" s="39"/>
      <c r="CI6" s="39"/>
    </row>
    <row r="7" spans="1:87" x14ac:dyDescent="0.25">
      <c r="B7" s="7">
        <v>74290159</v>
      </c>
      <c r="C7" s="7" t="s">
        <v>89</v>
      </c>
      <c r="D7" s="7" t="s">
        <v>161</v>
      </c>
      <c r="E7" s="7" t="s">
        <v>49</v>
      </c>
      <c r="F7" s="7" t="s">
        <v>56</v>
      </c>
      <c r="G7" s="7" t="s">
        <v>35</v>
      </c>
      <c r="H7" s="7" t="s">
        <v>235</v>
      </c>
      <c r="I7" s="7" t="s">
        <v>292</v>
      </c>
      <c r="J7" s="521"/>
      <c r="K7" s="521"/>
      <c r="L7" s="521"/>
      <c r="M7" s="521"/>
      <c r="N7" s="521"/>
      <c r="O7" s="521"/>
      <c r="P7" s="477"/>
      <c r="Q7" s="521"/>
      <c r="R7" s="521"/>
      <c r="S7" s="521"/>
      <c r="T7" s="521"/>
      <c r="U7" s="521"/>
      <c r="V7" s="521"/>
      <c r="W7" s="477"/>
      <c r="X7" s="521"/>
      <c r="Y7" s="521"/>
      <c r="Z7" s="521"/>
      <c r="AA7" s="521"/>
      <c r="AB7" s="521"/>
      <c r="AC7" s="521"/>
      <c r="AD7" s="521"/>
      <c r="AE7" s="521"/>
      <c r="AF7" s="521"/>
      <c r="AG7" s="521"/>
      <c r="AH7" s="521"/>
      <c r="AI7" s="521"/>
      <c r="AJ7" s="521"/>
      <c r="AK7" s="521"/>
      <c r="AL7" s="521"/>
      <c r="AM7" s="521"/>
      <c r="AN7" s="521"/>
      <c r="AO7" s="521"/>
      <c r="AP7" s="521"/>
      <c r="AQ7" s="521"/>
      <c r="AR7" s="521"/>
      <c r="AS7" s="521"/>
      <c r="AT7" s="521"/>
      <c r="AU7" s="521"/>
      <c r="AV7" s="521"/>
      <c r="AW7" s="521"/>
      <c r="AX7" s="521"/>
      <c r="AY7" s="521"/>
      <c r="AZ7" s="521"/>
      <c r="BA7" s="521"/>
      <c r="BB7" s="521"/>
      <c r="BC7" s="521"/>
      <c r="BD7" s="521"/>
      <c r="BE7" s="521"/>
      <c r="BF7" s="521"/>
      <c r="BG7" s="521"/>
      <c r="BH7" s="477"/>
      <c r="BI7" s="521"/>
      <c r="BJ7" s="521"/>
      <c r="BK7" s="521"/>
      <c r="BL7" s="521"/>
      <c r="BM7" s="521"/>
      <c r="BN7" s="521"/>
      <c r="BO7" s="477"/>
      <c r="BP7" s="535"/>
      <c r="BQ7" s="535"/>
      <c r="BR7" s="535"/>
      <c r="BS7" s="535"/>
      <c r="BT7" s="535"/>
      <c r="BU7" s="535"/>
      <c r="BV7" s="477"/>
      <c r="BW7" s="521"/>
      <c r="BX7" s="521"/>
      <c r="BY7" s="521"/>
      <c r="BZ7" s="521"/>
      <c r="CA7" s="521"/>
      <c r="CB7" s="521"/>
      <c r="CD7" s="39"/>
      <c r="CE7" s="39"/>
      <c r="CF7" s="39"/>
      <c r="CG7" s="39"/>
      <c r="CH7" s="39"/>
      <c r="CI7" s="39"/>
    </row>
    <row r="8" spans="1:87" x14ac:dyDescent="0.25">
      <c r="B8" s="7">
        <v>74429462</v>
      </c>
      <c r="C8" s="7" t="s">
        <v>90</v>
      </c>
      <c r="D8" s="7" t="s">
        <v>161</v>
      </c>
      <c r="E8" s="7" t="s">
        <v>49</v>
      </c>
      <c r="F8" s="7" t="s">
        <v>56</v>
      </c>
      <c r="G8" s="7" t="s">
        <v>35</v>
      </c>
      <c r="H8" s="7" t="s">
        <v>235</v>
      </c>
      <c r="I8" s="7" t="s">
        <v>293</v>
      </c>
      <c r="J8" s="521"/>
      <c r="K8" s="521"/>
      <c r="L8" s="521"/>
      <c r="M8" s="521"/>
      <c r="N8" s="521"/>
      <c r="O8" s="521"/>
      <c r="P8" s="477"/>
      <c r="Q8" s="521"/>
      <c r="R8" s="521"/>
      <c r="S8" s="521"/>
      <c r="T8" s="521"/>
      <c r="U8" s="521"/>
      <c r="V8" s="521"/>
      <c r="W8" s="477"/>
      <c r="X8" s="521"/>
      <c r="Y8" s="521"/>
      <c r="Z8" s="521"/>
      <c r="AA8" s="521"/>
      <c r="AB8" s="521"/>
      <c r="AC8" s="521"/>
      <c r="AD8" s="521"/>
      <c r="AE8" s="521"/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21"/>
      <c r="AQ8" s="521"/>
      <c r="AR8" s="521"/>
      <c r="AS8" s="521"/>
      <c r="AT8" s="521"/>
      <c r="AU8" s="521"/>
      <c r="AV8" s="521"/>
      <c r="AW8" s="521"/>
      <c r="AX8" s="521"/>
      <c r="AY8" s="521"/>
      <c r="AZ8" s="521"/>
      <c r="BA8" s="521"/>
      <c r="BB8" s="521"/>
      <c r="BC8" s="521"/>
      <c r="BD8" s="521"/>
      <c r="BE8" s="521"/>
      <c r="BF8" s="521"/>
      <c r="BG8" s="521"/>
      <c r="BH8" s="477"/>
      <c r="BI8" s="521"/>
      <c r="BJ8" s="521"/>
      <c r="BK8" s="521"/>
      <c r="BL8" s="521"/>
      <c r="BM8" s="521"/>
      <c r="BN8" s="521"/>
      <c r="BO8" s="477"/>
      <c r="BP8" s="535"/>
      <c r="BQ8" s="535"/>
      <c r="BR8" s="535"/>
      <c r="BS8" s="535"/>
      <c r="BT8" s="535"/>
      <c r="BU8" s="535"/>
      <c r="BV8" s="477"/>
      <c r="BW8" s="521"/>
      <c r="BX8" s="521"/>
      <c r="BY8" s="521"/>
      <c r="BZ8" s="521"/>
      <c r="CA8" s="521"/>
      <c r="CB8" s="521"/>
      <c r="CD8" s="39"/>
      <c r="CE8" s="39"/>
      <c r="CF8" s="39"/>
      <c r="CG8" s="39"/>
      <c r="CH8" s="39"/>
      <c r="CI8" s="39"/>
    </row>
    <row r="9" spans="1:87" x14ac:dyDescent="0.25">
      <c r="B9" s="7">
        <v>0</v>
      </c>
      <c r="C9" s="7" t="s">
        <v>91</v>
      </c>
      <c r="D9" s="7" t="s">
        <v>162</v>
      </c>
      <c r="E9" s="7" t="s">
        <v>50</v>
      </c>
      <c r="F9" s="7" t="s">
        <v>56</v>
      </c>
      <c r="G9" s="7" t="s">
        <v>35</v>
      </c>
      <c r="H9" s="7" t="s">
        <v>246</v>
      </c>
      <c r="I9" s="7" t="s">
        <v>299</v>
      </c>
      <c r="J9" s="521"/>
      <c r="K9" s="521"/>
      <c r="L9" s="521"/>
      <c r="M9" s="521"/>
      <c r="N9" s="521"/>
      <c r="O9" s="521"/>
      <c r="P9" s="477"/>
      <c r="Q9" s="521"/>
      <c r="R9" s="521"/>
      <c r="S9" s="521"/>
      <c r="T9" s="521"/>
      <c r="U9" s="521"/>
      <c r="V9" s="521"/>
      <c r="W9" s="477"/>
      <c r="X9" s="521"/>
      <c r="Y9" s="521"/>
      <c r="Z9" s="521"/>
      <c r="AA9" s="521"/>
      <c r="AB9" s="521"/>
      <c r="AC9" s="521"/>
      <c r="AD9" s="521"/>
      <c r="AE9" s="521"/>
      <c r="AF9" s="521"/>
      <c r="AG9" s="521"/>
      <c r="AH9" s="521"/>
      <c r="AI9" s="521"/>
      <c r="AJ9" s="521"/>
      <c r="AK9" s="521"/>
      <c r="AL9" s="521"/>
      <c r="AM9" s="521"/>
      <c r="AN9" s="521"/>
      <c r="AO9" s="521"/>
      <c r="AP9" s="521"/>
      <c r="AQ9" s="521"/>
      <c r="AR9" s="521"/>
      <c r="AS9" s="521"/>
      <c r="AT9" s="521"/>
      <c r="AU9" s="521"/>
      <c r="AV9" s="521"/>
      <c r="AW9" s="521"/>
      <c r="AX9" s="521"/>
      <c r="AY9" s="521"/>
      <c r="AZ9" s="521"/>
      <c r="BA9" s="521"/>
      <c r="BB9" s="521"/>
      <c r="BC9" s="521"/>
      <c r="BD9" s="521"/>
      <c r="BE9" s="521"/>
      <c r="BF9" s="521"/>
      <c r="BG9" s="521"/>
      <c r="BH9" s="477"/>
      <c r="BI9" s="521"/>
      <c r="BJ9" s="521"/>
      <c r="BK9" s="521"/>
      <c r="BL9" s="521"/>
      <c r="BM9" s="521"/>
      <c r="BN9" s="521"/>
      <c r="BO9" s="477"/>
      <c r="BP9" s="535"/>
      <c r="BQ9" s="535"/>
      <c r="BR9" s="535"/>
      <c r="BS9" s="535"/>
      <c r="BT9" s="535"/>
      <c r="BU9" s="535"/>
      <c r="BV9" s="477"/>
      <c r="BW9" s="521"/>
      <c r="BX9" s="521"/>
      <c r="BY9" s="521"/>
      <c r="BZ9" s="521"/>
      <c r="CA9" s="521"/>
      <c r="CB9" s="521"/>
      <c r="CD9" s="39"/>
      <c r="CE9" s="39"/>
      <c r="CF9" s="39"/>
      <c r="CG9" s="39"/>
      <c r="CH9" s="39"/>
      <c r="CI9" s="39"/>
    </row>
    <row r="10" spans="1:87" x14ac:dyDescent="0.25">
      <c r="B10" s="7">
        <v>0</v>
      </c>
      <c r="C10" s="7" t="s">
        <v>92</v>
      </c>
      <c r="D10" s="7" t="s">
        <v>162</v>
      </c>
      <c r="E10" s="7" t="s">
        <v>50</v>
      </c>
      <c r="F10" s="7" t="s">
        <v>56</v>
      </c>
      <c r="G10" s="7" t="s">
        <v>35</v>
      </c>
      <c r="H10" s="7" t="s">
        <v>246</v>
      </c>
      <c r="I10" s="7" t="s">
        <v>299</v>
      </c>
      <c r="J10" s="521"/>
      <c r="K10" s="521"/>
      <c r="L10" s="521"/>
      <c r="M10" s="521"/>
      <c r="N10" s="521"/>
      <c r="O10" s="521"/>
      <c r="P10" s="477"/>
      <c r="Q10" s="521"/>
      <c r="R10" s="521"/>
      <c r="S10" s="521"/>
      <c r="T10" s="521"/>
      <c r="U10" s="521"/>
      <c r="V10" s="521"/>
      <c r="W10" s="477"/>
      <c r="X10" s="521"/>
      <c r="Y10" s="521"/>
      <c r="Z10" s="521"/>
      <c r="AA10" s="521"/>
      <c r="AB10" s="521"/>
      <c r="AC10" s="521"/>
      <c r="AD10" s="521"/>
      <c r="AE10" s="521"/>
      <c r="AF10" s="521"/>
      <c r="AG10" s="521"/>
      <c r="AH10" s="521"/>
      <c r="AI10" s="521"/>
      <c r="AJ10" s="521"/>
      <c r="AK10" s="521"/>
      <c r="AL10" s="521"/>
      <c r="AM10" s="521"/>
      <c r="AN10" s="521"/>
      <c r="AO10" s="521"/>
      <c r="AP10" s="521"/>
      <c r="AQ10" s="521"/>
      <c r="AR10" s="521"/>
      <c r="AS10" s="521"/>
      <c r="AT10" s="521"/>
      <c r="AU10" s="521"/>
      <c r="AV10" s="521"/>
      <c r="AW10" s="521"/>
      <c r="AX10" s="521"/>
      <c r="AY10" s="521"/>
      <c r="AZ10" s="521"/>
      <c r="BA10" s="521"/>
      <c r="BB10" s="521"/>
      <c r="BC10" s="521"/>
      <c r="BD10" s="521"/>
      <c r="BE10" s="521"/>
      <c r="BF10" s="521"/>
      <c r="BG10" s="521"/>
      <c r="BH10" s="477"/>
      <c r="BI10" s="521"/>
      <c r="BJ10" s="521"/>
      <c r="BK10" s="521"/>
      <c r="BL10" s="521"/>
      <c r="BM10" s="521"/>
      <c r="BN10" s="521"/>
      <c r="BO10" s="477"/>
      <c r="BP10" s="535"/>
      <c r="BQ10" s="535"/>
      <c r="BR10" s="535"/>
      <c r="BS10" s="535"/>
      <c r="BT10" s="535"/>
      <c r="BU10" s="535"/>
      <c r="BV10" s="477"/>
      <c r="BW10" s="521"/>
      <c r="BX10" s="521"/>
      <c r="BY10" s="521"/>
      <c r="BZ10" s="521"/>
      <c r="CA10" s="521"/>
      <c r="CB10" s="521"/>
      <c r="CD10" s="39"/>
      <c r="CE10" s="39"/>
      <c r="CF10" s="39"/>
      <c r="CG10" s="39"/>
      <c r="CH10" s="39"/>
      <c r="CI10" s="39"/>
    </row>
    <row r="11" spans="1:87" x14ac:dyDescent="0.25">
      <c r="B11" s="7">
        <v>0</v>
      </c>
      <c r="C11" s="7" t="s">
        <v>93</v>
      </c>
      <c r="D11" s="7" t="s">
        <v>163</v>
      </c>
      <c r="E11" s="7" t="s">
        <v>50</v>
      </c>
      <c r="F11" s="7" t="s">
        <v>56</v>
      </c>
      <c r="G11" s="7" t="s">
        <v>35</v>
      </c>
      <c r="H11" s="7" t="s">
        <v>247</v>
      </c>
      <c r="I11" s="7" t="s">
        <v>300</v>
      </c>
      <c r="J11" s="521"/>
      <c r="K11" s="521"/>
      <c r="L11" s="521"/>
      <c r="M11" s="521"/>
      <c r="N11" s="521"/>
      <c r="O11" s="521"/>
      <c r="P11" s="477"/>
      <c r="Q11" s="521"/>
      <c r="R11" s="521"/>
      <c r="S11" s="521"/>
      <c r="T11" s="521"/>
      <c r="U11" s="521"/>
      <c r="V11" s="521"/>
      <c r="W11" s="477"/>
      <c r="X11" s="521"/>
      <c r="Y11" s="521"/>
      <c r="Z11" s="521"/>
      <c r="AA11" s="521"/>
      <c r="AB11" s="521"/>
      <c r="AC11" s="521"/>
      <c r="AD11" s="521"/>
      <c r="AE11" s="521"/>
      <c r="AF11" s="521"/>
      <c r="AG11" s="521"/>
      <c r="AH11" s="521"/>
      <c r="AI11" s="521"/>
      <c r="AJ11" s="521"/>
      <c r="AK11" s="521"/>
      <c r="AL11" s="521"/>
      <c r="AM11" s="521"/>
      <c r="AN11" s="521"/>
      <c r="AO11" s="521"/>
      <c r="AP11" s="521"/>
      <c r="AQ11" s="521"/>
      <c r="AR11" s="521"/>
      <c r="AS11" s="521"/>
      <c r="AT11" s="521"/>
      <c r="AU11" s="521"/>
      <c r="AV11" s="521"/>
      <c r="AW11" s="521"/>
      <c r="AX11" s="521"/>
      <c r="AY11" s="521"/>
      <c r="AZ11" s="521"/>
      <c r="BA11" s="521"/>
      <c r="BB11" s="521"/>
      <c r="BC11" s="521"/>
      <c r="BD11" s="521"/>
      <c r="BE11" s="521"/>
      <c r="BF11" s="521"/>
      <c r="BG11" s="521"/>
      <c r="BH11" s="477"/>
      <c r="BI11" s="521"/>
      <c r="BJ11" s="521"/>
      <c r="BK11" s="521"/>
      <c r="BL11" s="521"/>
      <c r="BM11" s="521"/>
      <c r="BN11" s="521"/>
      <c r="BO11" s="477"/>
      <c r="BP11" s="535"/>
      <c r="BQ11" s="535"/>
      <c r="BR11" s="535"/>
      <c r="BS11" s="535"/>
      <c r="BT11" s="535"/>
      <c r="BU11" s="535"/>
      <c r="BV11" s="477"/>
      <c r="BW11" s="521"/>
      <c r="BX11" s="521"/>
      <c r="BY11" s="521"/>
      <c r="BZ11" s="521"/>
      <c r="CA11" s="521"/>
      <c r="CB11" s="521"/>
      <c r="CD11" s="39"/>
      <c r="CE11" s="39"/>
      <c r="CF11" s="39"/>
      <c r="CG11" s="39"/>
      <c r="CH11" s="39"/>
      <c r="CI11" s="39"/>
    </row>
    <row r="12" spans="1:87" x14ac:dyDescent="0.25">
      <c r="B12" s="7">
        <v>0</v>
      </c>
      <c r="C12" s="7" t="s">
        <v>94</v>
      </c>
      <c r="D12" s="7" t="s">
        <v>163</v>
      </c>
      <c r="E12" s="7" t="s">
        <v>50</v>
      </c>
      <c r="F12" s="7" t="s">
        <v>56</v>
      </c>
      <c r="G12" s="7" t="s">
        <v>35</v>
      </c>
      <c r="H12" s="7" t="s">
        <v>247</v>
      </c>
      <c r="I12" s="7" t="s">
        <v>300</v>
      </c>
      <c r="J12" s="521"/>
      <c r="K12" s="521"/>
      <c r="L12" s="521"/>
      <c r="M12" s="521"/>
      <c r="N12" s="521"/>
      <c r="O12" s="521"/>
      <c r="P12" s="477"/>
      <c r="Q12" s="521"/>
      <c r="R12" s="521"/>
      <c r="S12" s="521"/>
      <c r="T12" s="521"/>
      <c r="U12" s="521"/>
      <c r="V12" s="521"/>
      <c r="W12" s="477"/>
      <c r="X12" s="521"/>
      <c r="Y12" s="521"/>
      <c r="Z12" s="521"/>
      <c r="AA12" s="521"/>
      <c r="AB12" s="521"/>
      <c r="AC12" s="521"/>
      <c r="AD12" s="521"/>
      <c r="AE12" s="521"/>
      <c r="AF12" s="521"/>
      <c r="AG12" s="521"/>
      <c r="AH12" s="521"/>
      <c r="AI12" s="521"/>
      <c r="AJ12" s="521"/>
      <c r="AK12" s="521"/>
      <c r="AL12" s="521"/>
      <c r="AM12" s="521"/>
      <c r="AN12" s="521"/>
      <c r="AO12" s="521"/>
      <c r="AP12" s="521"/>
      <c r="AQ12" s="521"/>
      <c r="AR12" s="521"/>
      <c r="AS12" s="521"/>
      <c r="AT12" s="521"/>
      <c r="AU12" s="521"/>
      <c r="AV12" s="521"/>
      <c r="AW12" s="521"/>
      <c r="AX12" s="521"/>
      <c r="AY12" s="521"/>
      <c r="AZ12" s="521"/>
      <c r="BA12" s="521"/>
      <c r="BB12" s="521"/>
      <c r="BC12" s="521"/>
      <c r="BD12" s="521"/>
      <c r="BE12" s="521"/>
      <c r="BF12" s="521"/>
      <c r="BG12" s="521"/>
      <c r="BH12" s="477"/>
      <c r="BI12" s="521"/>
      <c r="BJ12" s="521"/>
      <c r="BK12" s="521"/>
      <c r="BL12" s="521"/>
      <c r="BM12" s="521"/>
      <c r="BN12" s="521"/>
      <c r="BO12" s="477"/>
      <c r="BP12" s="535"/>
      <c r="BQ12" s="535"/>
      <c r="BR12" s="535"/>
      <c r="BS12" s="535"/>
      <c r="BT12" s="535"/>
      <c r="BU12" s="535"/>
      <c r="BV12" s="477"/>
      <c r="BW12" s="521"/>
      <c r="BX12" s="521"/>
      <c r="BY12" s="521"/>
      <c r="BZ12" s="521"/>
      <c r="CA12" s="521"/>
      <c r="CB12" s="521"/>
      <c r="CD12" s="39"/>
      <c r="CE12" s="39"/>
      <c r="CF12" s="39"/>
      <c r="CG12" s="39"/>
      <c r="CH12" s="39"/>
      <c r="CI12" s="39"/>
    </row>
    <row r="13" spans="1:87" x14ac:dyDescent="0.25">
      <c r="B13" s="7">
        <v>0</v>
      </c>
      <c r="C13" s="7" t="s">
        <v>95</v>
      </c>
      <c r="D13" s="7" t="s">
        <v>163</v>
      </c>
      <c r="E13" s="7" t="s">
        <v>50</v>
      </c>
      <c r="F13" s="7" t="s">
        <v>56</v>
      </c>
      <c r="G13" s="7" t="s">
        <v>35</v>
      </c>
      <c r="H13" s="7" t="s">
        <v>247</v>
      </c>
      <c r="I13" s="7" t="s">
        <v>362</v>
      </c>
      <c r="J13" s="521"/>
      <c r="K13" s="521"/>
      <c r="L13" s="521"/>
      <c r="M13" s="521"/>
      <c r="N13" s="521"/>
      <c r="O13" s="521"/>
      <c r="P13" s="477"/>
      <c r="Q13" s="521"/>
      <c r="R13" s="521"/>
      <c r="S13" s="521"/>
      <c r="T13" s="521"/>
      <c r="U13" s="521"/>
      <c r="V13" s="521"/>
      <c r="W13" s="477"/>
      <c r="X13" s="521"/>
      <c r="Y13" s="521"/>
      <c r="Z13" s="521"/>
      <c r="AA13" s="521"/>
      <c r="AB13" s="521"/>
      <c r="AC13" s="521"/>
      <c r="AD13" s="521"/>
      <c r="AE13" s="521"/>
      <c r="AF13" s="521"/>
      <c r="AG13" s="521"/>
      <c r="AH13" s="521"/>
      <c r="AI13" s="521"/>
      <c r="AJ13" s="521"/>
      <c r="AK13" s="521"/>
      <c r="AL13" s="521"/>
      <c r="AM13" s="521"/>
      <c r="AN13" s="521"/>
      <c r="AO13" s="521"/>
      <c r="AP13" s="521"/>
      <c r="AQ13" s="521"/>
      <c r="AR13" s="521"/>
      <c r="AS13" s="521"/>
      <c r="AT13" s="521"/>
      <c r="AU13" s="521"/>
      <c r="AV13" s="521"/>
      <c r="AW13" s="521"/>
      <c r="AX13" s="521"/>
      <c r="AY13" s="521"/>
      <c r="AZ13" s="521"/>
      <c r="BA13" s="521"/>
      <c r="BB13" s="521"/>
      <c r="BC13" s="521"/>
      <c r="BD13" s="521"/>
      <c r="BE13" s="521"/>
      <c r="BF13" s="521"/>
      <c r="BG13" s="521"/>
      <c r="BH13" s="477"/>
      <c r="BI13" s="521"/>
      <c r="BJ13" s="521"/>
      <c r="BK13" s="521"/>
      <c r="BL13" s="521"/>
      <c r="BM13" s="521"/>
      <c r="BN13" s="521"/>
      <c r="BO13" s="477"/>
      <c r="BP13" s="535"/>
      <c r="BQ13" s="535"/>
      <c r="BR13" s="535"/>
      <c r="BS13" s="535"/>
      <c r="BT13" s="535"/>
      <c r="BU13" s="535"/>
      <c r="BV13" s="477"/>
      <c r="BW13" s="521"/>
      <c r="BX13" s="521"/>
      <c r="BY13" s="521"/>
      <c r="BZ13" s="521"/>
      <c r="CA13" s="521"/>
      <c r="CB13" s="521"/>
      <c r="CD13" s="39"/>
      <c r="CE13" s="39"/>
      <c r="CF13" s="39"/>
      <c r="CG13" s="39"/>
      <c r="CH13" s="39"/>
      <c r="CI13" s="39"/>
    </row>
    <row r="14" spans="1:87" x14ac:dyDescent="0.25">
      <c r="B14" s="7"/>
      <c r="C14" s="7"/>
      <c r="D14" s="7"/>
      <c r="E14" s="7"/>
      <c r="F14" s="7"/>
      <c r="G14" s="7"/>
      <c r="H14" s="7"/>
      <c r="I14" s="7"/>
      <c r="J14" s="49"/>
      <c r="K14" s="49"/>
      <c r="L14" s="49"/>
      <c r="M14" s="49"/>
      <c r="N14" s="49"/>
      <c r="O14" s="49"/>
      <c r="Q14" s="51"/>
      <c r="R14" s="51"/>
      <c r="S14" s="51"/>
      <c r="T14" s="51"/>
      <c r="U14" s="51"/>
      <c r="V14" s="51"/>
      <c r="X14" s="6"/>
      <c r="Y14" s="6"/>
      <c r="Z14" s="6"/>
      <c r="AA14" s="6"/>
      <c r="AB14" s="6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I14" s="51"/>
      <c r="BJ14" s="51"/>
      <c r="BK14" s="51"/>
      <c r="BL14" s="51"/>
      <c r="BM14" s="51"/>
      <c r="BN14" s="51"/>
      <c r="BP14" s="51"/>
      <c r="BQ14" s="51"/>
      <c r="BR14" s="51"/>
      <c r="BS14" s="51"/>
      <c r="BT14" s="51"/>
      <c r="BU14" s="51"/>
      <c r="BW14" s="51">
        <f t="shared" ref="BW7:BW36" si="0">Q14+AC14+BI14+BP14</f>
        <v>0</v>
      </c>
      <c r="BX14" s="51">
        <f t="shared" ref="BX7:BX36" si="1">R14+AI14+BJ14+BQ14</f>
        <v>0</v>
      </c>
      <c r="BY14" s="51">
        <f t="shared" ref="BY7:BY36" si="2">S14+AO14+BK14+BR14</f>
        <v>0</v>
      </c>
      <c r="BZ14" s="51">
        <f t="shared" ref="BZ7:BZ36" si="3">T14+AU14+BL14+BS14</f>
        <v>0</v>
      </c>
      <c r="CA14" s="51">
        <f t="shared" ref="CA7:CA36" si="4">U14+BA14+BM14+BT14</f>
        <v>0</v>
      </c>
      <c r="CB14" s="51">
        <f t="shared" ref="CB7:CB36" si="5">V14+BG14+BN14+BU14</f>
        <v>0</v>
      </c>
    </row>
    <row r="15" spans="1:87" x14ac:dyDescent="0.25">
      <c r="B15" s="7"/>
      <c r="C15" s="7"/>
      <c r="D15" s="7"/>
      <c r="E15" s="7"/>
      <c r="F15" s="7"/>
      <c r="G15" s="7"/>
      <c r="H15" s="7"/>
      <c r="I15" s="7"/>
      <c r="J15" s="49"/>
      <c r="K15" s="49"/>
      <c r="L15" s="49"/>
      <c r="M15" s="49"/>
      <c r="N15" s="49"/>
      <c r="O15" s="49"/>
      <c r="Q15" s="51"/>
      <c r="R15" s="51"/>
      <c r="S15" s="51"/>
      <c r="T15" s="51"/>
      <c r="U15" s="51"/>
      <c r="V15" s="51"/>
      <c r="X15" s="6"/>
      <c r="Y15" s="6"/>
      <c r="Z15" s="6"/>
      <c r="AA15" s="6"/>
      <c r="AB15" s="6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I15" s="51"/>
      <c r="BJ15" s="51"/>
      <c r="BK15" s="51"/>
      <c r="BL15" s="51"/>
      <c r="BM15" s="51"/>
      <c r="BN15" s="51"/>
      <c r="BP15" s="51"/>
      <c r="BQ15" s="51"/>
      <c r="BR15" s="51"/>
      <c r="BS15" s="51"/>
      <c r="BT15" s="51"/>
      <c r="BU15" s="51"/>
      <c r="BW15" s="51">
        <f t="shared" si="0"/>
        <v>0</v>
      </c>
      <c r="BX15" s="51">
        <f t="shared" si="1"/>
        <v>0</v>
      </c>
      <c r="BY15" s="51">
        <f t="shared" si="2"/>
        <v>0</v>
      </c>
      <c r="BZ15" s="51">
        <f t="shared" si="3"/>
        <v>0</v>
      </c>
      <c r="CA15" s="51">
        <f t="shared" si="4"/>
        <v>0</v>
      </c>
      <c r="CB15" s="51">
        <f t="shared" si="5"/>
        <v>0</v>
      </c>
    </row>
    <row r="16" spans="1:87" x14ac:dyDescent="0.25">
      <c r="B16" s="7"/>
      <c r="C16" s="7"/>
      <c r="D16" s="7"/>
      <c r="E16" s="7"/>
      <c r="F16" s="7"/>
      <c r="G16" s="7"/>
      <c r="H16" s="7"/>
      <c r="I16" s="7"/>
      <c r="J16" s="49"/>
      <c r="K16" s="49"/>
      <c r="L16" s="49"/>
      <c r="M16" s="49"/>
      <c r="N16" s="49"/>
      <c r="O16" s="49"/>
      <c r="Q16" s="51"/>
      <c r="R16" s="51"/>
      <c r="S16" s="51"/>
      <c r="T16" s="51"/>
      <c r="U16" s="51"/>
      <c r="V16" s="51"/>
      <c r="X16" s="6"/>
      <c r="Y16" s="6"/>
      <c r="Z16" s="6"/>
      <c r="AA16" s="6"/>
      <c r="AB16" s="6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I16" s="51"/>
      <c r="BJ16" s="51"/>
      <c r="BK16" s="51"/>
      <c r="BL16" s="51"/>
      <c r="BM16" s="51"/>
      <c r="BN16" s="51"/>
      <c r="BP16" s="51"/>
      <c r="BQ16" s="51"/>
      <c r="BR16" s="51"/>
      <c r="BS16" s="51"/>
      <c r="BT16" s="51"/>
      <c r="BU16" s="51"/>
      <c r="BW16" s="51">
        <f t="shared" si="0"/>
        <v>0</v>
      </c>
      <c r="BX16" s="51">
        <f t="shared" si="1"/>
        <v>0</v>
      </c>
      <c r="BY16" s="51">
        <f t="shared" si="2"/>
        <v>0</v>
      </c>
      <c r="BZ16" s="51">
        <f t="shared" si="3"/>
        <v>0</v>
      </c>
      <c r="CA16" s="51">
        <f t="shared" si="4"/>
        <v>0</v>
      </c>
      <c r="CB16" s="51">
        <f t="shared" si="5"/>
        <v>0</v>
      </c>
    </row>
    <row r="17" spans="2:80" x14ac:dyDescent="0.25">
      <c r="B17" s="7"/>
      <c r="C17" s="7"/>
      <c r="D17" s="7"/>
      <c r="E17" s="7"/>
      <c r="F17" s="7"/>
      <c r="G17" s="7"/>
      <c r="H17" s="7"/>
      <c r="I17" s="7"/>
      <c r="J17" s="49"/>
      <c r="K17" s="49"/>
      <c r="L17" s="49"/>
      <c r="M17" s="49"/>
      <c r="N17" s="49"/>
      <c r="O17" s="49"/>
      <c r="Q17" s="51"/>
      <c r="R17" s="51"/>
      <c r="S17" s="51"/>
      <c r="T17" s="51"/>
      <c r="U17" s="51"/>
      <c r="V17" s="51"/>
      <c r="X17" s="6"/>
      <c r="Y17" s="6"/>
      <c r="Z17" s="6"/>
      <c r="AA17" s="6"/>
      <c r="AB17" s="6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I17" s="51"/>
      <c r="BJ17" s="51"/>
      <c r="BK17" s="51"/>
      <c r="BL17" s="51"/>
      <c r="BM17" s="51"/>
      <c r="BN17" s="51"/>
      <c r="BP17" s="51"/>
      <c r="BQ17" s="51"/>
      <c r="BR17" s="51"/>
      <c r="BS17" s="51"/>
      <c r="BT17" s="51"/>
      <c r="BU17" s="51"/>
      <c r="BW17" s="51">
        <f t="shared" si="0"/>
        <v>0</v>
      </c>
      <c r="BX17" s="51">
        <f t="shared" si="1"/>
        <v>0</v>
      </c>
      <c r="BY17" s="51">
        <f t="shared" si="2"/>
        <v>0</v>
      </c>
      <c r="BZ17" s="51">
        <f t="shared" si="3"/>
        <v>0</v>
      </c>
      <c r="CA17" s="51">
        <f t="shared" si="4"/>
        <v>0</v>
      </c>
      <c r="CB17" s="51">
        <f t="shared" si="5"/>
        <v>0</v>
      </c>
    </row>
    <row r="18" spans="2:80" x14ac:dyDescent="0.25">
      <c r="B18" s="7"/>
      <c r="C18" s="7"/>
      <c r="D18" s="7"/>
      <c r="E18" s="7"/>
      <c r="F18" s="7"/>
      <c r="G18" s="7"/>
      <c r="H18" s="7"/>
      <c r="I18" s="7"/>
      <c r="J18" s="49"/>
      <c r="K18" s="49"/>
      <c r="L18" s="49"/>
      <c r="M18" s="49"/>
      <c r="N18" s="49"/>
      <c r="O18" s="49"/>
      <c r="Q18" s="51"/>
      <c r="R18" s="51"/>
      <c r="S18" s="51"/>
      <c r="T18" s="51"/>
      <c r="U18" s="51"/>
      <c r="V18" s="51"/>
      <c r="X18" s="6"/>
      <c r="Y18" s="6"/>
      <c r="Z18" s="6"/>
      <c r="AA18" s="6"/>
      <c r="AB18" s="6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I18" s="51"/>
      <c r="BJ18" s="51"/>
      <c r="BK18" s="51"/>
      <c r="BL18" s="51"/>
      <c r="BM18" s="51"/>
      <c r="BN18" s="51"/>
      <c r="BP18" s="51"/>
      <c r="BQ18" s="51"/>
      <c r="BR18" s="51"/>
      <c r="BS18" s="51"/>
      <c r="BT18" s="51"/>
      <c r="BU18" s="51"/>
      <c r="BW18" s="51">
        <f t="shared" si="0"/>
        <v>0</v>
      </c>
      <c r="BX18" s="51">
        <f t="shared" si="1"/>
        <v>0</v>
      </c>
      <c r="BY18" s="51">
        <f t="shared" si="2"/>
        <v>0</v>
      </c>
      <c r="BZ18" s="51">
        <f t="shared" si="3"/>
        <v>0</v>
      </c>
      <c r="CA18" s="51">
        <f t="shared" si="4"/>
        <v>0</v>
      </c>
      <c r="CB18" s="51">
        <f t="shared" si="5"/>
        <v>0</v>
      </c>
    </row>
    <row r="19" spans="2:80" x14ac:dyDescent="0.25">
      <c r="B19" s="7"/>
      <c r="C19" s="7"/>
      <c r="D19" s="7"/>
      <c r="E19" s="7"/>
      <c r="F19" s="7"/>
      <c r="G19" s="7"/>
      <c r="H19" s="7"/>
      <c r="I19" s="7"/>
      <c r="J19" s="49"/>
      <c r="K19" s="49"/>
      <c r="L19" s="49"/>
      <c r="M19" s="49"/>
      <c r="N19" s="49"/>
      <c r="O19" s="49"/>
      <c r="Q19" s="51"/>
      <c r="R19" s="51"/>
      <c r="S19" s="51"/>
      <c r="T19" s="51"/>
      <c r="U19" s="51"/>
      <c r="V19" s="51"/>
      <c r="X19" s="6"/>
      <c r="Y19" s="6"/>
      <c r="Z19" s="6"/>
      <c r="AA19" s="6"/>
      <c r="AB19" s="6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I19" s="51"/>
      <c r="BJ19" s="51"/>
      <c r="BK19" s="51"/>
      <c r="BL19" s="51"/>
      <c r="BM19" s="51"/>
      <c r="BN19" s="51"/>
      <c r="BP19" s="51"/>
      <c r="BQ19" s="51"/>
      <c r="BR19" s="51"/>
      <c r="BS19" s="51"/>
      <c r="BT19" s="51"/>
      <c r="BU19" s="51"/>
      <c r="BW19" s="51">
        <f t="shared" si="0"/>
        <v>0</v>
      </c>
      <c r="BX19" s="51">
        <f t="shared" si="1"/>
        <v>0</v>
      </c>
      <c r="BY19" s="51">
        <f t="shared" si="2"/>
        <v>0</v>
      </c>
      <c r="BZ19" s="51">
        <f t="shared" si="3"/>
        <v>0</v>
      </c>
      <c r="CA19" s="51">
        <f t="shared" si="4"/>
        <v>0</v>
      </c>
      <c r="CB19" s="51">
        <f t="shared" si="5"/>
        <v>0</v>
      </c>
    </row>
    <row r="20" spans="2:80" x14ac:dyDescent="0.25">
      <c r="B20" s="7"/>
      <c r="C20" s="7"/>
      <c r="D20" s="7"/>
      <c r="E20" s="7"/>
      <c r="F20" s="7"/>
      <c r="G20" s="7"/>
      <c r="H20" s="7"/>
      <c r="I20" s="7"/>
      <c r="J20" s="49"/>
      <c r="K20" s="49"/>
      <c r="L20" s="49"/>
      <c r="M20" s="49"/>
      <c r="N20" s="49"/>
      <c r="O20" s="49"/>
      <c r="Q20" s="51"/>
      <c r="R20" s="51"/>
      <c r="S20" s="51"/>
      <c r="T20" s="51"/>
      <c r="U20" s="51"/>
      <c r="V20" s="51"/>
      <c r="X20" s="6"/>
      <c r="Y20" s="6"/>
      <c r="Z20" s="6"/>
      <c r="AA20" s="6"/>
      <c r="AB20" s="6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I20" s="51"/>
      <c r="BJ20" s="51"/>
      <c r="BK20" s="51"/>
      <c r="BL20" s="51"/>
      <c r="BM20" s="51"/>
      <c r="BN20" s="51"/>
      <c r="BP20" s="51"/>
      <c r="BQ20" s="51"/>
      <c r="BR20" s="51"/>
      <c r="BS20" s="51"/>
      <c r="BT20" s="51"/>
      <c r="BU20" s="51"/>
      <c r="BW20" s="51">
        <f t="shared" si="0"/>
        <v>0</v>
      </c>
      <c r="BX20" s="51">
        <f t="shared" si="1"/>
        <v>0</v>
      </c>
      <c r="BY20" s="51">
        <f t="shared" si="2"/>
        <v>0</v>
      </c>
      <c r="BZ20" s="51">
        <f t="shared" si="3"/>
        <v>0</v>
      </c>
      <c r="CA20" s="51">
        <f t="shared" si="4"/>
        <v>0</v>
      </c>
      <c r="CB20" s="51">
        <f t="shared" si="5"/>
        <v>0</v>
      </c>
    </row>
    <row r="21" spans="2:80" x14ac:dyDescent="0.25">
      <c r="B21" s="7"/>
      <c r="C21" s="7"/>
      <c r="D21" s="7"/>
      <c r="E21" s="7"/>
      <c r="F21" s="7"/>
      <c r="G21" s="7"/>
      <c r="H21" s="7"/>
      <c r="I21" s="7"/>
      <c r="J21" s="49"/>
      <c r="K21" s="49"/>
      <c r="L21" s="49"/>
      <c r="M21" s="49"/>
      <c r="N21" s="49"/>
      <c r="O21" s="49"/>
      <c r="Q21" s="51"/>
      <c r="R21" s="51"/>
      <c r="S21" s="51"/>
      <c r="T21" s="51"/>
      <c r="U21" s="51"/>
      <c r="V21" s="51"/>
      <c r="X21" s="6"/>
      <c r="Y21" s="6"/>
      <c r="Z21" s="6"/>
      <c r="AA21" s="6"/>
      <c r="AB21" s="6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I21" s="51"/>
      <c r="BJ21" s="51"/>
      <c r="BK21" s="51"/>
      <c r="BL21" s="51"/>
      <c r="BM21" s="51"/>
      <c r="BN21" s="51"/>
      <c r="BP21" s="51"/>
      <c r="BQ21" s="51"/>
      <c r="BR21" s="51"/>
      <c r="BS21" s="51"/>
      <c r="BT21" s="51"/>
      <c r="BU21" s="51"/>
      <c r="BW21" s="51">
        <f t="shared" si="0"/>
        <v>0</v>
      </c>
      <c r="BX21" s="51">
        <f t="shared" si="1"/>
        <v>0</v>
      </c>
      <c r="BY21" s="51">
        <f t="shared" si="2"/>
        <v>0</v>
      </c>
      <c r="BZ21" s="51">
        <f t="shared" si="3"/>
        <v>0</v>
      </c>
      <c r="CA21" s="51">
        <f t="shared" si="4"/>
        <v>0</v>
      </c>
      <c r="CB21" s="51">
        <f t="shared" si="5"/>
        <v>0</v>
      </c>
    </row>
    <row r="22" spans="2:80" x14ac:dyDescent="0.25">
      <c r="B22" s="7"/>
      <c r="C22" s="7"/>
      <c r="D22" s="7"/>
      <c r="E22" s="7"/>
      <c r="F22" s="7"/>
      <c r="G22" s="7"/>
      <c r="H22" s="7"/>
      <c r="I22" s="7"/>
      <c r="J22" s="49"/>
      <c r="K22" s="49"/>
      <c r="L22" s="49"/>
      <c r="M22" s="49"/>
      <c r="N22" s="49"/>
      <c r="O22" s="49"/>
      <c r="Q22" s="51"/>
      <c r="R22" s="51"/>
      <c r="S22" s="51"/>
      <c r="T22" s="51"/>
      <c r="U22" s="51"/>
      <c r="V22" s="51"/>
      <c r="X22" s="6"/>
      <c r="Y22" s="6"/>
      <c r="Z22" s="6"/>
      <c r="AA22" s="6"/>
      <c r="AB22" s="6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I22" s="51"/>
      <c r="BJ22" s="51"/>
      <c r="BK22" s="51"/>
      <c r="BL22" s="51"/>
      <c r="BM22" s="51"/>
      <c r="BN22" s="51"/>
      <c r="BP22" s="51"/>
      <c r="BQ22" s="51"/>
      <c r="BR22" s="51"/>
      <c r="BS22" s="51"/>
      <c r="BT22" s="51"/>
      <c r="BU22" s="51"/>
      <c r="BW22" s="51">
        <f t="shared" si="0"/>
        <v>0</v>
      </c>
      <c r="BX22" s="51">
        <f t="shared" si="1"/>
        <v>0</v>
      </c>
      <c r="BY22" s="51">
        <f t="shared" si="2"/>
        <v>0</v>
      </c>
      <c r="BZ22" s="51">
        <f t="shared" si="3"/>
        <v>0</v>
      </c>
      <c r="CA22" s="51">
        <f t="shared" si="4"/>
        <v>0</v>
      </c>
      <c r="CB22" s="51">
        <f t="shared" si="5"/>
        <v>0</v>
      </c>
    </row>
    <row r="23" spans="2:80" x14ac:dyDescent="0.25">
      <c r="B23" s="7"/>
      <c r="C23" s="7"/>
      <c r="D23" s="7"/>
      <c r="E23" s="7"/>
      <c r="F23" s="7"/>
      <c r="G23" s="7"/>
      <c r="H23" s="7"/>
      <c r="I23" s="7"/>
      <c r="J23" s="49"/>
      <c r="K23" s="49"/>
      <c r="L23" s="49"/>
      <c r="M23" s="49"/>
      <c r="N23" s="49"/>
      <c r="O23" s="49"/>
      <c r="Q23" s="51"/>
      <c r="R23" s="51"/>
      <c r="S23" s="51"/>
      <c r="T23" s="51"/>
      <c r="U23" s="51"/>
      <c r="V23" s="51"/>
      <c r="X23" s="6"/>
      <c r="Y23" s="6"/>
      <c r="Z23" s="6"/>
      <c r="AA23" s="6"/>
      <c r="AB23" s="6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I23" s="51"/>
      <c r="BJ23" s="51"/>
      <c r="BK23" s="51"/>
      <c r="BL23" s="51"/>
      <c r="BM23" s="51"/>
      <c r="BN23" s="51"/>
      <c r="BP23" s="51"/>
      <c r="BQ23" s="51"/>
      <c r="BR23" s="51"/>
      <c r="BS23" s="51"/>
      <c r="BT23" s="51"/>
      <c r="BU23" s="51"/>
      <c r="BW23" s="51">
        <f t="shared" si="0"/>
        <v>0</v>
      </c>
      <c r="BX23" s="51">
        <f t="shared" si="1"/>
        <v>0</v>
      </c>
      <c r="BY23" s="51">
        <f t="shared" si="2"/>
        <v>0</v>
      </c>
      <c r="BZ23" s="51">
        <f t="shared" si="3"/>
        <v>0</v>
      </c>
      <c r="CA23" s="51">
        <f t="shared" si="4"/>
        <v>0</v>
      </c>
      <c r="CB23" s="51">
        <f t="shared" si="5"/>
        <v>0</v>
      </c>
    </row>
    <row r="24" spans="2:80" x14ac:dyDescent="0.25">
      <c r="B24" s="7"/>
      <c r="C24" s="7"/>
      <c r="D24" s="7"/>
      <c r="E24" s="7"/>
      <c r="F24" s="7"/>
      <c r="G24" s="7"/>
      <c r="H24" s="7"/>
      <c r="I24" s="7"/>
      <c r="J24" s="49"/>
      <c r="K24" s="49"/>
      <c r="L24" s="49"/>
      <c r="M24" s="49"/>
      <c r="N24" s="49"/>
      <c r="O24" s="49"/>
      <c r="Q24" s="51"/>
      <c r="R24" s="51"/>
      <c r="S24" s="51"/>
      <c r="T24" s="51"/>
      <c r="U24" s="51"/>
      <c r="V24" s="51"/>
      <c r="X24" s="6"/>
      <c r="Y24" s="6"/>
      <c r="Z24" s="6"/>
      <c r="AA24" s="6"/>
      <c r="AB24" s="6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I24" s="51"/>
      <c r="BJ24" s="51"/>
      <c r="BK24" s="51"/>
      <c r="BL24" s="51"/>
      <c r="BM24" s="51"/>
      <c r="BN24" s="51"/>
      <c r="BP24" s="51"/>
      <c r="BQ24" s="51"/>
      <c r="BR24" s="51"/>
      <c r="BS24" s="51"/>
      <c r="BT24" s="51"/>
      <c r="BU24" s="51"/>
      <c r="BW24" s="51">
        <f t="shared" si="0"/>
        <v>0</v>
      </c>
      <c r="BX24" s="51">
        <f t="shared" si="1"/>
        <v>0</v>
      </c>
      <c r="BY24" s="51">
        <f t="shared" si="2"/>
        <v>0</v>
      </c>
      <c r="BZ24" s="51">
        <f t="shared" si="3"/>
        <v>0</v>
      </c>
      <c r="CA24" s="51">
        <f t="shared" si="4"/>
        <v>0</v>
      </c>
      <c r="CB24" s="51">
        <f t="shared" si="5"/>
        <v>0</v>
      </c>
    </row>
    <row r="25" spans="2:80" x14ac:dyDescent="0.25">
      <c r="B25" s="7"/>
      <c r="C25" s="7"/>
      <c r="D25" s="7"/>
      <c r="E25" s="7"/>
      <c r="F25" s="7"/>
      <c r="G25" s="7"/>
      <c r="H25" s="7"/>
      <c r="I25" s="7"/>
      <c r="J25" s="49"/>
      <c r="K25" s="49"/>
      <c r="L25" s="49"/>
      <c r="M25" s="49"/>
      <c r="N25" s="49"/>
      <c r="O25" s="49"/>
      <c r="Q25" s="51"/>
      <c r="R25" s="51"/>
      <c r="S25" s="51"/>
      <c r="T25" s="51"/>
      <c r="U25" s="51"/>
      <c r="V25" s="51"/>
      <c r="X25" s="6"/>
      <c r="Y25" s="6"/>
      <c r="Z25" s="6"/>
      <c r="AA25" s="6"/>
      <c r="AB25" s="6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I25" s="51"/>
      <c r="BJ25" s="51"/>
      <c r="BK25" s="51"/>
      <c r="BL25" s="51"/>
      <c r="BM25" s="51"/>
      <c r="BN25" s="51"/>
      <c r="BP25" s="51"/>
      <c r="BQ25" s="51"/>
      <c r="BR25" s="51"/>
      <c r="BS25" s="51"/>
      <c r="BT25" s="51"/>
      <c r="BU25" s="51"/>
      <c r="BW25" s="51">
        <f t="shared" si="0"/>
        <v>0</v>
      </c>
      <c r="BX25" s="51">
        <f t="shared" si="1"/>
        <v>0</v>
      </c>
      <c r="BY25" s="51">
        <f t="shared" si="2"/>
        <v>0</v>
      </c>
      <c r="BZ25" s="51">
        <f t="shared" si="3"/>
        <v>0</v>
      </c>
      <c r="CA25" s="51">
        <f t="shared" si="4"/>
        <v>0</v>
      </c>
      <c r="CB25" s="51">
        <f t="shared" si="5"/>
        <v>0</v>
      </c>
    </row>
    <row r="26" spans="2:80" x14ac:dyDescent="0.25">
      <c r="B26" s="7"/>
      <c r="C26" s="7"/>
      <c r="D26" s="7"/>
      <c r="E26" s="7"/>
      <c r="F26" s="7"/>
      <c r="G26" s="7"/>
      <c r="H26" s="7"/>
      <c r="I26" s="7"/>
      <c r="J26" s="49"/>
      <c r="K26" s="49"/>
      <c r="L26" s="49"/>
      <c r="M26" s="49"/>
      <c r="N26" s="49"/>
      <c r="O26" s="49"/>
      <c r="Q26" s="51"/>
      <c r="R26" s="51"/>
      <c r="S26" s="51"/>
      <c r="T26" s="51"/>
      <c r="U26" s="51"/>
      <c r="V26" s="51"/>
      <c r="X26" s="6"/>
      <c r="Y26" s="6"/>
      <c r="Z26" s="6"/>
      <c r="AA26" s="6"/>
      <c r="AB26" s="6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I26" s="51"/>
      <c r="BJ26" s="51"/>
      <c r="BK26" s="51"/>
      <c r="BL26" s="51"/>
      <c r="BM26" s="51"/>
      <c r="BN26" s="51"/>
      <c r="BP26" s="51"/>
      <c r="BQ26" s="51"/>
      <c r="BR26" s="51"/>
      <c r="BS26" s="51"/>
      <c r="BT26" s="51"/>
      <c r="BU26" s="51"/>
      <c r="BW26" s="51">
        <f t="shared" si="0"/>
        <v>0</v>
      </c>
      <c r="BX26" s="51">
        <f t="shared" si="1"/>
        <v>0</v>
      </c>
      <c r="BY26" s="51">
        <f t="shared" si="2"/>
        <v>0</v>
      </c>
      <c r="BZ26" s="51">
        <f t="shared" si="3"/>
        <v>0</v>
      </c>
      <c r="CA26" s="51">
        <f t="shared" si="4"/>
        <v>0</v>
      </c>
      <c r="CB26" s="51">
        <f t="shared" si="5"/>
        <v>0</v>
      </c>
    </row>
    <row r="27" spans="2:80" x14ac:dyDescent="0.25">
      <c r="B27" s="7"/>
      <c r="C27" s="7"/>
      <c r="D27" s="7"/>
      <c r="E27" s="7"/>
      <c r="F27" s="7"/>
      <c r="G27" s="7"/>
      <c r="H27" s="7"/>
      <c r="I27" s="7"/>
      <c r="J27" s="49"/>
      <c r="K27" s="49"/>
      <c r="L27" s="49"/>
      <c r="M27" s="49"/>
      <c r="N27" s="49"/>
      <c r="O27" s="49"/>
      <c r="Q27" s="51"/>
      <c r="R27" s="51"/>
      <c r="S27" s="51"/>
      <c r="T27" s="51"/>
      <c r="U27" s="51"/>
      <c r="V27" s="51"/>
      <c r="X27" s="6"/>
      <c r="Y27" s="6"/>
      <c r="Z27" s="6"/>
      <c r="AA27" s="6"/>
      <c r="AB27" s="6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I27" s="51"/>
      <c r="BJ27" s="51"/>
      <c r="BK27" s="51"/>
      <c r="BL27" s="51"/>
      <c r="BM27" s="51"/>
      <c r="BN27" s="51"/>
      <c r="BP27" s="51"/>
      <c r="BQ27" s="51"/>
      <c r="BR27" s="51"/>
      <c r="BS27" s="51"/>
      <c r="BT27" s="51"/>
      <c r="BU27" s="51"/>
      <c r="BW27" s="51">
        <f t="shared" si="0"/>
        <v>0</v>
      </c>
      <c r="BX27" s="51">
        <f t="shared" si="1"/>
        <v>0</v>
      </c>
      <c r="BY27" s="51">
        <f t="shared" si="2"/>
        <v>0</v>
      </c>
      <c r="BZ27" s="51">
        <f t="shared" si="3"/>
        <v>0</v>
      </c>
      <c r="CA27" s="51">
        <f t="shared" si="4"/>
        <v>0</v>
      </c>
      <c r="CB27" s="51">
        <f t="shared" si="5"/>
        <v>0</v>
      </c>
    </row>
    <row r="28" spans="2:80" x14ac:dyDescent="0.25">
      <c r="B28" s="7"/>
      <c r="C28" s="7"/>
      <c r="D28" s="7"/>
      <c r="E28" s="7"/>
      <c r="F28" s="7"/>
      <c r="G28" s="7"/>
      <c r="H28" s="7"/>
      <c r="I28" s="7"/>
      <c r="J28" s="49"/>
      <c r="K28" s="49"/>
      <c r="L28" s="49"/>
      <c r="M28" s="49"/>
      <c r="N28" s="49"/>
      <c r="O28" s="49"/>
      <c r="Q28" s="51"/>
      <c r="R28" s="51"/>
      <c r="S28" s="51"/>
      <c r="T28" s="51"/>
      <c r="U28" s="51"/>
      <c r="V28" s="51"/>
      <c r="X28" s="6"/>
      <c r="Y28" s="6"/>
      <c r="Z28" s="6"/>
      <c r="AA28" s="6"/>
      <c r="AB28" s="6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I28" s="51"/>
      <c r="BJ28" s="51"/>
      <c r="BK28" s="51"/>
      <c r="BL28" s="51"/>
      <c r="BM28" s="51"/>
      <c r="BN28" s="51"/>
      <c r="BP28" s="51"/>
      <c r="BQ28" s="51"/>
      <c r="BR28" s="51"/>
      <c r="BS28" s="51"/>
      <c r="BT28" s="51"/>
      <c r="BU28" s="51"/>
      <c r="BW28" s="51">
        <f t="shared" si="0"/>
        <v>0</v>
      </c>
      <c r="BX28" s="51">
        <f t="shared" si="1"/>
        <v>0</v>
      </c>
      <c r="BY28" s="51">
        <f t="shared" si="2"/>
        <v>0</v>
      </c>
      <c r="BZ28" s="51">
        <f t="shared" si="3"/>
        <v>0</v>
      </c>
      <c r="CA28" s="51">
        <f t="shared" si="4"/>
        <v>0</v>
      </c>
      <c r="CB28" s="51">
        <f t="shared" si="5"/>
        <v>0</v>
      </c>
    </row>
    <row r="29" spans="2:80" x14ac:dyDescent="0.25">
      <c r="B29" s="7"/>
      <c r="C29" s="7"/>
      <c r="D29" s="7"/>
      <c r="E29" s="7"/>
      <c r="F29" s="7"/>
      <c r="G29" s="7"/>
      <c r="H29" s="7"/>
      <c r="I29" s="7"/>
      <c r="J29" s="49"/>
      <c r="K29" s="49"/>
      <c r="L29" s="49"/>
      <c r="M29" s="49"/>
      <c r="N29" s="49"/>
      <c r="O29" s="49"/>
      <c r="Q29" s="51"/>
      <c r="R29" s="51"/>
      <c r="S29" s="51"/>
      <c r="T29" s="51"/>
      <c r="U29" s="51"/>
      <c r="V29" s="51"/>
      <c r="X29" s="6"/>
      <c r="Y29" s="6"/>
      <c r="Z29" s="6"/>
      <c r="AA29" s="6"/>
      <c r="AB29" s="6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I29" s="51"/>
      <c r="BJ29" s="51"/>
      <c r="BK29" s="51"/>
      <c r="BL29" s="51"/>
      <c r="BM29" s="51"/>
      <c r="BN29" s="51"/>
      <c r="BP29" s="51"/>
      <c r="BQ29" s="51"/>
      <c r="BR29" s="51"/>
      <c r="BS29" s="51"/>
      <c r="BT29" s="51"/>
      <c r="BU29" s="51"/>
      <c r="BW29" s="51">
        <f t="shared" si="0"/>
        <v>0</v>
      </c>
      <c r="BX29" s="51">
        <f t="shared" si="1"/>
        <v>0</v>
      </c>
      <c r="BY29" s="51">
        <f t="shared" si="2"/>
        <v>0</v>
      </c>
      <c r="BZ29" s="51">
        <f t="shared" si="3"/>
        <v>0</v>
      </c>
      <c r="CA29" s="51">
        <f t="shared" si="4"/>
        <v>0</v>
      </c>
      <c r="CB29" s="51">
        <f t="shared" si="5"/>
        <v>0</v>
      </c>
    </row>
    <row r="30" spans="2:80" x14ac:dyDescent="0.25">
      <c r="B30" s="7"/>
      <c r="C30" s="7"/>
      <c r="D30" s="7"/>
      <c r="E30" s="7"/>
      <c r="F30" s="7"/>
      <c r="G30" s="7"/>
      <c r="H30" s="7"/>
      <c r="I30" s="7"/>
      <c r="J30" s="49"/>
      <c r="K30" s="49"/>
      <c r="L30" s="49"/>
      <c r="M30" s="49"/>
      <c r="N30" s="49"/>
      <c r="O30" s="49"/>
      <c r="Q30" s="51"/>
      <c r="R30" s="51"/>
      <c r="S30" s="51"/>
      <c r="T30" s="51"/>
      <c r="U30" s="51"/>
      <c r="V30" s="51"/>
      <c r="X30" s="6"/>
      <c r="Y30" s="6"/>
      <c r="Z30" s="6"/>
      <c r="AA30" s="6"/>
      <c r="AB30" s="6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I30" s="51"/>
      <c r="BJ30" s="51"/>
      <c r="BK30" s="51"/>
      <c r="BL30" s="51"/>
      <c r="BM30" s="51"/>
      <c r="BN30" s="51"/>
      <c r="BP30" s="51"/>
      <c r="BQ30" s="51"/>
      <c r="BR30" s="51"/>
      <c r="BS30" s="51"/>
      <c r="BT30" s="51"/>
      <c r="BU30" s="51"/>
      <c r="BW30" s="51">
        <f t="shared" si="0"/>
        <v>0</v>
      </c>
      <c r="BX30" s="51">
        <f t="shared" si="1"/>
        <v>0</v>
      </c>
      <c r="BY30" s="51">
        <f t="shared" si="2"/>
        <v>0</v>
      </c>
      <c r="BZ30" s="51">
        <f t="shared" si="3"/>
        <v>0</v>
      </c>
      <c r="CA30" s="51">
        <f t="shared" si="4"/>
        <v>0</v>
      </c>
      <c r="CB30" s="51">
        <f t="shared" si="5"/>
        <v>0</v>
      </c>
    </row>
    <row r="31" spans="2:80" x14ac:dyDescent="0.25">
      <c r="B31" s="7"/>
      <c r="C31" s="7"/>
      <c r="D31" s="7"/>
      <c r="E31" s="7"/>
      <c r="F31" s="7"/>
      <c r="G31" s="7"/>
      <c r="H31" s="7"/>
      <c r="I31" s="7"/>
      <c r="J31" s="49"/>
      <c r="K31" s="49"/>
      <c r="L31" s="49"/>
      <c r="M31" s="49"/>
      <c r="N31" s="49"/>
      <c r="O31" s="49"/>
      <c r="Q31" s="51"/>
      <c r="R31" s="51"/>
      <c r="S31" s="51"/>
      <c r="T31" s="51"/>
      <c r="U31" s="51"/>
      <c r="V31" s="51"/>
      <c r="X31" s="6"/>
      <c r="Y31" s="6"/>
      <c r="Z31" s="6"/>
      <c r="AA31" s="6"/>
      <c r="AB31" s="6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I31" s="51"/>
      <c r="BJ31" s="51"/>
      <c r="BK31" s="51"/>
      <c r="BL31" s="51"/>
      <c r="BM31" s="51"/>
      <c r="BN31" s="51"/>
      <c r="BP31" s="51"/>
      <c r="BQ31" s="51"/>
      <c r="BR31" s="51"/>
      <c r="BS31" s="51"/>
      <c r="BT31" s="51"/>
      <c r="BU31" s="51"/>
      <c r="BW31" s="51">
        <f t="shared" si="0"/>
        <v>0</v>
      </c>
      <c r="BX31" s="51">
        <f t="shared" si="1"/>
        <v>0</v>
      </c>
      <c r="BY31" s="51">
        <f t="shared" si="2"/>
        <v>0</v>
      </c>
      <c r="BZ31" s="51">
        <f t="shared" si="3"/>
        <v>0</v>
      </c>
      <c r="CA31" s="51">
        <f t="shared" si="4"/>
        <v>0</v>
      </c>
      <c r="CB31" s="51">
        <f t="shared" si="5"/>
        <v>0</v>
      </c>
    </row>
    <row r="32" spans="2:80" x14ac:dyDescent="0.25">
      <c r="B32" s="7"/>
      <c r="C32" s="7"/>
      <c r="D32" s="7"/>
      <c r="E32" s="7"/>
      <c r="F32" s="7"/>
      <c r="G32" s="7"/>
      <c r="H32" s="7"/>
      <c r="I32" s="7"/>
      <c r="J32" s="49"/>
      <c r="K32" s="49"/>
      <c r="L32" s="49"/>
      <c r="M32" s="49"/>
      <c r="N32" s="49"/>
      <c r="O32" s="49"/>
      <c r="Q32" s="51"/>
      <c r="R32" s="51"/>
      <c r="S32" s="51"/>
      <c r="T32" s="51"/>
      <c r="U32" s="51"/>
      <c r="V32" s="51"/>
      <c r="X32" s="6"/>
      <c r="Y32" s="6"/>
      <c r="Z32" s="6"/>
      <c r="AA32" s="6"/>
      <c r="AB32" s="6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I32" s="51"/>
      <c r="BJ32" s="51"/>
      <c r="BK32" s="51"/>
      <c r="BL32" s="51"/>
      <c r="BM32" s="51"/>
      <c r="BN32" s="51"/>
      <c r="BP32" s="51"/>
      <c r="BQ32" s="51"/>
      <c r="BR32" s="51"/>
      <c r="BS32" s="51"/>
      <c r="BT32" s="51"/>
      <c r="BU32" s="51"/>
      <c r="BW32" s="51">
        <f t="shared" si="0"/>
        <v>0</v>
      </c>
      <c r="BX32" s="51">
        <f t="shared" si="1"/>
        <v>0</v>
      </c>
      <c r="BY32" s="51">
        <f t="shared" si="2"/>
        <v>0</v>
      </c>
      <c r="BZ32" s="51">
        <f t="shared" si="3"/>
        <v>0</v>
      </c>
      <c r="CA32" s="51">
        <f t="shared" si="4"/>
        <v>0</v>
      </c>
      <c r="CB32" s="51">
        <f t="shared" si="5"/>
        <v>0</v>
      </c>
    </row>
    <row r="33" spans="2:80" x14ac:dyDescent="0.25">
      <c r="B33" s="7"/>
      <c r="C33" s="7"/>
      <c r="D33" s="7"/>
      <c r="E33" s="7"/>
      <c r="F33" s="7"/>
      <c r="G33" s="7"/>
      <c r="H33" s="7"/>
      <c r="I33" s="7"/>
      <c r="J33" s="49"/>
      <c r="K33" s="49"/>
      <c r="L33" s="49"/>
      <c r="M33" s="49"/>
      <c r="N33" s="49"/>
      <c r="O33" s="49"/>
      <c r="Q33" s="51"/>
      <c r="R33" s="51"/>
      <c r="S33" s="51"/>
      <c r="T33" s="51"/>
      <c r="U33" s="51"/>
      <c r="V33" s="51"/>
      <c r="X33" s="6"/>
      <c r="Y33" s="6"/>
      <c r="Z33" s="6"/>
      <c r="AA33" s="6"/>
      <c r="AB33" s="6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I33" s="51"/>
      <c r="BJ33" s="51"/>
      <c r="BK33" s="51"/>
      <c r="BL33" s="51"/>
      <c r="BM33" s="51"/>
      <c r="BN33" s="51"/>
      <c r="BP33" s="51"/>
      <c r="BQ33" s="51"/>
      <c r="BR33" s="51"/>
      <c r="BS33" s="51"/>
      <c r="BT33" s="51"/>
      <c r="BU33" s="51"/>
      <c r="BW33" s="51">
        <f t="shared" si="0"/>
        <v>0</v>
      </c>
      <c r="BX33" s="51">
        <f t="shared" si="1"/>
        <v>0</v>
      </c>
      <c r="BY33" s="51">
        <f t="shared" si="2"/>
        <v>0</v>
      </c>
      <c r="BZ33" s="51">
        <f t="shared" si="3"/>
        <v>0</v>
      </c>
      <c r="CA33" s="51">
        <f t="shared" si="4"/>
        <v>0</v>
      </c>
      <c r="CB33" s="51">
        <f t="shared" si="5"/>
        <v>0</v>
      </c>
    </row>
    <row r="34" spans="2:80" x14ac:dyDescent="0.25">
      <c r="B34" s="7"/>
      <c r="C34" s="7"/>
      <c r="D34" s="7"/>
      <c r="E34" s="7"/>
      <c r="F34" s="7"/>
      <c r="G34" s="7"/>
      <c r="H34" s="7"/>
      <c r="I34" s="7"/>
      <c r="J34" s="49"/>
      <c r="K34" s="49"/>
      <c r="L34" s="49"/>
      <c r="M34" s="49"/>
      <c r="N34" s="49"/>
      <c r="O34" s="49"/>
      <c r="Q34" s="51"/>
      <c r="R34" s="51"/>
      <c r="S34" s="51"/>
      <c r="T34" s="51"/>
      <c r="U34" s="51"/>
      <c r="V34" s="51"/>
      <c r="X34" s="6"/>
      <c r="Y34" s="6"/>
      <c r="Z34" s="6"/>
      <c r="AA34" s="6"/>
      <c r="AB34" s="6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I34" s="51"/>
      <c r="BJ34" s="51"/>
      <c r="BK34" s="51"/>
      <c r="BL34" s="51"/>
      <c r="BM34" s="51"/>
      <c r="BN34" s="51"/>
      <c r="BP34" s="51"/>
      <c r="BQ34" s="51"/>
      <c r="BR34" s="51"/>
      <c r="BS34" s="51"/>
      <c r="BT34" s="51"/>
      <c r="BU34" s="51"/>
      <c r="BW34" s="51">
        <f t="shared" si="0"/>
        <v>0</v>
      </c>
      <c r="BX34" s="51">
        <f t="shared" si="1"/>
        <v>0</v>
      </c>
      <c r="BY34" s="51">
        <f t="shared" si="2"/>
        <v>0</v>
      </c>
      <c r="BZ34" s="51">
        <f t="shared" si="3"/>
        <v>0</v>
      </c>
      <c r="CA34" s="51">
        <f t="shared" si="4"/>
        <v>0</v>
      </c>
      <c r="CB34" s="51">
        <f t="shared" si="5"/>
        <v>0</v>
      </c>
    </row>
    <row r="35" spans="2:80" x14ac:dyDescent="0.25">
      <c r="B35" s="7"/>
      <c r="C35" s="7"/>
      <c r="D35" s="7"/>
      <c r="E35" s="7"/>
      <c r="F35" s="7"/>
      <c r="G35" s="7"/>
      <c r="H35" s="7"/>
      <c r="I35" s="7"/>
      <c r="J35" s="49"/>
      <c r="K35" s="49"/>
      <c r="L35" s="49"/>
      <c r="M35" s="49"/>
      <c r="N35" s="49"/>
      <c r="O35" s="49"/>
      <c r="Q35" s="51"/>
      <c r="R35" s="51"/>
      <c r="S35" s="51"/>
      <c r="T35" s="51"/>
      <c r="U35" s="51"/>
      <c r="V35" s="51"/>
      <c r="X35" s="6"/>
      <c r="Y35" s="6"/>
      <c r="Z35" s="6"/>
      <c r="AA35" s="6"/>
      <c r="AB35" s="6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I35" s="51"/>
      <c r="BJ35" s="51"/>
      <c r="BK35" s="51"/>
      <c r="BL35" s="51"/>
      <c r="BM35" s="51"/>
      <c r="BN35" s="51"/>
      <c r="BP35" s="51"/>
      <c r="BQ35" s="51"/>
      <c r="BR35" s="51"/>
      <c r="BS35" s="51"/>
      <c r="BT35" s="51"/>
      <c r="BU35" s="51"/>
      <c r="BW35" s="51">
        <f t="shared" si="0"/>
        <v>0</v>
      </c>
      <c r="BX35" s="51">
        <f t="shared" si="1"/>
        <v>0</v>
      </c>
      <c r="BY35" s="51">
        <f t="shared" si="2"/>
        <v>0</v>
      </c>
      <c r="BZ35" s="51">
        <f t="shared" si="3"/>
        <v>0</v>
      </c>
      <c r="CA35" s="51">
        <f t="shared" si="4"/>
        <v>0</v>
      </c>
      <c r="CB35" s="51">
        <f t="shared" si="5"/>
        <v>0</v>
      </c>
    </row>
    <row r="36" spans="2:80" x14ac:dyDescent="0.25">
      <c r="B36" s="7"/>
      <c r="C36" s="7"/>
      <c r="D36" s="7"/>
      <c r="E36" s="7"/>
      <c r="F36" s="7"/>
      <c r="G36" s="7"/>
      <c r="H36" s="7"/>
      <c r="I36" s="7"/>
      <c r="J36" s="49"/>
      <c r="K36" s="49"/>
      <c r="L36" s="49"/>
      <c r="M36" s="49"/>
      <c r="N36" s="49"/>
      <c r="O36" s="49"/>
      <c r="Q36" s="51"/>
      <c r="R36" s="51"/>
      <c r="S36" s="51"/>
      <c r="T36" s="51"/>
      <c r="U36" s="51"/>
      <c r="V36" s="51"/>
      <c r="X36" s="6"/>
      <c r="Y36" s="6"/>
      <c r="Z36" s="6"/>
      <c r="AA36" s="6"/>
      <c r="AB36" s="6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I36" s="51"/>
      <c r="BJ36" s="51"/>
      <c r="BK36" s="51"/>
      <c r="BL36" s="51"/>
      <c r="BM36" s="51"/>
      <c r="BN36" s="51"/>
      <c r="BP36" s="51"/>
      <c r="BQ36" s="51"/>
      <c r="BR36" s="51"/>
      <c r="BS36" s="51"/>
      <c r="BT36" s="51"/>
      <c r="BU36" s="51"/>
      <c r="BW36" s="51">
        <f t="shared" si="0"/>
        <v>0</v>
      </c>
      <c r="BX36" s="51">
        <f t="shared" si="1"/>
        <v>0</v>
      </c>
      <c r="BY36" s="51">
        <f t="shared" si="2"/>
        <v>0</v>
      </c>
      <c r="BZ36" s="51">
        <f t="shared" si="3"/>
        <v>0</v>
      </c>
      <c r="CA36" s="51">
        <f t="shared" si="4"/>
        <v>0</v>
      </c>
      <c r="CB36" s="51">
        <f t="shared" si="5"/>
        <v>0</v>
      </c>
    </row>
    <row r="37" spans="2:80" x14ac:dyDescent="0.25">
      <c r="J37" s="52">
        <f t="shared" ref="J37:O37" si="6">SUM(J6:J36)</f>
        <v>0</v>
      </c>
      <c r="K37" s="52">
        <f t="shared" si="6"/>
        <v>0</v>
      </c>
      <c r="L37" s="52">
        <f t="shared" si="6"/>
        <v>0</v>
      </c>
      <c r="M37" s="52">
        <f t="shared" si="6"/>
        <v>0</v>
      </c>
      <c r="N37" s="52">
        <f t="shared" si="6"/>
        <v>0</v>
      </c>
      <c r="O37" s="52">
        <f t="shared" si="6"/>
        <v>0</v>
      </c>
      <c r="Q37" s="52">
        <f t="shared" ref="Q37:V37" si="7">SUM(Q6:Q36)</f>
        <v>0</v>
      </c>
      <c r="R37" s="52">
        <f t="shared" si="7"/>
        <v>0</v>
      </c>
      <c r="S37" s="52">
        <f t="shared" si="7"/>
        <v>0</v>
      </c>
      <c r="T37" s="52">
        <f t="shared" si="7"/>
        <v>0</v>
      </c>
      <c r="U37" s="52">
        <f t="shared" si="7"/>
        <v>0</v>
      </c>
      <c r="V37" s="52">
        <f t="shared" si="7"/>
        <v>0</v>
      </c>
      <c r="X37" s="52">
        <f t="shared" ref="X37:AB37" si="8">SUM(X6:X36)</f>
        <v>0</v>
      </c>
      <c r="Y37" s="52">
        <f t="shared" si="8"/>
        <v>0</v>
      </c>
      <c r="Z37" s="52">
        <f t="shared" si="8"/>
        <v>0</v>
      </c>
      <c r="AA37" s="52">
        <f t="shared" si="8"/>
        <v>0</v>
      </c>
      <c r="AB37" s="52">
        <f t="shared" si="8"/>
        <v>0</v>
      </c>
      <c r="AC37" s="52">
        <f t="shared" ref="AC37:BG37" si="9">SUM(AC6:AC36)</f>
        <v>0</v>
      </c>
      <c r="AD37" s="52">
        <f t="shared" si="9"/>
        <v>0</v>
      </c>
      <c r="AE37" s="52">
        <f t="shared" si="9"/>
        <v>0</v>
      </c>
      <c r="AF37" s="52">
        <f t="shared" si="9"/>
        <v>0</v>
      </c>
      <c r="AG37" s="52">
        <f t="shared" si="9"/>
        <v>0</v>
      </c>
      <c r="AH37" s="52">
        <f t="shared" si="9"/>
        <v>0</v>
      </c>
      <c r="AI37" s="52">
        <f t="shared" si="9"/>
        <v>0</v>
      </c>
      <c r="AJ37" s="52">
        <f t="shared" si="9"/>
        <v>0</v>
      </c>
      <c r="AK37" s="52">
        <f t="shared" si="9"/>
        <v>0</v>
      </c>
      <c r="AL37" s="52">
        <f t="shared" si="9"/>
        <v>0</v>
      </c>
      <c r="AM37" s="52">
        <f t="shared" si="9"/>
        <v>0</v>
      </c>
      <c r="AN37" s="52">
        <f t="shared" si="9"/>
        <v>0</v>
      </c>
      <c r="AO37" s="52">
        <f t="shared" si="9"/>
        <v>0</v>
      </c>
      <c r="AP37" s="52">
        <f t="shared" si="9"/>
        <v>0</v>
      </c>
      <c r="AQ37" s="52">
        <f t="shared" si="9"/>
        <v>0</v>
      </c>
      <c r="AR37" s="52">
        <f t="shared" si="9"/>
        <v>0</v>
      </c>
      <c r="AS37" s="52">
        <f t="shared" si="9"/>
        <v>0</v>
      </c>
      <c r="AT37" s="52">
        <f t="shared" si="9"/>
        <v>0</v>
      </c>
      <c r="AU37" s="52">
        <f t="shared" si="9"/>
        <v>0</v>
      </c>
      <c r="AV37" s="52">
        <f t="shared" si="9"/>
        <v>0</v>
      </c>
      <c r="AW37" s="52">
        <f t="shared" si="9"/>
        <v>0</v>
      </c>
      <c r="AX37" s="52">
        <f t="shared" si="9"/>
        <v>0</v>
      </c>
      <c r="AY37" s="52">
        <f t="shared" si="9"/>
        <v>0</v>
      </c>
      <c r="AZ37" s="52">
        <f t="shared" si="9"/>
        <v>0</v>
      </c>
      <c r="BA37" s="52">
        <f t="shared" si="9"/>
        <v>0</v>
      </c>
      <c r="BB37" s="52">
        <f t="shared" si="9"/>
        <v>0</v>
      </c>
      <c r="BC37" s="52">
        <f t="shared" si="9"/>
        <v>0</v>
      </c>
      <c r="BD37" s="52">
        <f t="shared" si="9"/>
        <v>0</v>
      </c>
      <c r="BE37" s="52">
        <f t="shared" si="9"/>
        <v>0</v>
      </c>
      <c r="BF37" s="52">
        <f t="shared" si="9"/>
        <v>0</v>
      </c>
      <c r="BG37" s="52">
        <f t="shared" si="9"/>
        <v>0</v>
      </c>
      <c r="BI37" s="52">
        <f t="shared" ref="BI37:BN37" si="10">SUM(BI6:BI36)</f>
        <v>0</v>
      </c>
      <c r="BJ37" s="52">
        <f t="shared" si="10"/>
        <v>0</v>
      </c>
      <c r="BK37" s="52">
        <f t="shared" si="10"/>
        <v>0</v>
      </c>
      <c r="BL37" s="52">
        <f t="shared" si="10"/>
        <v>0</v>
      </c>
      <c r="BM37" s="52">
        <f t="shared" si="10"/>
        <v>0</v>
      </c>
      <c r="BN37" s="52">
        <f t="shared" si="10"/>
        <v>0</v>
      </c>
      <c r="BP37" s="52">
        <f t="shared" ref="BP37:BU37" si="11">SUM(BP6:BP36)</f>
        <v>0</v>
      </c>
      <c r="BQ37" s="52">
        <f t="shared" si="11"/>
        <v>0</v>
      </c>
      <c r="BR37" s="52">
        <f t="shared" si="11"/>
        <v>0</v>
      </c>
      <c r="BS37" s="52">
        <f t="shared" si="11"/>
        <v>0</v>
      </c>
      <c r="BT37" s="52">
        <f t="shared" si="11"/>
        <v>0</v>
      </c>
      <c r="BU37" s="52">
        <f t="shared" si="11"/>
        <v>0</v>
      </c>
      <c r="BW37" s="52">
        <f t="shared" ref="BW37:CB37" si="12">SUM(BW6:BW36)</f>
        <v>0</v>
      </c>
      <c r="BX37" s="52">
        <f t="shared" si="12"/>
        <v>0</v>
      </c>
      <c r="BY37" s="52">
        <f t="shared" si="12"/>
        <v>0</v>
      </c>
      <c r="BZ37" s="52">
        <f t="shared" si="12"/>
        <v>0</v>
      </c>
      <c r="CA37" s="52">
        <f t="shared" si="12"/>
        <v>0</v>
      </c>
      <c r="CB37" s="52">
        <f t="shared" si="12"/>
        <v>0</v>
      </c>
    </row>
    <row r="38" spans="2:80" x14ac:dyDescent="0.25">
      <c r="BW38" s="94">
        <f t="shared" ref="BW38:CB38" si="13">IF(ISERROR((BW37-J37)/J37),0,(BW37-J37)/J37)</f>
        <v>0</v>
      </c>
      <c r="BX38" s="94">
        <f t="shared" si="13"/>
        <v>0</v>
      </c>
      <c r="BY38" s="94">
        <f t="shared" si="13"/>
        <v>0</v>
      </c>
      <c r="BZ38" s="94">
        <f t="shared" si="13"/>
        <v>0</v>
      </c>
      <c r="CA38" s="94">
        <f t="shared" si="13"/>
        <v>0</v>
      </c>
      <c r="CB38" s="94">
        <f t="shared" si="13"/>
        <v>0</v>
      </c>
    </row>
    <row r="39" spans="2:80" x14ac:dyDescent="0.25">
      <c r="H39" s="1" t="s">
        <v>213</v>
      </c>
      <c r="J39" s="39"/>
      <c r="K39" s="39"/>
      <c r="L39" s="39"/>
      <c r="M39" s="39"/>
      <c r="N39" s="39"/>
      <c r="O39" s="39"/>
    </row>
    <row r="40" spans="2:80" x14ac:dyDescent="0.25">
      <c r="J40" s="39"/>
      <c r="K40" s="39"/>
      <c r="L40" s="39"/>
      <c r="M40" s="39"/>
      <c r="N40" s="39"/>
      <c r="O40" s="39"/>
    </row>
    <row r="42" spans="2:80" x14ac:dyDescent="0.25">
      <c r="J42" s="39"/>
      <c r="K42" s="39"/>
      <c r="L42" s="39"/>
      <c r="M42" s="39"/>
      <c r="N42" s="39"/>
      <c r="O42" s="39"/>
    </row>
    <row r="43" spans="2:80" x14ac:dyDescent="0.25">
      <c r="J43" s="39"/>
      <c r="K43" s="39"/>
      <c r="L43" s="39"/>
      <c r="M43" s="39"/>
      <c r="N43" s="39"/>
      <c r="O43" s="39"/>
    </row>
    <row r="44" spans="2:80" x14ac:dyDescent="0.25">
      <c r="J44" s="39"/>
      <c r="K44" s="39"/>
      <c r="L44" s="39"/>
      <c r="M44" s="39"/>
      <c r="N44" s="39"/>
      <c r="O44" s="39"/>
    </row>
    <row r="45" spans="2:80" x14ac:dyDescent="0.25">
      <c r="J45" s="39"/>
      <c r="K45" s="39"/>
      <c r="L45" s="39"/>
      <c r="M45" s="39"/>
      <c r="N45" s="39"/>
      <c r="O45" s="39"/>
    </row>
    <row r="46" spans="2:80" x14ac:dyDescent="0.25">
      <c r="J46" s="39"/>
      <c r="K46" s="39"/>
      <c r="L46" s="39"/>
      <c r="M46" s="39"/>
      <c r="N46" s="39"/>
      <c r="O46" s="39"/>
    </row>
    <row r="47" spans="2:80" x14ac:dyDescent="0.25">
      <c r="J47" s="54"/>
      <c r="K47" s="54"/>
      <c r="L47" s="54"/>
      <c r="M47" s="54"/>
      <c r="N47" s="54"/>
      <c r="O47" s="54"/>
    </row>
    <row r="48" spans="2:80" x14ac:dyDescent="0.25">
      <c r="J48" s="54"/>
      <c r="K48" s="54"/>
      <c r="L48" s="54"/>
      <c r="M48" s="54"/>
      <c r="N48" s="54"/>
      <c r="O48" s="54"/>
    </row>
  </sheetData>
  <mergeCells count="5">
    <mergeCell ref="J3:O3"/>
    <mergeCell ref="Q3:V3"/>
    <mergeCell ref="BI3:BN3"/>
    <mergeCell ref="BW3:CB3"/>
    <mergeCell ref="BP3:BU3"/>
  </mergeCells>
  <hyperlinks>
    <hyperlink ref="B2" location="Contents!A1" display="Table of Contents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errorStyle="warning" showInputMessage="1" showErrorMessage="1" error="Invalid data entered" prompt="Select from drop down list">
          <x14:formula1>
            <xm:f>Rpt_Cat!$C$5:$C$11</xm:f>
          </x14:formula1>
          <xm:sqref>E6:E13</xm:sqref>
        </x14:dataValidation>
        <x14:dataValidation type="list" errorStyle="warning" allowBlank="1" showInputMessage="1" showErrorMessage="1" prompt="Select from drop down list">
          <x14:formula1>
            <xm:f>Lab_Mat!$C$6:$C$11</xm:f>
          </x14:formula1>
          <xm:sqref>H6:H36</xm:sqref>
        </x14:dataValidation>
        <x14:dataValidation type="list" errorStyle="warning" allowBlank="1" showInputMessage="1" showErrorMessage="1" prompt="Select from drop down list">
          <x14:formula1>
            <xm:f>Lab_Mat!$C$32:$C$46</xm:f>
          </x14:formula1>
          <xm:sqref>I6:I36</xm:sqref>
        </x14:dataValidation>
        <x14:dataValidation type="list" errorStyle="warning" showInputMessage="1" showErrorMessage="1" error="Invalid data entered" prompt="Select from drop down list">
          <x14:formula1>
            <xm:f>Rpt_Cat!$I$5:$I$10</xm:f>
          </x14:formula1>
          <xm:sqref>G6:G36</xm:sqref>
        </x14:dataValidation>
        <x14:dataValidation type="list" errorStyle="warning" showInputMessage="1" showErrorMessage="1" error="Invalid data entered" prompt="Select from drop down list">
          <x14:formula1>
            <xm:f>Rpt_Cat!$C$15:$C$26</xm:f>
          </x14:formula1>
          <xm:sqref>F6:F36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16</vt:i4>
      </vt:variant>
    </vt:vector>
  </HeadingPairs>
  <TitlesOfParts>
    <vt:vector size="56" baseType="lpstr">
      <vt:lpstr>Contents</vt:lpstr>
      <vt:lpstr>Assumptions</vt:lpstr>
      <vt:lpstr>Lookups -&gt;</vt:lpstr>
      <vt:lpstr>Escalators</vt:lpstr>
      <vt:lpstr>Lab_Mat</vt:lpstr>
      <vt:lpstr>Rpt_Cat</vt:lpstr>
      <vt:lpstr>Spare</vt:lpstr>
      <vt:lpstr>Inputs -&gt;</vt:lpstr>
      <vt:lpstr>Augmentation</vt:lpstr>
      <vt:lpstr>Connections</vt:lpstr>
      <vt:lpstr>Major_Rebuilds</vt:lpstr>
      <vt:lpstr>Stations</vt:lpstr>
      <vt:lpstr>Lines</vt:lpstr>
      <vt:lpstr>PC&amp;A</vt:lpstr>
      <vt:lpstr>SCADA&amp;Comms</vt:lpstr>
      <vt:lpstr>Other_Comms</vt:lpstr>
      <vt:lpstr>ESL_1</vt:lpstr>
      <vt:lpstr>ESL_2</vt:lpstr>
      <vt:lpstr>ICT</vt:lpstr>
      <vt:lpstr>Other_General</vt:lpstr>
      <vt:lpstr>Aggregations &amp; Alloc -&gt;</vt:lpstr>
      <vt:lpstr>Base_Forecast</vt:lpstr>
      <vt:lpstr>Reg_Forecasts</vt:lpstr>
      <vt:lpstr>Tenix_Overhead</vt:lpstr>
      <vt:lpstr>RIN_Direct_Forecast</vt:lpstr>
      <vt:lpstr>AusNet_Overheads</vt:lpstr>
      <vt:lpstr>Reg_Fcast_Total</vt:lpstr>
      <vt:lpstr>Outputs -&gt;</vt:lpstr>
      <vt:lpstr>RFM_PTRM</vt:lpstr>
      <vt:lpstr>TAB</vt:lpstr>
      <vt:lpstr>ESC_Cat</vt:lpstr>
      <vt:lpstr>Charts</vt:lpstr>
      <vt:lpstr>RIN Template -&gt;</vt:lpstr>
      <vt:lpstr>2.1 Exp Summary</vt:lpstr>
      <vt:lpstr>2.6 Non-Network</vt:lpstr>
      <vt:lpstr>2.10 Overheads</vt:lpstr>
      <vt:lpstr>2.12 Input Tables</vt:lpstr>
      <vt:lpstr>2.17 Step Changes</vt:lpstr>
      <vt:lpstr>Other -&gt;</vt:lpstr>
      <vt:lpstr>Repex_Analysis</vt:lpstr>
      <vt:lpstr>Act_Type_Augex</vt:lpstr>
      <vt:lpstr>Act_Type_Augex_Splits</vt:lpstr>
      <vt:lpstr>Act_Type_Connections</vt:lpstr>
      <vt:lpstr>Act_Type_Connections_Splits</vt:lpstr>
      <vt:lpstr>Act_Type_Repex</vt:lpstr>
      <vt:lpstr>Act_Type_Repex_Splits</vt:lpstr>
      <vt:lpstr>Direct_Cost_Splits_Network</vt:lpstr>
      <vt:lpstr>Direct_Cost_Splits_Non_Ntwk</vt:lpstr>
      <vt:lpstr>Direct_Cost_Type</vt:lpstr>
      <vt:lpstr>Mat_Type</vt:lpstr>
      <vt:lpstr>Millions</vt:lpstr>
      <vt:lpstr>'2.17 Step Changes'!Print_Area</vt:lpstr>
      <vt:lpstr>Contents!Print_Area</vt:lpstr>
      <vt:lpstr>RIN_Asset_Cat_Network</vt:lpstr>
      <vt:lpstr>RIN_Asset_Cat_Non_Ntwk</vt:lpstr>
      <vt:lpstr>Thousands</vt:lpstr>
    </vt:vector>
  </TitlesOfParts>
  <Company>SP 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Steven Martin</cp:lastModifiedBy>
  <cp:lastPrinted>2015-04-30T00:26:41Z</cp:lastPrinted>
  <dcterms:created xsi:type="dcterms:W3CDTF">2014-11-10T04:49:25Z</dcterms:created>
  <dcterms:modified xsi:type="dcterms:W3CDTF">2015-04-30T01:27:17Z</dcterms:modified>
</cp:coreProperties>
</file>