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24240" windowHeight="11025" tabRatio="725"/>
  </bookViews>
  <sheets>
    <sheet name="Contents" sheetId="14" r:id="rId1"/>
    <sheet name="Assumptions" sheetId="13" r:id="rId2"/>
    <sheet name="Allocations" sheetId="1" r:id="rId3"/>
    <sheet name="Connections" sheetId="4" r:id="rId4"/>
    <sheet name="Capex_Fcast_Direct" sheetId="2" r:id="rId5"/>
    <sheet name="Other_codes" sheetId="6" r:id="rId6"/>
    <sheet name="Tenix OH" sheetId="5" r:id="rId7"/>
    <sheet name="Capex_Fcast_Total" sheetId="7" r:id="rId8"/>
    <sheet name="Cost_Recovery" sheetId="3" r:id="rId9"/>
    <sheet name="Contr_Fcast" sheetId="8" r:id="rId10"/>
    <sheet name="Summary_Ouput" sheetId="9" r:id="rId11"/>
    <sheet name="RIN_Outputs" sheetId="12" r:id="rId12"/>
    <sheet name="2.5 Connections" sheetId="11" r:id="rId13"/>
    <sheet name="2.12 Inputs" sheetId="10" r:id="rId14"/>
  </sheets>
  <definedNames>
    <definedName name="CPI_adj_2014">Assumptions!$B$18</definedName>
    <definedName name="CPI_adj_2015">Assumptions!$B$19</definedName>
    <definedName name="_xlnm.Print_Area" localSheetId="9">Contr_Fcast!$A$1:$V$45</definedName>
    <definedName name="Thousands">Assumptions!$B$23</definedName>
  </definedNames>
  <calcPr calcId="145621" concurrentCalc="0"/>
</workbook>
</file>

<file path=xl/calcChain.xml><?xml version="1.0" encoding="utf-8"?>
<calcChain xmlns="http://schemas.openxmlformats.org/spreadsheetml/2006/main">
  <c r="G42" i="7" l="1"/>
  <c r="G51" i="7"/>
  <c r="G43" i="7"/>
  <c r="G52" i="7"/>
  <c r="G44" i="7"/>
  <c r="G53" i="7"/>
  <c r="G45" i="7"/>
  <c r="G54" i="7"/>
  <c r="G46" i="7"/>
  <c r="G55" i="7"/>
  <c r="G47" i="7"/>
  <c r="G56" i="7"/>
  <c r="G57" i="7"/>
  <c r="F42" i="7"/>
  <c r="F51" i="7"/>
  <c r="F43" i="7"/>
  <c r="F52" i="7"/>
  <c r="F44" i="7"/>
  <c r="F53" i="7"/>
  <c r="F45" i="7"/>
  <c r="F54" i="7"/>
  <c r="F46" i="7"/>
  <c r="F55" i="7"/>
  <c r="F47" i="7"/>
  <c r="F56" i="7"/>
  <c r="F57" i="7"/>
  <c r="E42" i="7"/>
  <c r="E51" i="7"/>
  <c r="E43" i="7"/>
  <c r="E52" i="7"/>
  <c r="E44" i="7"/>
  <c r="E53" i="7"/>
  <c r="E45" i="7"/>
  <c r="E54" i="7"/>
  <c r="E46" i="7"/>
  <c r="E55" i="7"/>
  <c r="E47" i="7"/>
  <c r="E56" i="7"/>
  <c r="E57" i="7"/>
  <c r="D42" i="7"/>
  <c r="D51" i="7"/>
  <c r="D43" i="7"/>
  <c r="D52" i="7"/>
  <c r="D44" i="7"/>
  <c r="D53" i="7"/>
  <c r="D45" i="7"/>
  <c r="D54" i="7"/>
  <c r="D46" i="7"/>
  <c r="D55" i="7"/>
  <c r="D47" i="7"/>
  <c r="D56" i="7"/>
  <c r="D57" i="7"/>
  <c r="C42" i="7"/>
  <c r="C51" i="7"/>
  <c r="C43" i="7"/>
  <c r="C52" i="7"/>
  <c r="C44" i="7"/>
  <c r="C53" i="7"/>
  <c r="C45" i="7"/>
  <c r="C54" i="7"/>
  <c r="C46" i="7"/>
  <c r="C55" i="7"/>
  <c r="C47" i="7"/>
  <c r="C56" i="7"/>
  <c r="C57" i="7"/>
  <c r="B42" i="7"/>
  <c r="B51" i="7"/>
  <c r="B43" i="7"/>
  <c r="B52" i="7"/>
  <c r="B44" i="7"/>
  <c r="B53" i="7"/>
  <c r="B45" i="7"/>
  <c r="B54" i="7"/>
  <c r="B46" i="7"/>
  <c r="B55" i="7"/>
  <c r="B47" i="7"/>
  <c r="B56" i="7"/>
  <c r="B57" i="7"/>
  <c r="G48" i="7"/>
  <c r="F48" i="7"/>
  <c r="E48" i="7"/>
  <c r="D48" i="7"/>
  <c r="C48" i="7"/>
  <c r="B48" i="7"/>
  <c r="G39" i="7"/>
  <c r="F39" i="7"/>
  <c r="E39" i="7"/>
  <c r="D39" i="7"/>
  <c r="C39" i="7"/>
  <c r="B39" i="7"/>
  <c r="G30" i="7"/>
  <c r="F30" i="7"/>
  <c r="E30" i="7"/>
  <c r="D30" i="7"/>
  <c r="C30" i="7"/>
  <c r="B30" i="7"/>
  <c r="H11" i="3"/>
  <c r="I11" i="3"/>
  <c r="P11" i="3"/>
  <c r="R11" i="3"/>
  <c r="H10" i="8"/>
  <c r="H30" i="8"/>
  <c r="G10" i="8"/>
  <c r="G30" i="8"/>
  <c r="F10" i="8"/>
  <c r="F30" i="8"/>
  <c r="E10" i="8"/>
  <c r="E30" i="8"/>
  <c r="D10" i="8"/>
  <c r="D30" i="8"/>
  <c r="H10" i="3"/>
  <c r="I10" i="3"/>
  <c r="P10" i="3"/>
  <c r="R10" i="3"/>
  <c r="H9" i="8"/>
  <c r="H29" i="8"/>
  <c r="G9" i="8"/>
  <c r="G29" i="8"/>
  <c r="F9" i="8"/>
  <c r="F29" i="8"/>
  <c r="E9" i="8"/>
  <c r="E29" i="8"/>
  <c r="D9" i="8"/>
  <c r="D29" i="8"/>
  <c r="H9" i="3"/>
  <c r="I9" i="3"/>
  <c r="P9" i="3"/>
  <c r="R9" i="3"/>
  <c r="H8" i="8"/>
  <c r="H28" i="8"/>
  <c r="G8" i="8"/>
  <c r="G28" i="8"/>
  <c r="F8" i="8"/>
  <c r="F28" i="8"/>
  <c r="E8" i="8"/>
  <c r="E28" i="8"/>
  <c r="D8" i="8"/>
  <c r="D28" i="8"/>
  <c r="AA48" i="2"/>
  <c r="Z48" i="2"/>
  <c r="Y48" i="2"/>
  <c r="X48" i="2"/>
  <c r="W48" i="2"/>
  <c r="V48" i="2"/>
  <c r="AA47" i="2"/>
  <c r="Z47" i="2"/>
  <c r="Y47" i="2"/>
  <c r="X47" i="2"/>
  <c r="W47" i="2"/>
  <c r="V47" i="2"/>
  <c r="AA46" i="2"/>
  <c r="Z46" i="2"/>
  <c r="Y46" i="2"/>
  <c r="X46" i="2"/>
  <c r="W46" i="2"/>
  <c r="V46" i="2"/>
  <c r="AA45" i="2"/>
  <c r="Z45" i="2"/>
  <c r="Y45" i="2"/>
  <c r="X45" i="2"/>
  <c r="W45" i="2"/>
  <c r="V45" i="2"/>
  <c r="AA44" i="2"/>
  <c r="Z44" i="2"/>
  <c r="Y44" i="2"/>
  <c r="X44" i="2"/>
  <c r="W44" i="2"/>
  <c r="V44" i="2"/>
  <c r="AA41" i="2"/>
  <c r="Z41" i="2"/>
  <c r="Y41" i="2"/>
  <c r="X41" i="2"/>
  <c r="W41" i="2"/>
  <c r="V41" i="2"/>
  <c r="AA40" i="2"/>
  <c r="Z40" i="2"/>
  <c r="Y40" i="2"/>
  <c r="X40" i="2"/>
  <c r="W40" i="2"/>
  <c r="V40" i="2"/>
  <c r="AA39" i="2"/>
  <c r="Z39" i="2"/>
  <c r="Y39" i="2"/>
  <c r="X39" i="2"/>
  <c r="W39" i="2"/>
  <c r="V39" i="2"/>
  <c r="AA38" i="2"/>
  <c r="Z38" i="2"/>
  <c r="Y38" i="2"/>
  <c r="X38" i="2"/>
  <c r="W38" i="2"/>
  <c r="V38" i="2"/>
  <c r="AA37" i="2"/>
  <c r="Z37" i="2"/>
  <c r="Y37" i="2"/>
  <c r="X37" i="2"/>
  <c r="W37" i="2"/>
  <c r="V37" i="2"/>
  <c r="AA33" i="2"/>
  <c r="Z33" i="2"/>
  <c r="Y33" i="2"/>
  <c r="X33" i="2"/>
  <c r="W33" i="2"/>
  <c r="V33" i="2"/>
  <c r="AA32" i="2"/>
  <c r="Z32" i="2"/>
  <c r="Y32" i="2"/>
  <c r="X32" i="2"/>
  <c r="W32" i="2"/>
  <c r="V32" i="2"/>
  <c r="AA31" i="2"/>
  <c r="Z31" i="2"/>
  <c r="Y31" i="2"/>
  <c r="X31" i="2"/>
  <c r="W31" i="2"/>
  <c r="V31" i="2"/>
  <c r="AA30" i="2"/>
  <c r="Z30" i="2"/>
  <c r="Y30" i="2"/>
  <c r="X30" i="2"/>
  <c r="W30" i="2"/>
  <c r="V30" i="2"/>
  <c r="AA29" i="2"/>
  <c r="Z29" i="2"/>
  <c r="Y29" i="2"/>
  <c r="X29" i="2"/>
  <c r="W29" i="2"/>
  <c r="V29" i="2"/>
  <c r="AA26" i="2"/>
  <c r="Z26" i="2"/>
  <c r="Y26" i="2"/>
  <c r="X26" i="2"/>
  <c r="W26" i="2"/>
  <c r="V26" i="2"/>
  <c r="AA25" i="2"/>
  <c r="Z25" i="2"/>
  <c r="Y25" i="2"/>
  <c r="X25" i="2"/>
  <c r="W25" i="2"/>
  <c r="V25" i="2"/>
  <c r="AA24" i="2"/>
  <c r="Z24" i="2"/>
  <c r="Y24" i="2"/>
  <c r="X24" i="2"/>
  <c r="W24" i="2"/>
  <c r="V24" i="2"/>
  <c r="AA23" i="2"/>
  <c r="Z23" i="2"/>
  <c r="Y23" i="2"/>
  <c r="X23" i="2"/>
  <c r="W23" i="2"/>
  <c r="V23" i="2"/>
  <c r="AA22" i="2"/>
  <c r="Z22" i="2"/>
  <c r="Y22" i="2"/>
  <c r="X22" i="2"/>
  <c r="W22" i="2"/>
  <c r="V22" i="2"/>
  <c r="AA19" i="2"/>
  <c r="Z19" i="2"/>
  <c r="Y19" i="2"/>
  <c r="X19" i="2"/>
  <c r="W19" i="2"/>
  <c r="V19" i="2"/>
  <c r="AA18" i="2"/>
  <c r="Z18" i="2"/>
  <c r="Y18" i="2"/>
  <c r="X18" i="2"/>
  <c r="W18" i="2"/>
  <c r="V18" i="2"/>
  <c r="AA17" i="2"/>
  <c r="Z17" i="2"/>
  <c r="Y17" i="2"/>
  <c r="X17" i="2"/>
  <c r="W17" i="2"/>
  <c r="V17" i="2"/>
  <c r="AA16" i="2"/>
  <c r="Z16" i="2"/>
  <c r="Y16" i="2"/>
  <c r="X16" i="2"/>
  <c r="W16" i="2"/>
  <c r="V16" i="2"/>
  <c r="AA15" i="2"/>
  <c r="Z15" i="2"/>
  <c r="Y15" i="2"/>
  <c r="X15" i="2"/>
  <c r="W15" i="2"/>
  <c r="V15" i="2"/>
  <c r="AA11" i="2"/>
  <c r="Z11" i="2"/>
  <c r="Y11" i="2"/>
  <c r="X11" i="2"/>
  <c r="W11" i="2"/>
  <c r="V11" i="2"/>
  <c r="AA10" i="2"/>
  <c r="Z10" i="2"/>
  <c r="Y10" i="2"/>
  <c r="X10" i="2"/>
  <c r="W10" i="2"/>
  <c r="V10" i="2"/>
  <c r="AA9" i="2"/>
  <c r="Z9" i="2"/>
  <c r="Y9" i="2"/>
  <c r="X9" i="2"/>
  <c r="W9" i="2"/>
  <c r="V9" i="2"/>
  <c r="AA8" i="2"/>
  <c r="Z8" i="2"/>
  <c r="Y8" i="2"/>
  <c r="X8" i="2"/>
  <c r="W8" i="2"/>
  <c r="V8" i="2"/>
  <c r="AA7" i="2"/>
  <c r="Z7" i="2"/>
  <c r="Y7" i="2"/>
  <c r="X7" i="2"/>
  <c r="W7" i="2"/>
  <c r="V7" i="2"/>
  <c r="H13" i="3"/>
  <c r="I13" i="3"/>
  <c r="P13" i="3"/>
  <c r="R13" i="3"/>
  <c r="H15" i="3"/>
  <c r="H12" i="3"/>
  <c r="H12" i="8"/>
  <c r="H21" i="9"/>
  <c r="H11" i="9"/>
  <c r="H31" i="9"/>
  <c r="I12" i="3"/>
  <c r="P12" i="3"/>
  <c r="R12" i="3"/>
  <c r="H11" i="8"/>
  <c r="H20" i="9"/>
  <c r="H10" i="9"/>
  <c r="H30" i="9"/>
  <c r="H19" i="9"/>
  <c r="H9" i="9"/>
  <c r="H29" i="9"/>
  <c r="H18" i="9"/>
  <c r="H8" i="9"/>
  <c r="H28" i="9"/>
  <c r="H17" i="9"/>
  <c r="H7" i="9"/>
  <c r="H27" i="9"/>
  <c r="H32" i="9"/>
  <c r="H13" i="9"/>
  <c r="H33" i="9"/>
  <c r="H34" i="9"/>
  <c r="G12" i="8"/>
  <c r="G21" i="9"/>
  <c r="G11" i="9"/>
  <c r="G31" i="9"/>
  <c r="G11" i="8"/>
  <c r="G20" i="9"/>
  <c r="G10" i="9"/>
  <c r="G30" i="9"/>
  <c r="G19" i="9"/>
  <c r="G9" i="9"/>
  <c r="G29" i="9"/>
  <c r="G18" i="9"/>
  <c r="G8" i="9"/>
  <c r="G28" i="9"/>
  <c r="G17" i="9"/>
  <c r="G7" i="9"/>
  <c r="G27" i="9"/>
  <c r="G32" i="9"/>
  <c r="G13" i="9"/>
  <c r="G33" i="9"/>
  <c r="G34" i="9"/>
  <c r="F12" i="8"/>
  <c r="F21" i="9"/>
  <c r="F11" i="9"/>
  <c r="F31" i="9"/>
  <c r="F11" i="8"/>
  <c r="F20" i="9"/>
  <c r="F10" i="9"/>
  <c r="F30" i="9"/>
  <c r="F19" i="9"/>
  <c r="F9" i="9"/>
  <c r="F29" i="9"/>
  <c r="F18" i="9"/>
  <c r="F8" i="9"/>
  <c r="F28" i="9"/>
  <c r="F17" i="9"/>
  <c r="F7" i="9"/>
  <c r="F27" i="9"/>
  <c r="F32" i="9"/>
  <c r="F13" i="9"/>
  <c r="F33" i="9"/>
  <c r="F34" i="9"/>
  <c r="E12" i="8"/>
  <c r="E21" i="9"/>
  <c r="E11" i="9"/>
  <c r="E31" i="9"/>
  <c r="E11" i="8"/>
  <c r="E20" i="9"/>
  <c r="E10" i="9"/>
  <c r="E30" i="9"/>
  <c r="E19" i="9"/>
  <c r="E9" i="9"/>
  <c r="E29" i="9"/>
  <c r="E18" i="9"/>
  <c r="E8" i="9"/>
  <c r="E28" i="9"/>
  <c r="E17" i="9"/>
  <c r="E7" i="9"/>
  <c r="E27" i="9"/>
  <c r="E32" i="9"/>
  <c r="E13" i="9"/>
  <c r="E33" i="9"/>
  <c r="E34" i="9"/>
  <c r="D12" i="8"/>
  <c r="D21" i="9"/>
  <c r="D11" i="9"/>
  <c r="D31" i="9"/>
  <c r="D11" i="8"/>
  <c r="D20" i="9"/>
  <c r="D10" i="9"/>
  <c r="D30" i="9"/>
  <c r="D19" i="9"/>
  <c r="D9" i="9"/>
  <c r="D29" i="9"/>
  <c r="D18" i="9"/>
  <c r="D8" i="9"/>
  <c r="D28" i="9"/>
  <c r="D17" i="9"/>
  <c r="D7" i="9"/>
  <c r="D27" i="9"/>
  <c r="D32" i="9"/>
  <c r="D13" i="9"/>
  <c r="D33" i="9"/>
  <c r="D34" i="9"/>
  <c r="C21" i="9"/>
  <c r="C11" i="9"/>
  <c r="C31" i="9"/>
  <c r="C11" i="8"/>
  <c r="C20" i="9"/>
  <c r="C10" i="9"/>
  <c r="C30" i="9"/>
  <c r="C10" i="8"/>
  <c r="C19" i="9"/>
  <c r="C9" i="9"/>
  <c r="C29" i="9"/>
  <c r="C9" i="8"/>
  <c r="C18" i="9"/>
  <c r="C8" i="9"/>
  <c r="C28" i="9"/>
  <c r="C8" i="8"/>
  <c r="C17" i="9"/>
  <c r="C7" i="9"/>
  <c r="C27" i="9"/>
  <c r="C32" i="9"/>
  <c r="C13" i="9"/>
  <c r="C33" i="9"/>
  <c r="C34" i="9"/>
  <c r="H22" i="9"/>
  <c r="H24" i="9"/>
  <c r="H12" i="9"/>
  <c r="H14" i="9"/>
  <c r="H25" i="9"/>
  <c r="G22" i="9"/>
  <c r="G24" i="9"/>
  <c r="G12" i="9"/>
  <c r="G14" i="9"/>
  <c r="G25" i="9"/>
  <c r="F22" i="9"/>
  <c r="F24" i="9"/>
  <c r="F12" i="9"/>
  <c r="F14" i="9"/>
  <c r="F25" i="9"/>
  <c r="E22" i="9"/>
  <c r="E24" i="9"/>
  <c r="E12" i="9"/>
  <c r="E14" i="9"/>
  <c r="E25" i="9"/>
  <c r="D22" i="9"/>
  <c r="D24" i="9"/>
  <c r="D12" i="9"/>
  <c r="D14" i="9"/>
  <c r="D25" i="9"/>
  <c r="C22" i="9"/>
  <c r="C24" i="9"/>
  <c r="C12" i="9"/>
  <c r="C14" i="9"/>
  <c r="C25" i="9"/>
  <c r="M81" i="6"/>
  <c r="L81" i="6"/>
  <c r="K81" i="6"/>
  <c r="J81" i="6"/>
  <c r="I81" i="6"/>
  <c r="H81" i="6"/>
  <c r="M80" i="6"/>
  <c r="L80" i="6"/>
  <c r="K80" i="6"/>
  <c r="J80" i="6"/>
  <c r="I80" i="6"/>
  <c r="H80" i="6"/>
  <c r="M79" i="6"/>
  <c r="L79" i="6"/>
  <c r="K79" i="6"/>
  <c r="J79" i="6"/>
  <c r="I79" i="6"/>
  <c r="H79" i="6"/>
  <c r="M16" i="3"/>
  <c r="G16" i="3"/>
  <c r="G14" i="4"/>
  <c r="F14" i="4"/>
  <c r="E14" i="4"/>
  <c r="D14" i="4"/>
  <c r="C14" i="4"/>
  <c r="O16" i="3"/>
  <c r="I14" i="4"/>
  <c r="L14" i="4"/>
  <c r="M14" i="4"/>
  <c r="J14" i="4"/>
  <c r="K14" i="4"/>
  <c r="H14" i="4"/>
  <c r="P15" i="3"/>
  <c r="L16" i="3"/>
  <c r="I15" i="3"/>
  <c r="D16" i="3"/>
  <c r="C16" i="3"/>
  <c r="D17" i="3"/>
  <c r="R15" i="3"/>
  <c r="E16" i="3"/>
  <c r="H16" i="3"/>
  <c r="K16" i="3"/>
  <c r="L17" i="3"/>
  <c r="F16" i="3"/>
  <c r="I16" i="3"/>
  <c r="N16" i="3"/>
  <c r="P16" i="3"/>
  <c r="N11" i="10"/>
  <c r="J11" i="10"/>
  <c r="R16" i="3"/>
  <c r="M11" i="10"/>
  <c r="X11" i="10"/>
  <c r="F11" i="10"/>
  <c r="G11" i="10"/>
  <c r="D11" i="10"/>
  <c r="W11" i="10"/>
  <c r="V11" i="10"/>
  <c r="Z11" i="10"/>
  <c r="E11" i="10"/>
  <c r="Y11" i="10"/>
  <c r="K11" i="10"/>
  <c r="H11" i="10"/>
  <c r="L11" i="10"/>
  <c r="K76" i="6"/>
  <c r="L76" i="6"/>
  <c r="I76" i="6"/>
  <c r="H76" i="6"/>
  <c r="M76" i="6"/>
  <c r="J76" i="6"/>
  <c r="AF10" i="10"/>
  <c r="AE10" i="10"/>
  <c r="G8" i="11"/>
  <c r="H8" i="11"/>
  <c r="AG10" i="10"/>
  <c r="AF19" i="10"/>
  <c r="AE19" i="10"/>
  <c r="AC10" i="10"/>
  <c r="AD10" i="10"/>
  <c r="I8" i="11"/>
  <c r="AB10" i="10"/>
  <c r="AG19" i="10"/>
  <c r="F8" i="11"/>
  <c r="E8" i="11"/>
  <c r="D8" i="11"/>
  <c r="AD19" i="10"/>
  <c r="AC19" i="10"/>
  <c r="AB19" i="10"/>
  <c r="U11" i="10"/>
  <c r="I11" i="10"/>
  <c r="C11" i="10"/>
  <c r="AG9" i="10"/>
  <c r="AC6" i="10"/>
  <c r="AE8" i="10"/>
  <c r="AF8" i="10"/>
  <c r="AG8" i="10"/>
  <c r="AC9" i="10"/>
  <c r="AE9" i="10"/>
  <c r="AE6" i="10"/>
  <c r="AG7" i="10"/>
  <c r="AD8" i="10"/>
  <c r="AC8" i="10"/>
  <c r="AC7" i="10"/>
  <c r="AF7" i="10"/>
  <c r="AD7" i="10"/>
  <c r="AD9" i="10"/>
  <c r="AD6" i="10"/>
  <c r="AF9" i="10"/>
  <c r="AB6" i="10"/>
  <c r="AB8" i="10"/>
  <c r="AB7" i="10"/>
  <c r="AB9" i="10"/>
  <c r="AG6" i="10"/>
  <c r="AE7" i="10"/>
  <c r="AF6" i="10"/>
  <c r="F12" i="11"/>
  <c r="E9" i="11"/>
  <c r="H13" i="11"/>
  <c r="H11" i="11"/>
  <c r="I12" i="11"/>
  <c r="G12" i="11"/>
  <c r="F7" i="11"/>
  <c r="I7" i="11"/>
  <c r="G13" i="11"/>
  <c r="I9" i="11"/>
  <c r="H9" i="11"/>
  <c r="G9" i="11"/>
  <c r="E7" i="11"/>
  <c r="F9" i="11"/>
  <c r="I11" i="11"/>
  <c r="G11" i="11"/>
  <c r="G7" i="11"/>
  <c r="F13" i="11"/>
  <c r="F11" i="11"/>
  <c r="E13" i="11"/>
  <c r="E12" i="11"/>
  <c r="H12" i="11"/>
  <c r="H7" i="11"/>
  <c r="E11" i="11"/>
  <c r="I13" i="11"/>
  <c r="D7" i="11"/>
  <c r="D12" i="11"/>
  <c r="D11" i="11"/>
  <c r="D13" i="11"/>
  <c r="D9" i="11"/>
  <c r="AF15" i="10"/>
  <c r="AC16" i="10"/>
  <c r="AB16" i="10"/>
  <c r="AD18" i="10"/>
  <c r="AG17" i="10"/>
  <c r="AE17" i="10"/>
  <c r="AD15" i="10"/>
  <c r="AB18" i="10"/>
  <c r="AE18" i="10"/>
  <c r="AF17" i="10"/>
  <c r="AF16" i="10"/>
  <c r="AB17" i="10"/>
  <c r="AC17" i="10"/>
  <c r="AG18" i="10"/>
  <c r="AF18" i="10"/>
  <c r="AD16" i="10"/>
  <c r="AC18" i="10"/>
  <c r="AC15" i="10"/>
  <c r="AD17" i="10"/>
  <c r="AG16" i="10"/>
  <c r="AE16" i="10"/>
  <c r="AB15" i="10"/>
  <c r="AE15" i="10"/>
  <c r="AG15" i="10"/>
  <c r="P11" i="10"/>
  <c r="AC5" i="10"/>
  <c r="AC14" i="10"/>
  <c r="AE5" i="10"/>
  <c r="AE14" i="10"/>
  <c r="R11" i="10"/>
  <c r="H10" i="11"/>
  <c r="O11" i="10"/>
  <c r="AB5" i="10"/>
  <c r="AB14" i="10"/>
  <c r="Q11" i="10"/>
  <c r="AD5" i="10"/>
  <c r="AD14" i="10"/>
  <c r="AG5" i="10"/>
  <c r="AG14" i="10"/>
  <c r="T11" i="10"/>
  <c r="AF5" i="10"/>
  <c r="AF14" i="10"/>
  <c r="S11" i="10"/>
  <c r="I10" i="11"/>
  <c r="I15" i="11"/>
  <c r="F10" i="11"/>
  <c r="F15" i="11"/>
  <c r="F16" i="11"/>
  <c r="G10" i="11"/>
  <c r="G15" i="11"/>
  <c r="G16" i="11"/>
  <c r="E10" i="11"/>
  <c r="E15" i="11"/>
  <c r="E16" i="11"/>
  <c r="I16" i="11"/>
  <c r="D10" i="11"/>
  <c r="D15" i="11"/>
  <c r="D16" i="11"/>
  <c r="H15" i="11"/>
  <c r="H16" i="11"/>
  <c r="AF11" i="10"/>
  <c r="AF12" i="10"/>
  <c r="AE11" i="10"/>
  <c r="AE12" i="10"/>
  <c r="AD11" i="10"/>
  <c r="AD12" i="10"/>
  <c r="AG11" i="10"/>
  <c r="AG12" i="10"/>
  <c r="AC11" i="10"/>
  <c r="AC12" i="10"/>
  <c r="AB11" i="10"/>
  <c r="AB12" i="10"/>
  <c r="D13" i="8"/>
  <c r="F13" i="8"/>
  <c r="G13" i="8"/>
  <c r="E13" i="8"/>
  <c r="H13" i="8"/>
  <c r="C13" i="8"/>
</calcChain>
</file>

<file path=xl/comments1.xml><?xml version="1.0" encoding="utf-8"?>
<comments xmlns="http://schemas.openxmlformats.org/spreadsheetml/2006/main">
  <authors>
    <author>Steven Martin</author>
  </authors>
  <commentList>
    <comment ref="B11" authorId="0">
      <text>
        <r>
          <rPr>
            <b/>
            <sz val="9"/>
            <color indexed="81"/>
            <rFont val="Tahoma"/>
            <family val="2"/>
          </rPr>
          <t>Steven Martin:</t>
        </r>
        <r>
          <rPr>
            <sz val="9"/>
            <color indexed="81"/>
            <rFont val="Tahoma"/>
            <family val="2"/>
          </rPr>
          <t xml:space="preserve">
Includes Baldhills project forecast to complete $1.51m (in $2014)</t>
        </r>
      </text>
    </comment>
  </commentList>
</comments>
</file>

<file path=xl/comments2.xml><?xml version="1.0" encoding="utf-8"?>
<comments xmlns="http://schemas.openxmlformats.org/spreadsheetml/2006/main">
  <authors>
    <author>Steven Martin</author>
  </authors>
  <commentList>
    <comment ref="E18" authorId="0">
      <text>
        <r>
          <rPr>
            <b/>
            <sz val="9"/>
            <color indexed="81"/>
            <rFont val="Tahoma"/>
            <family val="2"/>
          </rPr>
          <t>Steven Martin:</t>
        </r>
        <r>
          <rPr>
            <sz val="9"/>
            <color indexed="81"/>
            <rFont val="Tahoma"/>
            <family val="2"/>
          </rPr>
          <t xml:space="preserve">
112's allocation</t>
        </r>
      </text>
    </comment>
    <comment ref="M18" authorId="0">
      <text>
        <r>
          <rPr>
            <b/>
            <sz val="9"/>
            <color indexed="81"/>
            <rFont val="Tahoma"/>
            <family val="2"/>
          </rPr>
          <t>Steven Martin:</t>
        </r>
        <r>
          <rPr>
            <sz val="9"/>
            <color indexed="81"/>
            <rFont val="Tahoma"/>
            <family val="2"/>
          </rPr>
          <t xml:space="preserve">
112's allocation</t>
        </r>
      </text>
    </comment>
  </commentList>
</comments>
</file>

<file path=xl/comments3.xml><?xml version="1.0" encoding="utf-8"?>
<comments xmlns="http://schemas.openxmlformats.org/spreadsheetml/2006/main">
  <authors>
    <author>Steven Martin</author>
  </authors>
  <commentList>
    <comment ref="C12" authorId="0">
      <text>
        <r>
          <rPr>
            <b/>
            <sz val="9"/>
            <color indexed="81"/>
            <rFont val="Tahoma"/>
            <family val="2"/>
          </rPr>
          <t>Steven Martin:</t>
        </r>
        <r>
          <rPr>
            <sz val="9"/>
            <color indexed="81"/>
            <rFont val="Tahoma"/>
            <family val="2"/>
          </rPr>
          <t xml:space="preserve">
Includes forecast contribution for Baldhills project $3.1m.</t>
        </r>
      </text>
    </comment>
  </commentList>
</comments>
</file>

<file path=xl/sharedStrings.xml><?xml version="1.0" encoding="utf-8"?>
<sst xmlns="http://schemas.openxmlformats.org/spreadsheetml/2006/main" count="531" uniqueCount="174">
  <si>
    <t>Medium Density Housing</t>
  </si>
  <si>
    <t>U/Ground Service Installation</t>
  </si>
  <si>
    <t>Business Supply Projects</t>
  </si>
  <si>
    <t>Private Electric Line Repl</t>
  </si>
  <si>
    <t>Low Density Housing</t>
  </si>
  <si>
    <t>Meters T/Switches &amp; Services</t>
  </si>
  <si>
    <t>Recoverable &amp; Special Works</t>
  </si>
  <si>
    <t>Cogeneration Projects</t>
  </si>
  <si>
    <t>SCS Capex</t>
  </si>
  <si>
    <t>Total</t>
  </si>
  <si>
    <t>Source:  Regulatory Accounting Team</t>
  </si>
  <si>
    <t>Workcode</t>
  </si>
  <si>
    <t>CY2015</t>
  </si>
  <si>
    <t>CY2016</t>
  </si>
  <si>
    <t>CY2017</t>
  </si>
  <si>
    <t>CY2018</t>
  </si>
  <si>
    <t>CY2019</t>
  </si>
  <si>
    <t>CY2020</t>
  </si>
  <si>
    <t>104 - MEDIUM DENSITY HOUSING</t>
  </si>
  <si>
    <t>107 - U/GROUND SERVICE INSTALLATION</t>
  </si>
  <si>
    <t>108 - BUSINESS SUPPLY PROJECTS</t>
  </si>
  <si>
    <t>110 - LOW DENSITY HOUSING</t>
  </si>
  <si>
    <t>118 - COGENERATION PROJECTS</t>
  </si>
  <si>
    <t>CY2010</t>
  </si>
  <si>
    <t>CY2011</t>
  </si>
  <si>
    <t>CY2012</t>
  </si>
  <si>
    <t>CY2013</t>
  </si>
  <si>
    <t>CY2014</t>
  </si>
  <si>
    <t>Actual</t>
  </si>
  <si>
    <t>Forecast</t>
  </si>
  <si>
    <t>Direct Expenditure (In $2014)</t>
  </si>
  <si>
    <t>Average Unit Cost per connection ($000's)</t>
  </si>
  <si>
    <t>Customer Capex portion</t>
  </si>
  <si>
    <t>Escalation Index</t>
  </si>
  <si>
    <t>Tenix overheads to be allocated</t>
  </si>
  <si>
    <t>Allocation rate to Direct Capex</t>
  </si>
  <si>
    <t>Escalation factor (per D Comrie email 7/1)</t>
  </si>
  <si>
    <t>Customer Connections Splits</t>
  </si>
  <si>
    <t>Direct Labour Cost</t>
  </si>
  <si>
    <t>Direct Material Cost</t>
  </si>
  <si>
    <t>Contracts Cost</t>
  </si>
  <si>
    <t>Other Cost</t>
  </si>
  <si>
    <t>Direct Labour Unit Cost ($2014)</t>
  </si>
  <si>
    <t>Direct Material Unit Cost ($2014)</t>
  </si>
  <si>
    <t>Direct Contracts Unit Cost ($2014)</t>
  </si>
  <si>
    <t>Direct Other Unit Cost ($2014)</t>
  </si>
  <si>
    <t>With Escalators</t>
  </si>
  <si>
    <t>Excluding real cost escalators</t>
  </si>
  <si>
    <t>Connections Capex Forecast</t>
  </si>
  <si>
    <t>Other Customer Capex - Non connection related</t>
  </si>
  <si>
    <t>Reg Forecast</t>
  </si>
  <si>
    <t>Direct Expenditure</t>
  </si>
  <si>
    <t>Tenix OH's</t>
  </si>
  <si>
    <t>Direct Exp (In $2014 dollars)</t>
  </si>
  <si>
    <t>Tenix OH</t>
  </si>
  <si>
    <t>Source: Oracle report: 109 112 116 Capex (Direct) 2011-13.xlsm</t>
  </si>
  <si>
    <t>Labour</t>
  </si>
  <si>
    <t>Materials</t>
  </si>
  <si>
    <t>Contracts</t>
  </si>
  <si>
    <t>Other</t>
  </si>
  <si>
    <t>Gross Capex $2014</t>
  </si>
  <si>
    <t>109 - Private Electric Line Repl</t>
  </si>
  <si>
    <t>Gross Capex - End $2015</t>
  </si>
  <si>
    <t>109 - PRIVATE ELECTRIC LINE REPL</t>
  </si>
  <si>
    <t>Gross Capex</t>
  </si>
  <si>
    <t>Contrib</t>
  </si>
  <si>
    <t>Recovered</t>
  </si>
  <si>
    <t>$2013</t>
  </si>
  <si>
    <t>Cap OH</t>
  </si>
  <si>
    <t>Direct</t>
  </si>
  <si>
    <t>Average</t>
  </si>
  <si>
    <t>CY13-14</t>
  </si>
  <si>
    <t>Customer Contributions - End $2015</t>
  </si>
  <si>
    <t>Net Capex - End $2015</t>
  </si>
  <si>
    <t>CPI - 2014 to nominal</t>
  </si>
  <si>
    <t>Net inflation</t>
  </si>
  <si>
    <t>Gross Capex - $2014</t>
  </si>
  <si>
    <t>DIRECT MATERIAL COST</t>
  </si>
  <si>
    <t>DIRECT LABOUR COST</t>
  </si>
  <si>
    <t>OTHER COST</t>
  </si>
  <si>
    <t>CHECK</t>
  </si>
  <si>
    <t>Average over historic period (2010-14)</t>
  </si>
  <si>
    <t>Source: Connections Capex for Tom_v3.xlsx (Provided by Rohan Harris initially on 23/12/14 and updated with 2014 actuals)</t>
  </si>
  <si>
    <t># Actual connections based on 2 year rolling avg of number of lots (excluding business supply projects and Co-gen projects)</t>
  </si>
  <si>
    <t>Direct + Tenix OH's</t>
  </si>
  <si>
    <t>AusNet Overheads</t>
  </si>
  <si>
    <t>Direct excl Tenix OH's</t>
  </si>
  <si>
    <t>Avg over historic period 2010-13</t>
  </si>
  <si>
    <t>RESIDENTIAL</t>
  </si>
  <si>
    <t>COMMERCIAL/INDUSTRIAL</t>
  </si>
  <si>
    <t>SUBDIVISION</t>
  </si>
  <si>
    <t>EMBEDDED GENERATION</t>
  </si>
  <si>
    <t>Code</t>
  </si>
  <si>
    <t>Direct costs only</t>
  </si>
  <si>
    <t>TOTAL</t>
  </si>
  <si>
    <t>CONNECTION SUBCATEGORY</t>
  </si>
  <si>
    <t>$000's, End $2015</t>
  </si>
  <si>
    <t>SUBTOTAL RESIDENTIAL</t>
  </si>
  <si>
    <t>EDPR RIN Template Outputs</t>
  </si>
  <si>
    <t>n/a</t>
  </si>
  <si>
    <t>TOTAL DIRECT (incl Tenix OH)</t>
  </si>
  <si>
    <t>Connections Forecast Assumptions</t>
  </si>
  <si>
    <t>Connection Category</t>
  </si>
  <si>
    <t>Unit Rate</t>
  </si>
  <si>
    <t>Volume</t>
  </si>
  <si>
    <t>CY14 historical unit rate</t>
  </si>
  <si>
    <t>Historical proportion of forecast residential connections</t>
  </si>
  <si>
    <t>5 yr historical avg unit rate (2010-14)</t>
  </si>
  <si>
    <t>Historical proportion of forecast non-residential connections</t>
  </si>
  <si>
    <t>Private Electric Line Replacement</t>
  </si>
  <si>
    <t>5 yr historical avg direct costs incurred (2010-14)</t>
  </si>
  <si>
    <t>N/A - forecast driven by historical costs incurred</t>
  </si>
  <si>
    <t>4 yr historical avg direct costs incurred (2010-13)</t>
  </si>
  <si>
    <t>(Note, this activity is excluded from total Connections Forecast)</t>
  </si>
  <si>
    <t>(This activity is excluded from Connections Forecast)</t>
  </si>
  <si>
    <t>Direct Costs excluding escalators ($2014)</t>
  </si>
  <si>
    <t>Direct Costs including escalators ($2014)</t>
  </si>
  <si>
    <t>Total Direct $2014 incl escalators (excl Tenix OH)</t>
  </si>
  <si>
    <t>Total Direct $2014 incl escalators (incl Tenix OH)</t>
  </si>
  <si>
    <t>AusNet Overheads Allocation</t>
  </si>
  <si>
    <t>Tenix OH Allocation</t>
  </si>
  <si>
    <t>In Thousands</t>
  </si>
  <si>
    <t>Tenix OH Total (incl 109, 112, 116)  ($2014)</t>
  </si>
  <si>
    <t>In $2014 ($000's)</t>
  </si>
  <si>
    <t>End $2015 ($000's)</t>
  </si>
  <si>
    <t>1.  Assumptions</t>
  </si>
  <si>
    <t>3. Connections (Historical / Forecast)</t>
  </si>
  <si>
    <t>4. Capital Expenditure Forecast</t>
  </si>
  <si>
    <t>5. Customer Contributions Analysis</t>
  </si>
  <si>
    <t>6.  Summary Output - Total Gross, Contributions &amp; Net Expenditure</t>
  </si>
  <si>
    <t>7. EDPR RIN Outputs</t>
  </si>
  <si>
    <t>2.5 Connections</t>
  </si>
  <si>
    <t>a.</t>
  </si>
  <si>
    <t>b.</t>
  </si>
  <si>
    <t>c.</t>
  </si>
  <si>
    <t>d.</t>
  </si>
  <si>
    <t>Tenix Overheads Allocations</t>
  </si>
  <si>
    <t>Total Expenditure Forecast</t>
  </si>
  <si>
    <t>Historical Cost recovery</t>
  </si>
  <si>
    <t>Contributions Forecast</t>
  </si>
  <si>
    <t>2.12 Input Tables</t>
  </si>
  <si>
    <t>Contributions as a proportion of Gross Capex (excl CFC's)</t>
  </si>
  <si>
    <t>Forecast Customer Contributions</t>
  </si>
  <si>
    <t>Historical Cost Recovery</t>
  </si>
  <si>
    <t>Connections Forecast Summary</t>
  </si>
  <si>
    <t>CPI - 8 capital cities</t>
  </si>
  <si>
    <t>Connections Expenditure Forecast - All activities</t>
  </si>
  <si>
    <t>Non-Connection related Direct Expenditure Forecast</t>
  </si>
  <si>
    <t>Connection related Direct Expenditure Forecast</t>
  </si>
  <si>
    <t>CPI $2013 to $2014 (1 year lagged)</t>
  </si>
  <si>
    <t>CPI $2014 to End $2015 (1 year lagged)</t>
  </si>
  <si>
    <t>Thousands</t>
  </si>
  <si>
    <t>Other Lookups</t>
  </si>
  <si>
    <t>Table of Contents</t>
  </si>
  <si>
    <t>(This activity is excluded from Connections forecast as this is reported under Reinforcement &amp; Safety Capex)</t>
  </si>
  <si>
    <t>Table A:  Basis of Forecast Unit rates &amp; Volumes by Work code</t>
  </si>
  <si>
    <t>Underlying forecast connections supplied by Revenue Forecasting Team</t>
  </si>
  <si>
    <t>CONTRACT COST (incl Tenix OH)</t>
  </si>
  <si>
    <r>
      <t xml:space="preserve">Estimated historic &amp; forecast Connections for Capex </t>
    </r>
    <r>
      <rPr>
        <b/>
        <vertAlign val="superscript"/>
        <sz val="11"/>
        <color theme="1"/>
        <rFont val="Calibri"/>
        <family val="2"/>
      </rPr>
      <t>#</t>
    </r>
  </si>
  <si>
    <t>Contributions based on Current recovery rates</t>
  </si>
  <si>
    <t>Adjusted Contributions following policy change</t>
  </si>
  <si>
    <t>Source: Historical CA - Input Tables Connections_RH modelV6.xlsx (provided by Rohan Harris 12/1/15)</t>
  </si>
  <si>
    <t>Proposed % change to base Customer Contributions (effective from 1 Jan 2016)</t>
  </si>
  <si>
    <t>Customer Capex work codes allocation for Reg Accounts purposes</t>
  </si>
  <si>
    <t>Connections</t>
  </si>
  <si>
    <t>Tenix Overheads Allocation</t>
  </si>
  <si>
    <t>Per AusNet Services 2014 Regulatory Accounts</t>
  </si>
  <si>
    <t>2. Regulatory &amp; Financial Allocations</t>
  </si>
  <si>
    <t>Regulatory &amp; Financial Allocations</t>
  </si>
  <si>
    <t>Check</t>
  </si>
  <si>
    <t>Expenditure Splits - per AusNet Services' Accounting systems</t>
  </si>
  <si>
    <t>Direct Expenditure Forecast - Excluding Tenix Overheads</t>
  </si>
  <si>
    <t>Note, Contracts splits exclude Tenix Overheads</t>
  </si>
  <si>
    <t>Note, actual overheads and contributions sourced from AusNet Services' finance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</si>
</sst>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64" formatCode="&quot;$&quot;#,##0_);[Red]\(&quot;$&quot;#,##0\)"/>
    <numFmt numFmtId="165" formatCode="&quot;$&quot;#,##0.00_);[Red]\(&quot;$&quot;#,##0.00\)"/>
    <numFmt numFmtId="166" formatCode="0.000"/>
    <numFmt numFmtId="167" formatCode="0.0%"/>
    <numFmt numFmtId="168" formatCode="&quot;$&quot;#,##0.00;[Red]&quot;$&quot;#,##0.00"/>
    <numFmt numFmtId="169" formatCode="&quot;$&quot;#,##0;[Red]&quot;$&quot;#,##0"/>
  </numFmts>
  <fonts count="24"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1"/>
      <color rgb="FFFF0000"/>
      <name val="Calibri"/>
      <family val="2"/>
      <scheme val="minor"/>
    </font>
    <font>
      <i/>
      <sz val="11"/>
      <color theme="1"/>
      <name val="Calibri"/>
      <family val="2"/>
      <scheme val="minor"/>
    </font>
    <font>
      <u/>
      <sz val="11"/>
      <color theme="1"/>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
      <sz val="11"/>
      <color theme="3"/>
      <name val="Calibri"/>
      <family val="2"/>
      <scheme val="minor"/>
    </font>
    <font>
      <b/>
      <sz val="14"/>
      <color rgb="FF002060"/>
      <name val="Calibri"/>
      <family val="2"/>
      <scheme val="minor"/>
    </font>
    <font>
      <b/>
      <sz val="11"/>
      <color theme="3"/>
      <name val="Calibri"/>
      <family val="2"/>
      <scheme val="minor"/>
    </font>
    <font>
      <b/>
      <sz val="11"/>
      <name val="Calibri"/>
      <family val="2"/>
      <scheme val="minor"/>
    </font>
    <font>
      <sz val="18"/>
      <color rgb="FFFF0000"/>
      <name val="Calibri"/>
      <family val="2"/>
      <scheme val="minor"/>
    </font>
    <font>
      <u/>
      <sz val="11"/>
      <color theme="10"/>
      <name val="Calibri"/>
      <family val="2"/>
      <scheme val="minor"/>
    </font>
    <font>
      <b/>
      <sz val="11"/>
      <color rgb="FF002060"/>
      <name val="Calibri"/>
      <family val="2"/>
      <scheme val="minor"/>
    </font>
    <font>
      <sz val="11"/>
      <color rgb="FF002060"/>
      <name val="Calibri"/>
      <family val="2"/>
      <scheme val="minor"/>
    </font>
    <font>
      <b/>
      <sz val="12"/>
      <color theme="1"/>
      <name val="Calibri"/>
      <family val="2"/>
      <scheme val="minor"/>
    </font>
    <font>
      <b/>
      <sz val="16"/>
      <color rgb="FF002060"/>
      <name val="Calibri"/>
      <family val="2"/>
      <scheme val="minor"/>
    </font>
    <font>
      <b/>
      <vertAlign val="superscript"/>
      <sz val="11"/>
      <color theme="1"/>
      <name val="Calibri"/>
      <family val="2"/>
    </font>
    <font>
      <b/>
      <i/>
      <sz val="11"/>
      <color rgb="FFFF0000"/>
      <name val="Calibri"/>
      <family val="2"/>
      <scheme val="minor"/>
    </font>
    <font>
      <u/>
      <sz val="10"/>
      <color theme="1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theme="6" tint="0.79998168889431442"/>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16" fillId="0" borderId="0" applyNumberFormat="0" applyFill="0" applyBorder="0" applyAlignment="0" applyProtection="0"/>
  </cellStyleXfs>
  <cellXfs count="127">
    <xf numFmtId="0" fontId="0" fillId="0" borderId="0" xfId="0"/>
    <xf numFmtId="0" fontId="4" fillId="0" borderId="0" xfId="0" applyFont="1"/>
    <xf numFmtId="0" fontId="0" fillId="0" borderId="0" xfId="0" applyFont="1"/>
    <xf numFmtId="0" fontId="5" fillId="0" borderId="0" xfId="0" applyFont="1"/>
    <xf numFmtId="0" fontId="4" fillId="0" borderId="0" xfId="0" applyFont="1" applyAlignment="1">
      <alignment horizontal="center"/>
    </xf>
    <xf numFmtId="164" fontId="0" fillId="0" borderId="0" xfId="0" applyNumberFormat="1" applyFont="1"/>
    <xf numFmtId="164" fontId="0" fillId="0" borderId="2" xfId="0" applyNumberFormat="1" applyFont="1" applyBorder="1"/>
    <xf numFmtId="164" fontId="0" fillId="0" borderId="0" xfId="0" applyNumberFormat="1" applyFont="1" applyBorder="1"/>
    <xf numFmtId="164" fontId="0" fillId="0" borderId="4" xfId="0" applyNumberFormat="1" applyFont="1" applyBorder="1"/>
    <xf numFmtId="166" fontId="0" fillId="0" borderId="0" xfId="0" applyNumberFormat="1" applyFont="1"/>
    <xf numFmtId="0" fontId="0" fillId="0" borderId="0" xfId="0" quotePrefix="1" applyFont="1" applyAlignment="1">
      <alignment horizontal="center"/>
    </xf>
    <xf numFmtId="6" fontId="0" fillId="0" borderId="0" xfId="0" quotePrefix="1" applyNumberFormat="1" applyFont="1" applyAlignment="1">
      <alignment horizontal="center"/>
    </xf>
    <xf numFmtId="0" fontId="0" fillId="3" borderId="0" xfId="0" applyFont="1" applyFill="1" applyAlignment="1">
      <alignment horizontal="center"/>
    </xf>
    <xf numFmtId="0" fontId="0" fillId="0" borderId="0" xfId="0" applyFont="1" applyAlignment="1">
      <alignment horizontal="center"/>
    </xf>
    <xf numFmtId="0" fontId="6" fillId="0" borderId="0" xfId="0" applyFont="1"/>
    <xf numFmtId="0" fontId="7" fillId="0" borderId="0" xfId="0" applyFont="1"/>
    <xf numFmtId="0" fontId="4" fillId="3" borderId="0" xfId="0" applyFont="1" applyFill="1" applyAlignment="1">
      <alignment horizontal="center"/>
    </xf>
    <xf numFmtId="3" fontId="0" fillId="0" borderId="0" xfId="0" applyNumberFormat="1" applyFont="1"/>
    <xf numFmtId="9" fontId="0" fillId="0" borderId="0" xfId="1" applyFont="1"/>
    <xf numFmtId="9" fontId="0" fillId="3" borderId="0" xfId="1" applyFont="1" applyFill="1"/>
    <xf numFmtId="3" fontId="0" fillId="3" borderId="0" xfId="0" applyNumberFormat="1" applyFont="1" applyFill="1"/>
    <xf numFmtId="3" fontId="0" fillId="0" borderId="4" xfId="0" applyNumberFormat="1" applyFont="1" applyBorder="1"/>
    <xf numFmtId="167" fontId="0" fillId="0" borderId="0" xfId="1" applyNumberFormat="1" applyFont="1"/>
    <xf numFmtId="0" fontId="0" fillId="0" borderId="0" xfId="0" applyFont="1" applyFill="1"/>
    <xf numFmtId="0" fontId="6" fillId="0" borderId="0" xfId="0" applyFont="1" applyFill="1"/>
    <xf numFmtId="0" fontId="4" fillId="0" borderId="0" xfId="0" applyFont="1" applyFill="1"/>
    <xf numFmtId="164" fontId="0" fillId="8" borderId="0" xfId="0" applyNumberFormat="1" applyFont="1" applyFill="1"/>
    <xf numFmtId="9" fontId="0" fillId="0" borderId="0" xfId="1" applyFont="1" applyBorder="1"/>
    <xf numFmtId="3" fontId="0" fillId="0" borderId="2" xfId="0" applyNumberFormat="1" applyFont="1" applyBorder="1"/>
    <xf numFmtId="3" fontId="0" fillId="0" borderId="0" xfId="0" applyNumberFormat="1" applyFont="1" applyFill="1"/>
    <xf numFmtId="0" fontId="8" fillId="0" borderId="0" xfId="0" applyFont="1"/>
    <xf numFmtId="3" fontId="0" fillId="0" borderId="1" xfId="0" applyNumberFormat="1" applyFont="1" applyBorder="1"/>
    <xf numFmtId="0" fontId="9" fillId="0" borderId="0" xfId="0" applyFont="1"/>
    <xf numFmtId="165" fontId="0" fillId="0" borderId="0" xfId="0" applyNumberFormat="1" applyFont="1"/>
    <xf numFmtId="0" fontId="0" fillId="0" borderId="1" xfId="0" applyFont="1" applyBorder="1"/>
    <xf numFmtId="3" fontId="4" fillId="0" borderId="0" xfId="0" applyNumberFormat="1" applyFont="1"/>
    <xf numFmtId="3" fontId="4" fillId="5" borderId="0" xfId="0" applyNumberFormat="1" applyFont="1" applyFill="1"/>
    <xf numFmtId="1" fontId="0" fillId="0" borderId="0" xfId="0" applyNumberFormat="1" applyFont="1" applyFill="1"/>
    <xf numFmtId="1" fontId="5" fillId="0" borderId="0" xfId="0" applyNumberFormat="1" applyFont="1" applyFill="1"/>
    <xf numFmtId="0" fontId="10" fillId="0" borderId="0" xfId="0" applyFont="1"/>
    <xf numFmtId="9" fontId="0" fillId="0" borderId="0" xfId="0" applyNumberFormat="1" applyFont="1"/>
    <xf numFmtId="0" fontId="0" fillId="6" borderId="0" xfId="0" applyFont="1" applyFill="1"/>
    <xf numFmtId="9" fontId="0" fillId="6" borderId="0" xfId="0" applyNumberFormat="1" applyFont="1" applyFill="1"/>
    <xf numFmtId="0" fontId="0" fillId="0" borderId="0" xfId="0" applyFont="1" applyFill="1" applyAlignment="1">
      <alignment vertical="center"/>
    </xf>
    <xf numFmtId="0" fontId="0" fillId="4" borderId="3" xfId="0" applyFont="1" applyFill="1" applyBorder="1" applyAlignment="1">
      <alignment vertical="center"/>
    </xf>
    <xf numFmtId="167" fontId="0" fillId="4" borderId="3" xfId="1" applyNumberFormat="1" applyFont="1" applyFill="1" applyBorder="1" applyAlignment="1">
      <alignment vertical="center"/>
    </xf>
    <xf numFmtId="0" fontId="0" fillId="4" borderId="3" xfId="0" applyFont="1" applyFill="1" applyBorder="1"/>
    <xf numFmtId="0" fontId="0" fillId="0" borderId="0" xfId="0" quotePrefix="1" applyFont="1"/>
    <xf numFmtId="168" fontId="0" fillId="0" borderId="0" xfId="0" applyNumberFormat="1" applyFont="1"/>
    <xf numFmtId="0" fontId="4" fillId="0" borderId="0" xfId="0" applyFont="1" applyAlignment="1">
      <alignment horizontal="center"/>
    </xf>
    <xf numFmtId="0" fontId="0" fillId="0" borderId="0" xfId="0" applyAlignment="1">
      <alignment horizontal="center"/>
    </xf>
    <xf numFmtId="3" fontId="0" fillId="0" borderId="0" xfId="0" applyNumberFormat="1"/>
    <xf numFmtId="3" fontId="0" fillId="0" borderId="1" xfId="0" applyNumberFormat="1" applyBorder="1"/>
    <xf numFmtId="0" fontId="11" fillId="0" borderId="0" xfId="0" applyFont="1"/>
    <xf numFmtId="0" fontId="0" fillId="2" borderId="0" xfId="0" applyFill="1"/>
    <xf numFmtId="0" fontId="12" fillId="2" borderId="0" xfId="0" applyFont="1" applyFill="1"/>
    <xf numFmtId="164" fontId="0" fillId="0" borderId="0" xfId="0" applyNumberFormat="1" applyFont="1" applyAlignment="1">
      <alignment horizontal="right"/>
    </xf>
    <xf numFmtId="3" fontId="0" fillId="0" borderId="0" xfId="0" applyNumberFormat="1" applyFont="1" applyBorder="1"/>
    <xf numFmtId="0" fontId="4" fillId="0" borderId="10" xfId="0" applyFont="1" applyBorder="1" applyAlignment="1">
      <alignment horizontal="center"/>
    </xf>
    <xf numFmtId="0" fontId="4" fillId="0" borderId="0" xfId="0" applyFont="1" applyBorder="1" applyAlignment="1">
      <alignment horizontal="center"/>
    </xf>
    <xf numFmtId="0" fontId="4" fillId="0" borderId="11" xfId="0" applyFont="1" applyBorder="1" applyAlignment="1">
      <alignment horizontal="center"/>
    </xf>
    <xf numFmtId="3" fontId="0" fillId="0" borderId="10" xfId="0" applyNumberFormat="1" applyFont="1" applyBorder="1"/>
    <xf numFmtId="3" fontId="0" fillId="0" borderId="11" xfId="0" applyNumberFormat="1" applyFont="1" applyBorder="1"/>
    <xf numFmtId="3" fontId="0" fillId="0" borderId="5" xfId="0" applyNumberFormat="1" applyFont="1" applyBorder="1"/>
    <xf numFmtId="3" fontId="0" fillId="0" borderId="6" xfId="0" applyNumberFormat="1" applyFont="1" applyBorder="1"/>
    <xf numFmtId="0" fontId="4" fillId="0" borderId="7" xfId="0" applyFont="1" applyBorder="1" applyAlignment="1">
      <alignment horizontal="center"/>
    </xf>
    <xf numFmtId="0" fontId="4" fillId="0" borderId="9" xfId="0" applyFont="1" applyBorder="1" applyAlignment="1">
      <alignment horizontal="center"/>
    </xf>
    <xf numFmtId="0" fontId="4" fillId="0" borderId="8" xfId="0" applyFont="1" applyBorder="1" applyAlignment="1">
      <alignment horizontal="center"/>
    </xf>
    <xf numFmtId="0" fontId="4" fillId="0" borderId="0" xfId="0" applyFont="1" applyAlignment="1">
      <alignment horizontal="center"/>
    </xf>
    <xf numFmtId="0" fontId="0" fillId="7" borderId="0" xfId="0" applyFont="1" applyFill="1"/>
    <xf numFmtId="0" fontId="4" fillId="0" borderId="3" xfId="0" applyFont="1" applyBorder="1"/>
    <xf numFmtId="0" fontId="4" fillId="0" borderId="3" xfId="0" applyFont="1" applyBorder="1" applyAlignment="1">
      <alignment horizontal="center"/>
    </xf>
    <xf numFmtId="0" fontId="0" fillId="0" borderId="3" xfId="0" applyBorder="1" applyAlignment="1">
      <alignment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horizontal="center" vertical="center"/>
    </xf>
    <xf numFmtId="9" fontId="0" fillId="0" borderId="0" xfId="0" applyNumberFormat="1" applyFont="1" applyFill="1"/>
    <xf numFmtId="0" fontId="14" fillId="0" borderId="0" xfId="0" applyFont="1"/>
    <xf numFmtId="0" fontId="0" fillId="4" borderId="0" xfId="0" applyFill="1"/>
    <xf numFmtId="0" fontId="15" fillId="0" borderId="0" xfId="0" applyFont="1"/>
    <xf numFmtId="0" fontId="0" fillId="4" borderId="0" xfId="0" applyFill="1" applyAlignment="1">
      <alignment horizontal="center"/>
    </xf>
    <xf numFmtId="0" fontId="16" fillId="4" borderId="0" xfId="2" applyFill="1"/>
    <xf numFmtId="0" fontId="17" fillId="4" borderId="0" xfId="2" applyFont="1" applyFill="1"/>
    <xf numFmtId="0" fontId="18" fillId="4" borderId="0" xfId="0" applyFont="1" applyFill="1" applyAlignment="1">
      <alignment horizontal="right"/>
    </xf>
    <xf numFmtId="0" fontId="4" fillId="0" borderId="0" xfId="0" applyFont="1" applyAlignment="1"/>
    <xf numFmtId="0" fontId="19" fillId="0" borderId="0" xfId="0" applyFont="1"/>
    <xf numFmtId="0" fontId="20" fillId="4" borderId="0" xfId="0" applyFont="1" applyFill="1"/>
    <xf numFmtId="169" fontId="0" fillId="0" borderId="0" xfId="0" applyNumberFormat="1" applyFont="1"/>
    <xf numFmtId="0" fontId="22" fillId="0" borderId="0" xfId="0" applyFont="1" applyFill="1"/>
    <xf numFmtId="0" fontId="13" fillId="7" borderId="0" xfId="0" applyFont="1" applyFill="1"/>
    <xf numFmtId="0" fontId="0" fillId="9" borderId="0" xfId="0" applyFont="1" applyFill="1"/>
    <xf numFmtId="0" fontId="12" fillId="4" borderId="0" xfId="2" applyFont="1" applyFill="1"/>
    <xf numFmtId="0" fontId="12" fillId="0" borderId="0" xfId="2" applyFont="1" applyFill="1"/>
    <xf numFmtId="0" fontId="23" fillId="0" borderId="0" xfId="2" applyFont="1" applyFill="1"/>
    <xf numFmtId="0" fontId="0" fillId="0" borderId="0" xfId="0" applyFill="1"/>
    <xf numFmtId="0" fontId="5" fillId="0" borderId="0" xfId="0" applyFont="1" applyFill="1"/>
    <xf numFmtId="0" fontId="23" fillId="2" borderId="0" xfId="2" applyFont="1" applyFill="1"/>
    <xf numFmtId="0" fontId="4" fillId="4" borderId="3" xfId="0" applyFont="1" applyFill="1" applyBorder="1" applyAlignment="1">
      <alignment horizontal="center" wrapText="1"/>
    </xf>
    <xf numFmtId="0" fontId="4" fillId="4" borderId="3" xfId="0" applyFont="1" applyFill="1" applyBorder="1" applyAlignment="1">
      <alignment horizontal="center"/>
    </xf>
    <xf numFmtId="0" fontId="4" fillId="0" borderId="5"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wrapText="1"/>
    </xf>
    <xf numFmtId="0" fontId="4" fillId="0" borderId="2" xfId="0" applyFont="1" applyBorder="1" applyAlignment="1">
      <alignment horizontal="center" wrapText="1"/>
    </xf>
    <xf numFmtId="0" fontId="4" fillId="0" borderId="6" xfId="0" applyFont="1" applyBorder="1" applyAlignment="1">
      <alignment horizontal="center" wrapText="1"/>
    </xf>
    <xf numFmtId="164" fontId="0" fillId="0" borderId="0" xfId="0" applyNumberFormat="1" applyFont="1" applyFill="1"/>
    <xf numFmtId="3" fontId="0" fillId="0" borderId="10" xfId="0" applyNumberFormat="1" applyFont="1" applyFill="1" applyBorder="1"/>
    <xf numFmtId="3" fontId="0" fillId="0" borderId="0" xfId="0" applyNumberFormat="1" applyFont="1" applyFill="1" applyBorder="1"/>
    <xf numFmtId="3" fontId="0" fillId="0" borderId="11" xfId="0" applyNumberFormat="1" applyFont="1" applyFill="1" applyBorder="1"/>
    <xf numFmtId="0" fontId="4" fillId="0" borderId="5" xfId="0" applyFont="1" applyFill="1" applyBorder="1" applyAlignment="1">
      <alignment horizontal="center"/>
    </xf>
    <xf numFmtId="0" fontId="4" fillId="0" borderId="2" xfId="0" applyFont="1" applyFill="1" applyBorder="1" applyAlignment="1">
      <alignment horizontal="center"/>
    </xf>
    <xf numFmtId="0" fontId="4" fillId="0" borderId="6" xfId="0" applyFont="1" applyFill="1" applyBorder="1" applyAlignment="1">
      <alignment horizontal="center"/>
    </xf>
    <xf numFmtId="164" fontId="0" fillId="10" borderId="0" xfId="0" applyNumberFormat="1" applyFont="1" applyFill="1"/>
    <xf numFmtId="164" fontId="0" fillId="10" borderId="2" xfId="0" applyNumberFormat="1" applyFont="1" applyFill="1" applyBorder="1"/>
    <xf numFmtId="10" fontId="0" fillId="10" borderId="0" xfId="0" applyNumberFormat="1" applyFont="1" applyFill="1"/>
    <xf numFmtId="166" fontId="0" fillId="10" borderId="0" xfId="0" applyNumberFormat="1" applyFont="1" applyFill="1"/>
    <xf numFmtId="0" fontId="0" fillId="10" borderId="0" xfId="0" applyFont="1" applyFill="1"/>
    <xf numFmtId="10" fontId="0" fillId="10" borderId="0" xfId="1" applyNumberFormat="1" applyFont="1" applyFill="1"/>
    <xf numFmtId="3" fontId="0" fillId="10" borderId="0" xfId="0" applyNumberFormat="1" applyFont="1" applyFill="1"/>
    <xf numFmtId="3" fontId="0" fillId="10" borderId="1" xfId="0" applyNumberFormat="1" applyFont="1" applyFill="1" applyBorder="1"/>
    <xf numFmtId="165" fontId="0" fillId="10" borderId="0" xfId="0" applyNumberFormat="1" applyFont="1" applyFill="1"/>
    <xf numFmtId="165" fontId="0" fillId="10" borderId="2" xfId="0" applyNumberFormat="1" applyFont="1" applyFill="1" applyBorder="1"/>
    <xf numFmtId="0" fontId="9" fillId="10" borderId="0" xfId="0" applyFont="1" applyFill="1"/>
    <xf numFmtId="165" fontId="9" fillId="10" borderId="0" xfId="0" applyNumberFormat="1" applyFont="1" applyFill="1"/>
    <xf numFmtId="167" fontId="0" fillId="10" borderId="3" xfId="1" applyNumberFormat="1" applyFont="1" applyFill="1" applyBorder="1" applyAlignment="1">
      <alignment vertical="center"/>
    </xf>
    <xf numFmtId="10" fontId="0" fillId="10" borderId="3" xfId="1" applyNumberFormat="1" applyFont="1" applyFill="1" applyBorder="1" applyAlignment="1">
      <alignment vertical="center"/>
    </xf>
    <xf numFmtId="167" fontId="0" fillId="10" borderId="0" xfId="1" applyNumberFormat="1" applyFont="1" applyFill="1"/>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363192</xdr:colOff>
      <xdr:row>0</xdr:row>
      <xdr:rowOff>0</xdr:rowOff>
    </xdr:from>
    <xdr:to>
      <xdr:col>4</xdr:col>
      <xdr:colOff>107548</xdr:colOff>
      <xdr:row>4</xdr:row>
      <xdr:rowOff>54935</xdr:rowOff>
    </xdr:to>
    <xdr:pic>
      <xdr:nvPicPr>
        <xdr:cNvPr id="3" name="Picture 2"/>
        <xdr:cNvPicPr>
          <a:picLocks noChangeAspect="1"/>
        </xdr:cNvPicPr>
      </xdr:nvPicPr>
      <xdr:blipFill>
        <a:blip xmlns:r="http://schemas.openxmlformats.org/officeDocument/2006/relationships" r:embed="rId1"/>
        <a:stretch>
          <a:fillRect/>
        </a:stretch>
      </xdr:blipFill>
      <xdr:spPr>
        <a:xfrm>
          <a:off x="363192" y="0"/>
          <a:ext cx="1235226" cy="816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66675</xdr:colOff>
      <xdr:row>1</xdr:row>
      <xdr:rowOff>38095</xdr:rowOff>
    </xdr:from>
    <xdr:to>
      <xdr:col>21</xdr:col>
      <xdr:colOff>403411</xdr:colOff>
      <xdr:row>44</xdr:row>
      <xdr:rowOff>124238</xdr:rowOff>
    </xdr:to>
    <xdr:sp macro="" textlink="">
      <xdr:nvSpPr>
        <xdr:cNvPr id="4" name="TextBox 3"/>
        <xdr:cNvSpPr txBox="1"/>
      </xdr:nvSpPr>
      <xdr:spPr>
        <a:xfrm>
          <a:off x="8564632" y="228595"/>
          <a:ext cx="7078779" cy="8335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u="sng">
              <a:solidFill>
                <a:schemeClr val="dk1"/>
              </a:solidFill>
              <a:effectLst/>
              <a:latin typeface="+mn-lt"/>
              <a:ea typeface="+mn-ea"/>
              <a:cs typeface="+mn-cs"/>
            </a:rPr>
            <a:t>Details on Proposed Change in collection of Customer Contributions</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AusNet Services has applied the following assumptions in the current contributions model in order to determine the percentage change in base customer contributions (expected from 2016 onward):-</a:t>
          </a:r>
        </a:p>
        <a:p>
          <a:endParaRPr lang="en-AU" sz="1100">
            <a:solidFill>
              <a:schemeClr val="dk1"/>
            </a:solidFill>
            <a:effectLst/>
            <a:latin typeface="+mn-lt"/>
            <a:ea typeface="+mn-ea"/>
            <a:cs typeface="+mn-cs"/>
          </a:endParaRPr>
        </a:p>
        <a:p>
          <a:r>
            <a:rPr lang="en-AU" sz="1100">
              <a:solidFill>
                <a:schemeClr val="dk1"/>
              </a:solidFill>
              <a:effectLst/>
              <a:latin typeface="+mn-lt"/>
              <a:ea typeface="+mn-ea"/>
              <a:cs typeface="+mn-cs"/>
            </a:rPr>
            <a:t>a) By reducing Opex in the model which has</a:t>
          </a:r>
          <a:r>
            <a:rPr lang="en-AU" sz="1100" baseline="0">
              <a:solidFill>
                <a:schemeClr val="dk1"/>
              </a:solidFill>
              <a:effectLst/>
              <a:latin typeface="+mn-lt"/>
              <a:ea typeface="+mn-ea"/>
              <a:cs typeface="+mn-cs"/>
            </a:rPr>
            <a:t> the effect of reducing expected connections contributions.  In modelling the effects of removing the Opex component this reveals that </a:t>
          </a:r>
          <a:r>
            <a:rPr lang="en-AU" sz="1100">
              <a:solidFill>
                <a:schemeClr val="dk1"/>
              </a:solidFill>
              <a:effectLst/>
              <a:latin typeface="+mn-lt"/>
              <a:ea typeface="+mn-ea"/>
              <a:cs typeface="+mn-cs"/>
            </a:rPr>
            <a:t>a greater proportion of the any reduction in Opex flows through to lower connection charges for medium density and business supply customers, as opposed to low density developments.</a:t>
          </a:r>
          <a:r>
            <a:rPr lang="en-AU" sz="1100" baseline="0">
              <a:solidFill>
                <a:schemeClr val="dk1"/>
              </a:solidFill>
              <a:effectLst/>
              <a:latin typeface="+mn-lt"/>
              <a:ea typeface="+mn-ea"/>
              <a:cs typeface="+mn-cs"/>
            </a:rPr>
            <a:t> </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b) Proposed change in the X Factor as part of the calculation of the incremental revenue by setting the X Factor to zero in the model to match the PTRM model as per Guideline 14.   This has the effect of increasing connection contributions.  </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c) </a:t>
          </a:r>
          <a:r>
            <a:rPr lang="en-AU" sz="1100">
              <a:solidFill>
                <a:schemeClr val="dk1"/>
              </a:solidFill>
              <a:effectLst/>
              <a:latin typeface="+mn-lt"/>
              <a:ea typeface="+mn-ea"/>
              <a:cs typeface="+mn-cs"/>
            </a:rPr>
            <a:t>Offsetting this is the reduced WACC in</a:t>
          </a:r>
          <a:r>
            <a:rPr lang="en-AU" sz="1100" baseline="0">
              <a:solidFill>
                <a:schemeClr val="dk1"/>
              </a:solidFill>
              <a:effectLst/>
              <a:latin typeface="+mn-lt"/>
              <a:ea typeface="+mn-ea"/>
              <a:cs typeface="+mn-cs"/>
            </a:rPr>
            <a:t> the model</a:t>
          </a:r>
          <a:r>
            <a:rPr lang="en-AU" sz="1100">
              <a:solidFill>
                <a:schemeClr val="dk1"/>
              </a:solidFill>
              <a:effectLst/>
              <a:latin typeface="+mn-lt"/>
              <a:ea typeface="+mn-ea"/>
              <a:cs typeface="+mn-cs"/>
            </a:rPr>
            <a:t>, which leads to a slight increase in the NPV of future revenues, hence reducing the overall contribution of customers.</a:t>
          </a:r>
        </a:p>
        <a:p>
          <a:endParaRPr lang="en-AU"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d) As noted in section 7.4.5 of its Regulatory proposal</a:t>
          </a:r>
          <a:r>
            <a:rPr lang="en-AU" sz="1100" baseline="0">
              <a:solidFill>
                <a:schemeClr val="dk1"/>
              </a:solidFill>
              <a:effectLst/>
              <a:latin typeface="+mn-lt"/>
              <a:ea typeface="+mn-ea"/>
              <a:cs typeface="+mn-cs"/>
            </a:rPr>
            <a:t>, AusNet Services proposes to introduce a</a:t>
          </a:r>
          <a:r>
            <a:rPr lang="en-AU" sz="1100">
              <a:solidFill>
                <a:schemeClr val="dk1"/>
              </a:solidFill>
              <a:effectLst/>
              <a:latin typeface="+mn-lt"/>
              <a:ea typeface="+mn-ea"/>
              <a:cs typeface="+mn-cs"/>
            </a:rPr>
            <a:t> marginal cost of reinforcement (MCR)</a:t>
          </a:r>
          <a:r>
            <a:rPr lang="en-AU" sz="1100" i="1">
              <a:solidFill>
                <a:schemeClr val="dk1"/>
              </a:solidFill>
              <a:effectLst/>
              <a:latin typeface="+mn-lt"/>
              <a:ea typeface="+mn-ea"/>
              <a:cs typeface="+mn-cs"/>
            </a:rPr>
            <a:t> </a:t>
          </a:r>
          <a:r>
            <a:rPr lang="en-AU" sz="1100" i="0">
              <a:solidFill>
                <a:schemeClr val="dk1"/>
              </a:solidFill>
              <a:effectLst/>
              <a:latin typeface="+mn-lt"/>
              <a:ea typeface="+mn-ea"/>
              <a:cs typeface="+mn-cs"/>
            </a:rPr>
            <a:t>to better reflect the true costs borne by AusNet Services (and other customers) when a new customer connects.</a:t>
          </a:r>
          <a:r>
            <a:rPr lang="en-AU" sz="1100" i="0" baseline="0">
              <a:solidFill>
                <a:schemeClr val="dk1"/>
              </a:solidFill>
              <a:effectLst/>
              <a:latin typeface="+mn-lt"/>
              <a:ea typeface="+mn-ea"/>
              <a:cs typeface="+mn-cs"/>
            </a:rPr>
            <a:t>  </a:t>
          </a:r>
          <a:r>
            <a:rPr lang="en-GB" sz="1100">
              <a:solidFill>
                <a:schemeClr val="dk1"/>
              </a:solidFill>
              <a:effectLst/>
              <a:latin typeface="+mn-lt"/>
              <a:ea typeface="+mn-ea"/>
              <a:cs typeface="+mn-cs"/>
            </a:rPr>
            <a:t>The inclusion of an MCR amount is consistent with the approach adopted by Citipower/Powercor, and accepted by the AER in a recent decision.</a:t>
          </a:r>
          <a:endParaRPr lang="en-AU">
            <a:effectLst/>
          </a:endParaRPr>
        </a:p>
        <a:p>
          <a:r>
            <a:rPr lang="en-AU" sz="1100" i="0" baseline="0">
              <a:solidFill>
                <a:schemeClr val="dk1"/>
              </a:solidFill>
              <a:effectLst/>
              <a:latin typeface="+mn-lt"/>
              <a:ea typeface="+mn-ea"/>
              <a:cs typeface="+mn-cs"/>
            </a:rPr>
            <a:t>By applying the MCR </a:t>
          </a:r>
          <a:r>
            <a:rPr lang="en-AU" sz="1100" i="0">
              <a:solidFill>
                <a:schemeClr val="dk1"/>
              </a:solidFill>
              <a:effectLst/>
              <a:latin typeface="+mn-lt"/>
              <a:ea typeface="+mn-ea"/>
              <a:cs typeface="+mn-cs"/>
            </a:rPr>
            <a:t>changes in the contribution model</a:t>
          </a:r>
          <a:r>
            <a:rPr lang="en-AU" sz="1100" i="0" baseline="0">
              <a:solidFill>
                <a:schemeClr val="dk1"/>
              </a:solidFill>
              <a:effectLst/>
              <a:latin typeface="+mn-lt"/>
              <a:ea typeface="+mn-ea"/>
              <a:cs typeface="+mn-cs"/>
            </a:rPr>
            <a:t>, this provides </a:t>
          </a:r>
          <a:r>
            <a:rPr lang="en-AU" sz="1100" baseline="0">
              <a:solidFill>
                <a:schemeClr val="dk1"/>
              </a:solidFill>
              <a:effectLst/>
              <a:latin typeface="+mn-lt"/>
              <a:ea typeface="+mn-ea"/>
              <a:cs typeface="+mn-cs"/>
            </a:rPr>
            <a:t>significant increases in expected connection charges particularly for medium density housing.</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Under a policy that would apply the MCR, "for every new customer that connects to AusNet Services' LV electricity distribution network, AusNet Services' will charge an MCR amount that directly relates to the costs associated with providing the following components of the network: Sub Transmission; Zone Substation; HV Feeder; Distribution Substation; and LV Street Circuit.  This MCR amount will be calculated by reference to the MCR applicable to that connecting customer’s customer class.  </a:t>
          </a:r>
        </a:p>
        <a:p>
          <a:r>
            <a:rPr lang="en-AU" sz="1100" baseline="0">
              <a:solidFill>
                <a:schemeClr val="dk1"/>
              </a:solidFill>
              <a:effectLst/>
              <a:latin typeface="+mn-lt"/>
              <a:ea typeface="+mn-ea"/>
              <a:cs typeface="+mn-cs"/>
            </a:rPr>
            <a:t>The two exceptions to this rule are where:</a:t>
          </a:r>
        </a:p>
        <a:p>
          <a:r>
            <a:rPr lang="en-AU" sz="1100" baseline="0">
              <a:solidFill>
                <a:schemeClr val="dk1"/>
              </a:solidFill>
              <a:effectLst/>
              <a:latin typeface="+mn-lt"/>
              <a:ea typeface="+mn-ea"/>
              <a:cs typeface="+mn-cs"/>
            </a:rPr>
            <a:t>(i) An AusNet Services' Customer Consultant elects to undertake a specific calculation of the bring-forward costs of augmentation works for that individual customer under AusNet Services' existing augmentation policy; or </a:t>
          </a:r>
        </a:p>
        <a:p>
          <a:r>
            <a:rPr lang="en-AU" sz="1100" baseline="0">
              <a:solidFill>
                <a:schemeClr val="dk1"/>
              </a:solidFill>
              <a:effectLst/>
              <a:latin typeface="+mn-lt"/>
              <a:ea typeface="+mn-ea"/>
              <a:cs typeface="+mn-cs"/>
            </a:rPr>
            <a:t>(ii) The customer is not connecting to the LV network, rather, they are connecting to another part of AusNet Services' network (HV network; sub transmission)." </a:t>
          </a:r>
          <a:r>
            <a:rPr lang="en-AU" sz="1100" baseline="30000">
              <a:solidFill>
                <a:schemeClr val="dk1"/>
              </a:solidFill>
              <a:effectLst/>
              <a:latin typeface="+mn-lt"/>
              <a:ea typeface="+mn-ea"/>
              <a:cs typeface="+mn-cs"/>
            </a:rPr>
            <a:t>1</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The MCR covers only the cost of augmenting the </a:t>
          </a:r>
          <a:r>
            <a:rPr lang="en-AU" sz="1100" i="1" baseline="0">
              <a:solidFill>
                <a:schemeClr val="dk1"/>
              </a:solidFill>
              <a:effectLst/>
              <a:latin typeface="+mn-lt"/>
              <a:ea typeface="+mn-ea"/>
              <a:cs typeface="+mn-cs"/>
            </a:rPr>
            <a:t>shared network</a:t>
          </a:r>
          <a:r>
            <a:rPr lang="en-AU" sz="1100" baseline="0">
              <a:solidFill>
                <a:schemeClr val="dk1"/>
              </a:solidFill>
              <a:effectLst/>
              <a:latin typeface="+mn-lt"/>
              <a:ea typeface="+mn-ea"/>
              <a:cs typeface="+mn-cs"/>
            </a:rPr>
            <a:t> to cater for additional load from a customer.  The value of the MCR modelled by AusNet Services is between $4.5 - $5k per lot for a residential customer.   Under this proposal the customer pays the difference between the MCR plus incremental operating costs, and the incremental revenue expected to be generated from that customer.  The amount is capped at the value of incremental revenue expected from that customer.</a:t>
          </a:r>
        </a:p>
        <a:p>
          <a:endParaRPr lang="en-AU" sz="1100" baseline="0">
            <a:solidFill>
              <a:schemeClr val="dk1"/>
            </a:solidFill>
            <a:effectLst/>
            <a:latin typeface="+mn-lt"/>
            <a:ea typeface="+mn-ea"/>
            <a:cs typeface="+mn-cs"/>
          </a:endParaRPr>
        </a:p>
        <a:p>
          <a:r>
            <a:rPr lang="en-AU" sz="1100" baseline="0">
              <a:solidFill>
                <a:schemeClr val="dk1"/>
              </a:solidFill>
              <a:effectLst/>
              <a:latin typeface="+mn-lt"/>
              <a:ea typeface="+mn-ea"/>
              <a:cs typeface="+mn-cs"/>
            </a:rPr>
            <a:t>In summary, </a:t>
          </a:r>
          <a:r>
            <a:rPr lang="en-AU" sz="1100">
              <a:solidFill>
                <a:schemeClr val="dk1"/>
              </a:solidFill>
              <a:effectLst/>
              <a:latin typeface="+mn-lt"/>
              <a:ea typeface="+mn-ea"/>
              <a:cs typeface="+mn-cs"/>
            </a:rPr>
            <a:t>AusNet Services’ new approach in </a:t>
          </a:r>
          <a:r>
            <a:rPr lang="en-AU" sz="1100" baseline="0">
              <a:solidFill>
                <a:schemeClr val="dk1"/>
              </a:solidFill>
              <a:effectLst/>
              <a:latin typeface="+mn-lt"/>
              <a:ea typeface="+mn-ea"/>
              <a:cs typeface="+mn-cs"/>
            </a:rPr>
            <a:t>calculating contributions </a:t>
          </a:r>
          <a:r>
            <a:rPr lang="en-AU" sz="1100">
              <a:solidFill>
                <a:schemeClr val="dk1"/>
              </a:solidFill>
              <a:effectLst/>
              <a:latin typeface="+mn-lt"/>
              <a:ea typeface="+mn-ea"/>
              <a:cs typeface="+mn-cs"/>
            </a:rPr>
            <a:t>is expected to increase the contribution rate from an average of 32% in the current</a:t>
          </a:r>
          <a:r>
            <a:rPr lang="en-AU" sz="1100" baseline="0">
              <a:solidFill>
                <a:schemeClr val="dk1"/>
              </a:solidFill>
              <a:effectLst/>
              <a:latin typeface="+mn-lt"/>
              <a:ea typeface="+mn-ea"/>
              <a:cs typeface="+mn-cs"/>
            </a:rPr>
            <a:t> period </a:t>
          </a:r>
          <a:r>
            <a:rPr lang="en-AU" sz="1100">
              <a:solidFill>
                <a:schemeClr val="dk1"/>
              </a:solidFill>
              <a:effectLst/>
              <a:latin typeface="+mn-lt"/>
              <a:ea typeface="+mn-ea"/>
              <a:cs typeface="+mn-cs"/>
            </a:rPr>
            <a:t>to 52% in 2016-20.</a:t>
          </a:r>
          <a:r>
            <a:rPr lang="en-AU" sz="1100" baseline="0">
              <a:solidFill>
                <a:schemeClr val="dk1"/>
              </a:solidFill>
              <a:effectLst/>
              <a:latin typeface="+mn-lt"/>
              <a:ea typeface="+mn-ea"/>
              <a:cs typeface="+mn-cs"/>
            </a:rPr>
            <a:t> </a:t>
          </a:r>
        </a:p>
        <a:p>
          <a:endParaRPr lang="en-AU" sz="1100" baseline="0">
            <a:solidFill>
              <a:schemeClr val="dk1"/>
            </a:solidFill>
            <a:effectLst/>
            <a:latin typeface="+mn-lt"/>
            <a:ea typeface="+mn-ea"/>
            <a:cs typeface="+mn-cs"/>
          </a:endParaRPr>
        </a:p>
        <a:p>
          <a:endParaRPr lang="en-AU" sz="1100" baseline="0">
            <a:solidFill>
              <a:schemeClr val="dk1"/>
            </a:solidFill>
            <a:effectLst/>
            <a:latin typeface="+mn-lt"/>
            <a:ea typeface="+mn-ea"/>
            <a:cs typeface="+mn-cs"/>
          </a:endParaRPr>
        </a:p>
        <a:p>
          <a:r>
            <a:rPr lang="en-AU" sz="1050" baseline="0">
              <a:solidFill>
                <a:schemeClr val="dk1"/>
              </a:solidFill>
              <a:effectLst/>
              <a:latin typeface="+mn-lt"/>
              <a:ea typeface="+mn-ea"/>
              <a:cs typeface="+mn-cs"/>
            </a:rPr>
            <a:t>1. Marginal Cost of Reinforcement Policy_Final.docx (2011, Oakley Greenwood)</a:t>
          </a:r>
          <a:endParaRPr lang="en-AU" sz="105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D31"/>
  <sheetViews>
    <sheetView tabSelected="1" zoomScaleNormal="100" workbookViewId="0">
      <selection activeCell="S39" sqref="S39"/>
    </sheetView>
  </sheetViews>
  <sheetFormatPr defaultRowHeight="15" x14ac:dyDescent="0.25"/>
  <cols>
    <col min="1" max="1" width="5.5703125" style="78" customWidth="1"/>
    <col min="2" max="2" width="4" style="82" customWidth="1"/>
    <col min="3" max="3" width="3.5703125" style="80" customWidth="1"/>
    <col min="4" max="16384" width="9.140625" style="78"/>
  </cols>
  <sheetData>
    <row r="6" spans="2:4" ht="21" x14ac:dyDescent="0.35">
      <c r="B6" s="86" t="s">
        <v>153</v>
      </c>
    </row>
    <row r="7" spans="2:4" ht="9.75" customHeight="1" x14ac:dyDescent="0.25"/>
    <row r="8" spans="2:4" x14ac:dyDescent="0.25">
      <c r="B8" s="82" t="s">
        <v>125</v>
      </c>
    </row>
    <row r="10" spans="2:4" x14ac:dyDescent="0.25">
      <c r="B10" s="82" t="s">
        <v>167</v>
      </c>
    </row>
    <row r="12" spans="2:4" x14ac:dyDescent="0.25">
      <c r="B12" s="82" t="s">
        <v>126</v>
      </c>
    </row>
    <row r="14" spans="2:4" x14ac:dyDescent="0.25">
      <c r="B14" s="82" t="s">
        <v>127</v>
      </c>
    </row>
    <row r="15" spans="2:4" ht="5.25" customHeight="1" x14ac:dyDescent="0.25"/>
    <row r="16" spans="2:4" x14ac:dyDescent="0.25">
      <c r="C16" s="83" t="s">
        <v>132</v>
      </c>
      <c r="D16" s="81" t="s">
        <v>148</v>
      </c>
    </row>
    <row r="17" spans="2:4" x14ac:dyDescent="0.25">
      <c r="C17" s="83" t="s">
        <v>133</v>
      </c>
      <c r="D17" s="81" t="s">
        <v>147</v>
      </c>
    </row>
    <row r="18" spans="2:4" x14ac:dyDescent="0.25">
      <c r="C18" s="83" t="s">
        <v>134</v>
      </c>
      <c r="D18" s="81" t="s">
        <v>136</v>
      </c>
    </row>
    <row r="19" spans="2:4" x14ac:dyDescent="0.25">
      <c r="C19" s="83" t="s">
        <v>135</v>
      </c>
      <c r="D19" s="81" t="s">
        <v>137</v>
      </c>
    </row>
    <row r="20" spans="2:4" x14ac:dyDescent="0.25">
      <c r="C20" s="83"/>
    </row>
    <row r="21" spans="2:4" x14ac:dyDescent="0.25">
      <c r="B21" s="82" t="s">
        <v>128</v>
      </c>
      <c r="C21" s="83"/>
    </row>
    <row r="22" spans="2:4" ht="6" customHeight="1" x14ac:dyDescent="0.25">
      <c r="C22" s="83"/>
    </row>
    <row r="23" spans="2:4" x14ac:dyDescent="0.25">
      <c r="C23" s="83" t="s">
        <v>132</v>
      </c>
      <c r="D23" s="81" t="s">
        <v>138</v>
      </c>
    </row>
    <row r="24" spans="2:4" x14ac:dyDescent="0.25">
      <c r="C24" s="83" t="s">
        <v>133</v>
      </c>
      <c r="D24" s="81" t="s">
        <v>139</v>
      </c>
    </row>
    <row r="25" spans="2:4" x14ac:dyDescent="0.25">
      <c r="C25" s="83"/>
    </row>
    <row r="26" spans="2:4" x14ac:dyDescent="0.25">
      <c r="B26" s="82" t="s">
        <v>129</v>
      </c>
      <c r="C26" s="83"/>
    </row>
    <row r="27" spans="2:4" x14ac:dyDescent="0.25">
      <c r="C27" s="83"/>
    </row>
    <row r="28" spans="2:4" x14ac:dyDescent="0.25">
      <c r="B28" s="82" t="s">
        <v>130</v>
      </c>
      <c r="C28" s="83"/>
    </row>
    <row r="29" spans="2:4" ht="6" customHeight="1" x14ac:dyDescent="0.25">
      <c r="C29" s="83"/>
    </row>
    <row r="30" spans="2:4" x14ac:dyDescent="0.25">
      <c r="C30" s="83" t="s">
        <v>132</v>
      </c>
      <c r="D30" s="81" t="s">
        <v>131</v>
      </c>
    </row>
    <row r="31" spans="2:4" x14ac:dyDescent="0.25">
      <c r="C31" s="83" t="s">
        <v>133</v>
      </c>
      <c r="D31" s="81" t="s">
        <v>140</v>
      </c>
    </row>
  </sheetData>
  <hyperlinks>
    <hyperlink ref="B26" location="Summary_Ouput!A1" display="6.  Summary Output - Total Gross, Contributions &amp; Net Expenditure"/>
    <hyperlink ref="B28" location="RIN_Outputs!A1" display="7. EDPR RIN Outputs"/>
    <hyperlink ref="D30" location="'2.5 Connections'!A1" display="2.5 Connections"/>
    <hyperlink ref="D31" location="'2.12 Inputs'!A1" display="2.12 Input Tables"/>
    <hyperlink ref="D24" location="Contr_Fcast!A1" display="Contributions Forecast"/>
    <hyperlink ref="D23" location="Cost_Recovery!A1" display="Historical Cost recovery"/>
    <hyperlink ref="D19" location="Capex_Fcast_Total!A1" display="Total Expenditure Forecast"/>
    <hyperlink ref="D18" location="'Tenix OH'!A1" display="Tenix Overheads Allocations"/>
    <hyperlink ref="D17" location="Other_codes!A1" display="Non Connections Related Direct Expenditure Forecast"/>
    <hyperlink ref="D16" location="Capex_Fcast_Direct!A1" display="Connections Related Direct Expenditure Forecast"/>
    <hyperlink ref="B12" location="Connections!A1" display="3. Connections (Historical / Forecast)"/>
    <hyperlink ref="B10" location="Allocations!A1" display="2. Regulatory &amp; Financial Allocations"/>
    <hyperlink ref="B8" location="Assumptions!A1" display="1.  Assumptions"/>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CC"/>
  </sheetPr>
  <dimension ref="B2:K30"/>
  <sheetViews>
    <sheetView zoomScaleNormal="100" zoomScaleSheetLayoutView="115" workbookViewId="0">
      <selection activeCell="C12" sqref="C12"/>
    </sheetView>
  </sheetViews>
  <sheetFormatPr defaultRowHeight="15" x14ac:dyDescent="0.25"/>
  <cols>
    <col min="1" max="1" width="6.28515625" style="2" customWidth="1"/>
    <col min="2" max="2" width="36.85546875" style="2" bestFit="1" customWidth="1"/>
    <col min="3" max="8" width="12" style="2" customWidth="1"/>
    <col min="9" max="9" width="9.140625" style="2"/>
    <col min="10" max="10" width="2.7109375" style="90" customWidth="1"/>
    <col min="11" max="16384" width="9.140625" style="2"/>
  </cols>
  <sheetData>
    <row r="2" spans="2:11" ht="18.75" x14ac:dyDescent="0.3">
      <c r="B2" s="92" t="s">
        <v>142</v>
      </c>
    </row>
    <row r="3" spans="2:11" x14ac:dyDescent="0.25">
      <c r="B3" s="93" t="s">
        <v>153</v>
      </c>
    </row>
    <row r="4" spans="2:11" x14ac:dyDescent="0.25">
      <c r="B4" s="25"/>
    </row>
    <row r="5" spans="2:11" s="23" customFormat="1" x14ac:dyDescent="0.25">
      <c r="B5" s="88" t="s">
        <v>159</v>
      </c>
      <c r="J5" s="90"/>
    </row>
    <row r="6" spans="2:11" s="23" customFormat="1" x14ac:dyDescent="0.25">
      <c r="B6" s="24"/>
      <c r="J6" s="90"/>
    </row>
    <row r="7" spans="2:11" x14ac:dyDescent="0.25">
      <c r="B7" s="1" t="s">
        <v>124</v>
      </c>
      <c r="C7" s="4" t="s">
        <v>12</v>
      </c>
      <c r="D7" s="4" t="s">
        <v>13</v>
      </c>
      <c r="E7" s="4" t="s">
        <v>14</v>
      </c>
      <c r="F7" s="4" t="s">
        <v>15</v>
      </c>
      <c r="G7" s="4" t="s">
        <v>16</v>
      </c>
      <c r="H7" s="4" t="s">
        <v>17</v>
      </c>
    </row>
    <row r="8" spans="2:11" x14ac:dyDescent="0.25">
      <c r="B8" s="2" t="s">
        <v>18</v>
      </c>
      <c r="C8" s="5">
        <f>Cost_Recovery!$R9*Capex_Fcast_Total!B51</f>
        <v>4144.9145127163656</v>
      </c>
      <c r="D8" s="5">
        <f>Cost_Recovery!$R9*Capex_Fcast_Total!C51</f>
        <v>4247.080126895632</v>
      </c>
      <c r="E8" s="5">
        <f>Cost_Recovery!$R9*Capex_Fcast_Total!D51</f>
        <v>4294.225935934458</v>
      </c>
      <c r="F8" s="5">
        <f>Cost_Recovery!$R9*Capex_Fcast_Total!E51</f>
        <v>4331.9866557317309</v>
      </c>
      <c r="G8" s="5">
        <f>Cost_Recovery!$R9*Capex_Fcast_Total!F51</f>
        <v>4263.7015977765413</v>
      </c>
      <c r="H8" s="5">
        <f>Cost_Recovery!$R9*Capex_Fcast_Total!G51</f>
        <v>4331.5448934049955</v>
      </c>
    </row>
    <row r="9" spans="2:11" x14ac:dyDescent="0.25">
      <c r="B9" s="2" t="s">
        <v>19</v>
      </c>
      <c r="C9" s="5">
        <f>Cost_Recovery!$R10*Capex_Fcast_Total!B52</f>
        <v>2166.0969086229275</v>
      </c>
      <c r="D9" s="5">
        <f>Cost_Recovery!$R10*Capex_Fcast_Total!C52</f>
        <v>2214.4598617531838</v>
      </c>
      <c r="E9" s="5">
        <f>Cost_Recovery!$R10*Capex_Fcast_Total!D52</f>
        <v>2235.045019373315</v>
      </c>
      <c r="F9" s="5">
        <f>Cost_Recovery!$R10*Capex_Fcast_Total!E52</f>
        <v>2250.7576804381888</v>
      </c>
      <c r="G9" s="5">
        <f>Cost_Recovery!$R10*Capex_Fcast_Total!F52</f>
        <v>2211.4222927510814</v>
      </c>
      <c r="H9" s="5">
        <f>Cost_Recovery!$R10*Capex_Fcast_Total!G52</f>
        <v>2242.6602712631384</v>
      </c>
    </row>
    <row r="10" spans="2:11" x14ac:dyDescent="0.25">
      <c r="B10" s="2" t="s">
        <v>20</v>
      </c>
      <c r="C10" s="5">
        <f>Cost_Recovery!$R11*Capex_Fcast_Total!B53</f>
        <v>6812.0415099927523</v>
      </c>
      <c r="D10" s="5">
        <f>Cost_Recovery!$R11*Capex_Fcast_Total!C53</f>
        <v>6860.7422428388491</v>
      </c>
      <c r="E10" s="5">
        <f>Cost_Recovery!$R11*Capex_Fcast_Total!D53</f>
        <v>6797.8965689453998</v>
      </c>
      <c r="F10" s="5">
        <f>Cost_Recovery!$R11*Capex_Fcast_Total!E53</f>
        <v>6844.6727247750532</v>
      </c>
      <c r="G10" s="5">
        <f>Cost_Recovery!$R11*Capex_Fcast_Total!F53</f>
        <v>6405.792593878532</v>
      </c>
      <c r="H10" s="5">
        <f>Cost_Recovery!$R11*Capex_Fcast_Total!G53</f>
        <v>6458.9831901283451</v>
      </c>
    </row>
    <row r="11" spans="2:11" x14ac:dyDescent="0.25">
      <c r="B11" s="2" t="s">
        <v>21</v>
      </c>
      <c r="C11" s="5">
        <f>Cost_Recovery!$R12*Capex_Fcast_Total!B54</f>
        <v>7224.9025952447428</v>
      </c>
      <c r="D11" s="5">
        <f>Cost_Recovery!$R12*Capex_Fcast_Total!C54</f>
        <v>7370.8733469343342</v>
      </c>
      <c r="E11" s="5">
        <f>Cost_Recovery!$R12*Capex_Fcast_Total!D54</f>
        <v>7426.9435168149894</v>
      </c>
      <c r="F11" s="5">
        <f>Cost_Recovery!$R12*Capex_Fcast_Total!E54</f>
        <v>7466.9211232020962</v>
      </c>
      <c r="G11" s="5">
        <f>Cost_Recovery!$R12*Capex_Fcast_Total!F54</f>
        <v>7324.3718069073821</v>
      </c>
      <c r="H11" s="5">
        <f>Cost_Recovery!$R12*Capex_Fcast_Total!G54</f>
        <v>7415.4368999660092</v>
      </c>
    </row>
    <row r="12" spans="2:11" x14ac:dyDescent="0.25">
      <c r="B12" s="2" t="s">
        <v>22</v>
      </c>
      <c r="C12" s="105">
        <v>3533.0130968770477</v>
      </c>
      <c r="D12" s="5">
        <f>Cost_Recovery!$R13*Capex_Fcast_Total!C55</f>
        <v>396.77255797132125</v>
      </c>
      <c r="E12" s="5">
        <f>Cost_Recovery!$R13*Capex_Fcast_Total!D55</f>
        <v>403.66148287175719</v>
      </c>
      <c r="F12" s="5">
        <f>Cost_Recovery!$R13*Capex_Fcast_Total!E55</f>
        <v>407.68966904562376</v>
      </c>
      <c r="G12" s="5">
        <f>Cost_Recovery!$R13*Capex_Fcast_Total!F55</f>
        <v>412.21157800836994</v>
      </c>
      <c r="H12" s="5">
        <f>Cost_Recovery!$R13*Capex_Fcast_Total!G55</f>
        <v>417.44137954587507</v>
      </c>
    </row>
    <row r="13" spans="2:11" ht="15.75" thickBot="1" x14ac:dyDescent="0.3">
      <c r="C13" s="8">
        <f>SUM(C8:C12)</f>
        <v>23880.968623453835</v>
      </c>
      <c r="D13" s="8">
        <f t="shared" ref="D13:H13" si="0">SUM(D8:D12)</f>
        <v>21089.928136393322</v>
      </c>
      <c r="E13" s="8">
        <f t="shared" si="0"/>
        <v>21157.772523939919</v>
      </c>
      <c r="F13" s="8">
        <f t="shared" si="0"/>
        <v>21302.027853192692</v>
      </c>
      <c r="G13" s="8">
        <f t="shared" si="0"/>
        <v>20617.499869321906</v>
      </c>
      <c r="H13" s="8">
        <f t="shared" si="0"/>
        <v>20866.066634308365</v>
      </c>
    </row>
    <row r="14" spans="2:11" x14ac:dyDescent="0.25">
      <c r="C14" s="5"/>
      <c r="D14" s="5"/>
      <c r="E14" s="5"/>
      <c r="F14" s="5"/>
      <c r="G14" s="5"/>
      <c r="H14" s="5"/>
    </row>
    <row r="15" spans="2:11" x14ac:dyDescent="0.25">
      <c r="C15" s="5"/>
      <c r="D15" s="48"/>
    </row>
    <row r="16" spans="2:11" x14ac:dyDescent="0.25">
      <c r="B16" s="25" t="s">
        <v>162</v>
      </c>
      <c r="K16" s="15"/>
    </row>
    <row r="17" spans="2:8" x14ac:dyDescent="0.25">
      <c r="B17" s="25"/>
    </row>
    <row r="18" spans="2:8" x14ac:dyDescent="0.25">
      <c r="B18" s="25"/>
      <c r="C18" s="68" t="s">
        <v>12</v>
      </c>
      <c r="D18" s="68" t="s">
        <v>13</v>
      </c>
      <c r="E18" s="68" t="s">
        <v>14</v>
      </c>
      <c r="F18" s="68" t="s">
        <v>15</v>
      </c>
      <c r="G18" s="68" t="s">
        <v>16</v>
      </c>
      <c r="H18" s="68" t="s">
        <v>17</v>
      </c>
    </row>
    <row r="19" spans="2:8" x14ac:dyDescent="0.25">
      <c r="B19" s="2" t="s">
        <v>18</v>
      </c>
      <c r="C19" s="40">
        <v>0</v>
      </c>
      <c r="D19" s="40">
        <v>4.7966826445931963</v>
      </c>
      <c r="E19" s="40">
        <v>4.7966826445931963</v>
      </c>
      <c r="F19" s="40">
        <v>4.7966826445931963</v>
      </c>
      <c r="G19" s="40">
        <v>4.7966826445931963</v>
      </c>
      <c r="H19" s="40">
        <v>4.7966826445931963</v>
      </c>
    </row>
    <row r="20" spans="2:8" x14ac:dyDescent="0.25">
      <c r="B20" s="2" t="s">
        <v>19</v>
      </c>
      <c r="C20" s="40">
        <v>0</v>
      </c>
      <c r="D20" s="40">
        <v>0.96836402787017262</v>
      </c>
      <c r="E20" s="40">
        <v>0.96836402787017262</v>
      </c>
      <c r="F20" s="40">
        <v>0.96836402787017262</v>
      </c>
      <c r="G20" s="40">
        <v>0.96836402787017262</v>
      </c>
      <c r="H20" s="40">
        <v>0.96836402787017262</v>
      </c>
    </row>
    <row r="21" spans="2:8" x14ac:dyDescent="0.25">
      <c r="B21" s="2" t="s">
        <v>20</v>
      </c>
      <c r="C21" s="40">
        <v>0</v>
      </c>
      <c r="D21" s="40">
        <v>1.8207659191923899</v>
      </c>
      <c r="E21" s="40">
        <v>1.8207659191923899</v>
      </c>
      <c r="F21" s="40">
        <v>1.8207659191923899</v>
      </c>
      <c r="G21" s="40">
        <v>1.8207659191923899</v>
      </c>
      <c r="H21" s="40">
        <v>1.8207659191923899</v>
      </c>
    </row>
    <row r="22" spans="2:8" x14ac:dyDescent="0.25">
      <c r="C22" s="40"/>
      <c r="D22" s="40"/>
      <c r="E22" s="40"/>
      <c r="F22" s="40"/>
      <c r="G22" s="40"/>
      <c r="H22" s="40"/>
    </row>
    <row r="23" spans="2:8" x14ac:dyDescent="0.25">
      <c r="B23" s="14" t="s">
        <v>161</v>
      </c>
    </row>
    <row r="26" spans="2:8" x14ac:dyDescent="0.25">
      <c r="B26" s="89" t="s">
        <v>160</v>
      </c>
      <c r="C26" s="69"/>
    </row>
    <row r="27" spans="2:8" x14ac:dyDescent="0.25">
      <c r="C27" s="4" t="s">
        <v>12</v>
      </c>
      <c r="D27" s="4" t="s">
        <v>13</v>
      </c>
      <c r="E27" s="4" t="s">
        <v>14</v>
      </c>
      <c r="F27" s="4" t="s">
        <v>15</v>
      </c>
      <c r="G27" s="4" t="s">
        <v>16</v>
      </c>
      <c r="H27" s="4" t="s">
        <v>17</v>
      </c>
    </row>
    <row r="28" spans="2:8" x14ac:dyDescent="0.25">
      <c r="B28" s="2" t="s">
        <v>18</v>
      </c>
      <c r="C28" s="56" t="s">
        <v>99</v>
      </c>
      <c r="D28" s="87">
        <f>D8*D19</f>
        <v>20371.895534876949</v>
      </c>
      <c r="E28" s="87">
        <f t="shared" ref="E28:H28" si="1">E8*E19</f>
        <v>20598.039018858788</v>
      </c>
      <c r="F28" s="87">
        <f t="shared" si="1"/>
        <v>20779.165208157716</v>
      </c>
      <c r="G28" s="87">
        <f t="shared" si="1"/>
        <v>20451.623455779016</v>
      </c>
      <c r="H28" s="87">
        <f t="shared" si="1"/>
        <v>20777.04621447203</v>
      </c>
    </row>
    <row r="29" spans="2:8" x14ac:dyDescent="0.25">
      <c r="B29" s="2" t="s">
        <v>19</v>
      </c>
      <c r="C29" s="56" t="s">
        <v>99</v>
      </c>
      <c r="D29" s="87">
        <f t="shared" ref="D29:H29" si="2">D9*D20</f>
        <v>2144.4032712841386</v>
      </c>
      <c r="E29" s="87">
        <f t="shared" si="2"/>
        <v>2164.3371974315114</v>
      </c>
      <c r="F29" s="87">
        <f t="shared" si="2"/>
        <v>2179.5527731888515</v>
      </c>
      <c r="G29" s="87">
        <f t="shared" si="2"/>
        <v>2141.4617987303291</v>
      </c>
      <c r="H29" s="87">
        <f t="shared" si="2"/>
        <v>2171.7115334247865</v>
      </c>
    </row>
    <row r="30" spans="2:8" x14ac:dyDescent="0.25">
      <c r="B30" s="2" t="s">
        <v>20</v>
      </c>
      <c r="C30" s="56" t="s">
        <v>99</v>
      </c>
      <c r="D30" s="87">
        <f t="shared" ref="D30:H30" si="3">D10*D21</f>
        <v>12491.805656124536</v>
      </c>
      <c r="E30" s="87">
        <f t="shared" si="3"/>
        <v>12377.378394930665</v>
      </c>
      <c r="F30" s="87">
        <f t="shared" si="3"/>
        <v>12462.546825296131</v>
      </c>
      <c r="G30" s="87">
        <f t="shared" si="3"/>
        <v>11663.448840349049</v>
      </c>
      <c r="H30" s="87">
        <f t="shared" si="3"/>
        <v>11760.296465222231</v>
      </c>
    </row>
  </sheetData>
  <hyperlinks>
    <hyperlink ref="B3" location="Contents!A1" display="Table of Contents"/>
  </hyperlinks>
  <pageMargins left="0.25" right="0.25" top="0.75" bottom="0.75" header="0.3" footer="0.3"/>
  <pageSetup paperSize="9" scale="85" orientation="portrait" r:id="rId1"/>
  <colBreaks count="2" manualBreakCount="2">
    <brk id="8" max="44" man="1"/>
    <brk id="10" max="4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V34"/>
  <sheetViews>
    <sheetView zoomScaleNormal="100" workbookViewId="0">
      <pane ySplit="5" topLeftCell="A6" activePane="bottomLeft" state="frozen"/>
      <selection pane="bottomLeft" activeCell="D34" sqref="D34:H34"/>
    </sheetView>
  </sheetViews>
  <sheetFormatPr defaultRowHeight="15" x14ac:dyDescent="0.25"/>
  <cols>
    <col min="1" max="1" width="9.140625" style="2"/>
    <col min="2" max="2" width="36.85546875" style="2" bestFit="1" customWidth="1"/>
    <col min="3" max="3" width="9.140625" style="2"/>
    <col min="4" max="8" width="10.28515625" style="2" bestFit="1" customWidth="1"/>
    <col min="9" max="16384" width="9.140625" style="2"/>
  </cols>
  <sheetData>
    <row r="2" spans="2:22" ht="18.75" x14ac:dyDescent="0.3">
      <c r="B2" s="92" t="s">
        <v>144</v>
      </c>
      <c r="C2" s="25"/>
      <c r="D2" s="23"/>
    </row>
    <row r="3" spans="2:22" x14ac:dyDescent="0.25">
      <c r="B3" s="93" t="s">
        <v>153</v>
      </c>
      <c r="C3" s="25"/>
      <c r="D3" s="23"/>
    </row>
    <row r="4" spans="2:22" x14ac:dyDescent="0.25">
      <c r="C4" s="3"/>
    </row>
    <row r="5" spans="2:22" x14ac:dyDescent="0.25">
      <c r="B5" s="14" t="s">
        <v>121</v>
      </c>
      <c r="C5" s="4" t="s">
        <v>12</v>
      </c>
      <c r="D5" s="4" t="s">
        <v>13</v>
      </c>
      <c r="E5" s="4" t="s">
        <v>14</v>
      </c>
      <c r="F5" s="4" t="s">
        <v>15</v>
      </c>
      <c r="G5" s="4" t="s">
        <v>16</v>
      </c>
      <c r="H5" s="4" t="s">
        <v>17</v>
      </c>
    </row>
    <row r="6" spans="2:22" x14ac:dyDescent="0.25">
      <c r="B6" s="1" t="s">
        <v>62</v>
      </c>
    </row>
    <row r="7" spans="2:22" x14ac:dyDescent="0.25">
      <c r="B7" s="2" t="s">
        <v>18</v>
      </c>
      <c r="C7" s="5">
        <f>Capex_Fcast_Total!B51</f>
        <v>25695.376946111002</v>
      </c>
      <c r="D7" s="5">
        <f>Capex_Fcast_Total!C51</f>
        <v>26328.727515637409</v>
      </c>
      <c r="E7" s="5">
        <f>Capex_Fcast_Total!D51</f>
        <v>26620.996350366186</v>
      </c>
      <c r="F7" s="5">
        <f>Capex_Fcast_Total!E51</f>
        <v>26855.084635171737</v>
      </c>
      <c r="G7" s="5">
        <f>Capex_Fcast_Total!F51</f>
        <v>26431.768231766411</v>
      </c>
      <c r="H7" s="5">
        <f>Capex_Fcast_Total!G51</f>
        <v>26852.346038399421</v>
      </c>
      <c r="K7" s="5"/>
      <c r="O7" s="5"/>
      <c r="P7" s="5"/>
      <c r="Q7" s="5"/>
      <c r="R7" s="5"/>
      <c r="S7" s="5"/>
      <c r="T7" s="5"/>
      <c r="U7" s="5"/>
      <c r="V7" s="5"/>
    </row>
    <row r="8" spans="2:22" x14ac:dyDescent="0.25">
      <c r="B8" s="2" t="s">
        <v>19</v>
      </c>
      <c r="C8" s="5">
        <f>Capex_Fcast_Total!B52</f>
        <v>14619.661473448779</v>
      </c>
      <c r="D8" s="5">
        <f>Capex_Fcast_Total!C52</f>
        <v>14946.078080113954</v>
      </c>
      <c r="E8" s="5">
        <f>Capex_Fcast_Total!D52</f>
        <v>15085.013708795141</v>
      </c>
      <c r="F8" s="5">
        <f>Capex_Fcast_Total!E52</f>
        <v>15191.063343371063</v>
      </c>
      <c r="G8" s="5">
        <f>Capex_Fcast_Total!F52</f>
        <v>14925.576582541893</v>
      </c>
      <c r="H8" s="5">
        <f>Capex_Fcast_Total!G52</f>
        <v>15136.411411373017</v>
      </c>
      <c r="K8" s="5"/>
      <c r="O8" s="5"/>
      <c r="P8" s="5"/>
      <c r="Q8" s="5"/>
      <c r="R8" s="5"/>
      <c r="S8" s="5"/>
      <c r="T8" s="5"/>
      <c r="U8" s="5"/>
      <c r="V8" s="5"/>
    </row>
    <row r="9" spans="2:22" x14ac:dyDescent="0.25">
      <c r="B9" s="2" t="s">
        <v>20</v>
      </c>
      <c r="C9" s="5">
        <f>Capex_Fcast_Total!B53</f>
        <v>21278.635191186655</v>
      </c>
      <c r="D9" s="5">
        <f>Capex_Fcast_Total!C53</f>
        <v>21430.760677541279</v>
      </c>
      <c r="E9" s="5">
        <f>Capex_Fcast_Total!D53</f>
        <v>21234.450927202659</v>
      </c>
      <c r="F9" s="5">
        <f>Capex_Fcast_Total!E53</f>
        <v>21380.564651566379</v>
      </c>
      <c r="G9" s="5">
        <f>Capex_Fcast_Total!F53</f>
        <v>20009.64373390784</v>
      </c>
      <c r="H9" s="5">
        <f>Capex_Fcast_Total!G53</f>
        <v>20175.794115044122</v>
      </c>
      <c r="K9" s="5"/>
      <c r="O9" s="5"/>
      <c r="P9" s="5"/>
      <c r="Q9" s="5"/>
      <c r="R9" s="5"/>
      <c r="S9" s="5"/>
      <c r="T9" s="5"/>
      <c r="U9" s="5"/>
      <c r="V9" s="5"/>
    </row>
    <row r="10" spans="2:22" x14ac:dyDescent="0.25">
      <c r="B10" s="2" t="s">
        <v>21</v>
      </c>
      <c r="C10" s="5">
        <f>Capex_Fcast_Total!B54</f>
        <v>16693.409785104439</v>
      </c>
      <c r="D10" s="5">
        <f>Capex_Fcast_Total!C54</f>
        <v>17030.680709171691</v>
      </c>
      <c r="E10" s="5">
        <f>Capex_Fcast_Total!D54</f>
        <v>17160.232950215639</v>
      </c>
      <c r="F10" s="5">
        <f>Capex_Fcast_Total!E54</f>
        <v>17252.602716707275</v>
      </c>
      <c r="G10" s="5">
        <f>Capex_Fcast_Total!F54</f>
        <v>16923.237148089043</v>
      </c>
      <c r="H10" s="5">
        <f>Capex_Fcast_Total!G54</f>
        <v>17133.646478250379</v>
      </c>
      <c r="K10" s="5"/>
      <c r="O10" s="5"/>
      <c r="P10" s="5"/>
      <c r="Q10" s="5"/>
      <c r="R10" s="5"/>
      <c r="S10" s="5"/>
      <c r="T10" s="5"/>
      <c r="U10" s="5"/>
      <c r="V10" s="5"/>
    </row>
    <row r="11" spans="2:22" x14ac:dyDescent="0.25">
      <c r="B11" s="2" t="s">
        <v>22</v>
      </c>
      <c r="C11" s="5">
        <f>Capex_Fcast_Total!B55</f>
        <v>2401.550338735437</v>
      </c>
      <c r="D11" s="5">
        <f>Capex_Fcast_Total!C55</f>
        <v>665.5809418586889</v>
      </c>
      <c r="E11" s="5">
        <f>Capex_Fcast_Total!D55</f>
        <v>677.13702614805993</v>
      </c>
      <c r="F11" s="5">
        <f>Capex_Fcast_Total!E55</f>
        <v>683.89425744775588</v>
      </c>
      <c r="G11" s="5">
        <f>Capex_Fcast_Total!F55</f>
        <v>691.47970247402554</v>
      </c>
      <c r="H11" s="5">
        <f>Capex_Fcast_Total!G55</f>
        <v>700.25262833075351</v>
      </c>
      <c r="K11" s="5"/>
      <c r="O11" s="5"/>
      <c r="P11" s="5"/>
      <c r="Q11" s="5"/>
      <c r="R11" s="5"/>
      <c r="S11" s="5"/>
      <c r="T11" s="5"/>
      <c r="U11" s="5"/>
      <c r="V11" s="5"/>
    </row>
    <row r="12" spans="2:22" x14ac:dyDescent="0.25">
      <c r="C12" s="6">
        <f>SUM(C7:C11)</f>
        <v>80688.633734586314</v>
      </c>
      <c r="D12" s="6">
        <f t="shared" ref="D12:H12" si="0">SUM(D7:D11)</f>
        <v>80401.827924323021</v>
      </c>
      <c r="E12" s="6">
        <f t="shared" si="0"/>
        <v>80777.83096272769</v>
      </c>
      <c r="F12" s="6">
        <f t="shared" si="0"/>
        <v>81363.209604264208</v>
      </c>
      <c r="G12" s="6">
        <f t="shared" si="0"/>
        <v>78981.705398779217</v>
      </c>
      <c r="H12" s="6">
        <f t="shared" si="0"/>
        <v>79998.450671397688</v>
      </c>
      <c r="K12" s="5"/>
      <c r="Q12" s="5"/>
      <c r="R12" s="5"/>
      <c r="S12" s="5"/>
      <c r="T12" s="5"/>
      <c r="U12" s="5"/>
      <c r="V12" s="5"/>
    </row>
    <row r="13" spans="2:22" x14ac:dyDescent="0.25">
      <c r="B13" s="2" t="s">
        <v>61</v>
      </c>
      <c r="C13" s="5">
        <f>Capex_Fcast_Total!B56</f>
        <v>1175.252623303352</v>
      </c>
      <c r="D13" s="5">
        <f>Capex_Fcast_Total!C56</f>
        <v>1192.7076588145876</v>
      </c>
      <c r="E13" s="5">
        <f>Capex_Fcast_Total!D56</f>
        <v>1222.8669321069942</v>
      </c>
      <c r="F13" s="5">
        <f>Capex_Fcast_Total!E56</f>
        <v>1244.9453665090389</v>
      </c>
      <c r="G13" s="5">
        <f>Capex_Fcast_Total!F56</f>
        <v>1267.4913501213173</v>
      </c>
      <c r="H13" s="5">
        <f>Capex_Fcast_Total!G56</f>
        <v>1294.2762152712555</v>
      </c>
      <c r="K13" s="5"/>
      <c r="Q13" s="5"/>
      <c r="R13" s="5"/>
      <c r="S13" s="5"/>
      <c r="T13" s="5"/>
      <c r="U13" s="5"/>
      <c r="V13" s="5"/>
    </row>
    <row r="14" spans="2:22" ht="15.75" thickBot="1" x14ac:dyDescent="0.3">
      <c r="C14" s="8">
        <f>SUM(C12:C13)</f>
        <v>81863.886357889671</v>
      </c>
      <c r="D14" s="8">
        <f t="shared" ref="D14:H14" si="1">SUM(D12:D13)</f>
        <v>81594.535583137607</v>
      </c>
      <c r="E14" s="8">
        <f t="shared" si="1"/>
        <v>82000.69789483468</v>
      </c>
      <c r="F14" s="8">
        <f t="shared" si="1"/>
        <v>82608.154970773248</v>
      </c>
      <c r="G14" s="8">
        <f t="shared" si="1"/>
        <v>80249.196748900533</v>
      </c>
      <c r="H14" s="8">
        <f t="shared" si="1"/>
        <v>81292.726886668941</v>
      </c>
      <c r="K14" s="5"/>
      <c r="Q14" s="5"/>
      <c r="R14" s="5"/>
      <c r="S14" s="5"/>
      <c r="T14" s="5"/>
      <c r="U14" s="5"/>
      <c r="V14" s="5"/>
    </row>
    <row r="15" spans="2:22" x14ac:dyDescent="0.25">
      <c r="Q15" s="5"/>
      <c r="R15" s="5"/>
      <c r="S15" s="5"/>
      <c r="T15" s="5"/>
      <c r="U15" s="5"/>
      <c r="V15" s="5"/>
    </row>
    <row r="16" spans="2:22" x14ac:dyDescent="0.25">
      <c r="B16" s="1" t="s">
        <v>72</v>
      </c>
      <c r="Q16" s="5"/>
      <c r="R16" s="5"/>
      <c r="S16" s="5"/>
      <c r="T16" s="5"/>
      <c r="U16" s="5"/>
      <c r="V16" s="5"/>
    </row>
    <row r="17" spans="2:22" x14ac:dyDescent="0.25">
      <c r="B17" s="2" t="s">
        <v>18</v>
      </c>
      <c r="C17" s="5">
        <f>Contr_Fcast!C8</f>
        <v>4144.9145127163656</v>
      </c>
      <c r="D17" s="5">
        <f>Contr_Fcast!D28</f>
        <v>20371.895534876949</v>
      </c>
      <c r="E17" s="5">
        <f>Contr_Fcast!E28</f>
        <v>20598.039018858788</v>
      </c>
      <c r="F17" s="5">
        <f>Contr_Fcast!F28</f>
        <v>20779.165208157716</v>
      </c>
      <c r="G17" s="5">
        <f>Contr_Fcast!G28</f>
        <v>20451.623455779016</v>
      </c>
      <c r="H17" s="5">
        <f>Contr_Fcast!H28</f>
        <v>20777.04621447203</v>
      </c>
      <c r="K17" s="5"/>
      <c r="O17" s="5"/>
      <c r="P17" s="5"/>
      <c r="Q17" s="5"/>
      <c r="R17" s="5"/>
      <c r="S17" s="5"/>
      <c r="T17" s="5"/>
      <c r="U17" s="5"/>
      <c r="V17" s="5"/>
    </row>
    <row r="18" spans="2:22" x14ac:dyDescent="0.25">
      <c r="B18" s="2" t="s">
        <v>19</v>
      </c>
      <c r="C18" s="5">
        <f>Contr_Fcast!C9</f>
        <v>2166.0969086229275</v>
      </c>
      <c r="D18" s="5">
        <f>Contr_Fcast!D29</f>
        <v>2144.4032712841386</v>
      </c>
      <c r="E18" s="5">
        <f>Contr_Fcast!E29</f>
        <v>2164.3371974315114</v>
      </c>
      <c r="F18" s="5">
        <f>Contr_Fcast!F29</f>
        <v>2179.5527731888515</v>
      </c>
      <c r="G18" s="5">
        <f>Contr_Fcast!G29</f>
        <v>2141.4617987303291</v>
      </c>
      <c r="H18" s="5">
        <f>Contr_Fcast!H29</f>
        <v>2171.7115334247865</v>
      </c>
      <c r="K18" s="5"/>
      <c r="O18" s="5"/>
      <c r="P18" s="5"/>
      <c r="Q18" s="5"/>
      <c r="R18" s="5"/>
      <c r="S18" s="5"/>
      <c r="T18" s="5"/>
      <c r="U18" s="5"/>
      <c r="V18" s="5"/>
    </row>
    <row r="19" spans="2:22" x14ac:dyDescent="0.25">
      <c r="B19" s="2" t="s">
        <v>20</v>
      </c>
      <c r="C19" s="5">
        <f>Contr_Fcast!C10</f>
        <v>6812.0415099927523</v>
      </c>
      <c r="D19" s="5">
        <f>Contr_Fcast!D30</f>
        <v>12491.805656124536</v>
      </c>
      <c r="E19" s="5">
        <f>Contr_Fcast!E30</f>
        <v>12377.378394930665</v>
      </c>
      <c r="F19" s="5">
        <f>Contr_Fcast!F30</f>
        <v>12462.546825296131</v>
      </c>
      <c r="G19" s="5">
        <f>Contr_Fcast!G30</f>
        <v>11663.448840349049</v>
      </c>
      <c r="H19" s="5">
        <f>Contr_Fcast!H30</f>
        <v>11760.296465222231</v>
      </c>
      <c r="K19" s="5"/>
      <c r="O19" s="5"/>
      <c r="P19" s="5"/>
      <c r="Q19" s="5"/>
      <c r="R19" s="5"/>
      <c r="S19" s="5"/>
      <c r="T19" s="5"/>
      <c r="U19" s="5"/>
      <c r="V19" s="5"/>
    </row>
    <row r="20" spans="2:22" x14ac:dyDescent="0.25">
      <c r="B20" s="2" t="s">
        <v>21</v>
      </c>
      <c r="C20" s="5">
        <f>Contr_Fcast!C11</f>
        <v>7224.9025952447428</v>
      </c>
      <c r="D20" s="5">
        <f>Contr_Fcast!D11</f>
        <v>7370.8733469343342</v>
      </c>
      <c r="E20" s="5">
        <f>Contr_Fcast!E11</f>
        <v>7426.9435168149894</v>
      </c>
      <c r="F20" s="5">
        <f>Contr_Fcast!F11</f>
        <v>7466.9211232020962</v>
      </c>
      <c r="G20" s="5">
        <f>Contr_Fcast!G11</f>
        <v>7324.3718069073821</v>
      </c>
      <c r="H20" s="5">
        <f>Contr_Fcast!H11</f>
        <v>7415.4368999660092</v>
      </c>
      <c r="K20" s="5"/>
      <c r="O20" s="5"/>
      <c r="P20" s="5"/>
      <c r="Q20" s="5"/>
      <c r="R20" s="5"/>
      <c r="S20" s="5"/>
      <c r="T20" s="5"/>
      <c r="U20" s="5"/>
      <c r="V20" s="5"/>
    </row>
    <row r="21" spans="2:22" x14ac:dyDescent="0.25">
      <c r="B21" s="2" t="s">
        <v>22</v>
      </c>
      <c r="C21" s="5">
        <f>Contr_Fcast!C12</f>
        <v>3533.0130968770477</v>
      </c>
      <c r="D21" s="5">
        <f>Contr_Fcast!D12</f>
        <v>396.77255797132125</v>
      </c>
      <c r="E21" s="5">
        <f>Contr_Fcast!E12</f>
        <v>403.66148287175719</v>
      </c>
      <c r="F21" s="5">
        <f>Contr_Fcast!F12</f>
        <v>407.68966904562376</v>
      </c>
      <c r="G21" s="5">
        <f>Contr_Fcast!G12</f>
        <v>412.21157800836994</v>
      </c>
      <c r="H21" s="5">
        <f>Contr_Fcast!H12</f>
        <v>417.44137954587507</v>
      </c>
      <c r="K21" s="5"/>
      <c r="O21" s="5"/>
      <c r="P21" s="5"/>
      <c r="Q21" s="5"/>
      <c r="R21" s="5"/>
      <c r="S21" s="5"/>
      <c r="T21" s="5"/>
      <c r="U21" s="5"/>
      <c r="V21" s="5"/>
    </row>
    <row r="22" spans="2:22" x14ac:dyDescent="0.25">
      <c r="C22" s="6">
        <f>SUM(C17:C21)</f>
        <v>23880.968623453835</v>
      </c>
      <c r="D22" s="6">
        <f t="shared" ref="D22" si="2">SUM(D17:D21)</f>
        <v>42775.750367191285</v>
      </c>
      <c r="E22" s="6">
        <f t="shared" ref="E22" si="3">SUM(E17:E21)</f>
        <v>42970.359610907712</v>
      </c>
      <c r="F22" s="6">
        <f t="shared" ref="F22" si="4">SUM(F17:F21)</f>
        <v>43295.875598890423</v>
      </c>
      <c r="G22" s="6">
        <f t="shared" ref="G22" si="5">SUM(G17:G21)</f>
        <v>41993.117479774141</v>
      </c>
      <c r="H22" s="6">
        <f t="shared" ref="H22" si="6">SUM(H17:H21)</f>
        <v>42541.932492630927</v>
      </c>
      <c r="K22" s="5"/>
      <c r="O22" s="5"/>
      <c r="P22" s="5"/>
      <c r="Q22" s="5"/>
      <c r="R22" s="5"/>
      <c r="S22" s="5"/>
      <c r="T22" s="5"/>
      <c r="U22" s="5"/>
      <c r="V22" s="5"/>
    </row>
    <row r="23" spans="2:22" x14ac:dyDescent="0.25">
      <c r="B23" s="2" t="s">
        <v>61</v>
      </c>
      <c r="C23" s="26">
        <v>0</v>
      </c>
      <c r="D23" s="26">
        <v>0</v>
      </c>
      <c r="E23" s="26">
        <v>0</v>
      </c>
      <c r="F23" s="26">
        <v>0</v>
      </c>
      <c r="G23" s="26">
        <v>0</v>
      </c>
      <c r="H23" s="26">
        <v>0</v>
      </c>
      <c r="K23" s="5"/>
      <c r="Q23" s="5"/>
      <c r="R23" s="5"/>
      <c r="S23" s="5"/>
      <c r="T23" s="5"/>
      <c r="U23" s="5"/>
      <c r="V23" s="5"/>
    </row>
    <row r="24" spans="2:22" ht="15.75" thickBot="1" x14ac:dyDescent="0.3">
      <c r="C24" s="8">
        <f>SUM(C22:C23)</f>
        <v>23880.968623453835</v>
      </c>
      <c r="D24" s="8">
        <f t="shared" ref="D24" si="7">SUM(D22:D23)</f>
        <v>42775.750367191285</v>
      </c>
      <c r="E24" s="8">
        <f t="shared" ref="E24" si="8">SUM(E22:E23)</f>
        <v>42970.359610907712</v>
      </c>
      <c r="F24" s="8">
        <f t="shared" ref="F24" si="9">SUM(F22:F23)</f>
        <v>43295.875598890423</v>
      </c>
      <c r="G24" s="8">
        <f t="shared" ref="G24" si="10">SUM(G22:G23)</f>
        <v>41993.117479774141</v>
      </c>
      <c r="H24" s="8">
        <f t="shared" ref="H24" si="11">SUM(H22:H23)</f>
        <v>42541.932492630927</v>
      </c>
      <c r="K24" s="5"/>
      <c r="Q24" s="5"/>
      <c r="R24" s="5"/>
      <c r="S24" s="5"/>
      <c r="T24" s="5"/>
      <c r="U24" s="5"/>
      <c r="V24" s="5"/>
    </row>
    <row r="25" spans="2:22" x14ac:dyDescent="0.25">
      <c r="C25" s="27">
        <f>C24/C14</f>
        <v>0.29171554987081671</v>
      </c>
      <c r="D25" s="27">
        <f>D24/D14</f>
        <v>0.52424773376651657</v>
      </c>
      <c r="E25" s="27">
        <f t="shared" ref="E25:H25" si="12">E24/E14</f>
        <v>0.52402431581761533</v>
      </c>
      <c r="F25" s="27">
        <f t="shared" si="12"/>
        <v>0.52411139813264795</v>
      </c>
      <c r="G25" s="27">
        <f t="shared" si="12"/>
        <v>0.52328396022667323</v>
      </c>
      <c r="H25" s="27">
        <f t="shared" si="12"/>
        <v>0.52331781848010939</v>
      </c>
      <c r="Q25" s="5"/>
      <c r="R25" s="5"/>
      <c r="S25" s="5"/>
      <c r="T25" s="5"/>
      <c r="U25" s="5"/>
      <c r="V25" s="5"/>
    </row>
    <row r="26" spans="2:22" x14ac:dyDescent="0.25">
      <c r="B26" s="1" t="s">
        <v>73</v>
      </c>
      <c r="Q26" s="5"/>
      <c r="R26" s="5"/>
      <c r="S26" s="5"/>
      <c r="T26" s="5"/>
      <c r="U26" s="5"/>
      <c r="V26" s="5"/>
    </row>
    <row r="27" spans="2:22" x14ac:dyDescent="0.25">
      <c r="B27" s="2" t="s">
        <v>18</v>
      </c>
      <c r="C27" s="5">
        <f>C7-C17</f>
        <v>21550.462433394638</v>
      </c>
      <c r="D27" s="5">
        <f t="shared" ref="D27:H27" si="13">D7-D17</f>
        <v>5956.8319807604603</v>
      </c>
      <c r="E27" s="5">
        <f t="shared" si="13"/>
        <v>6022.9573315073976</v>
      </c>
      <c r="F27" s="5">
        <f t="shared" si="13"/>
        <v>6075.9194270140215</v>
      </c>
      <c r="G27" s="5">
        <f t="shared" si="13"/>
        <v>5980.1447759873954</v>
      </c>
      <c r="H27" s="5">
        <f t="shared" si="13"/>
        <v>6075.2998239273911</v>
      </c>
      <c r="K27" s="5"/>
      <c r="O27" s="5"/>
      <c r="P27" s="5"/>
      <c r="Q27" s="5"/>
      <c r="R27" s="5"/>
      <c r="S27" s="5"/>
      <c r="T27" s="5"/>
      <c r="U27" s="5"/>
      <c r="V27" s="5"/>
    </row>
    <row r="28" spans="2:22" x14ac:dyDescent="0.25">
      <c r="B28" s="2" t="s">
        <v>19</v>
      </c>
      <c r="C28" s="5">
        <f t="shared" ref="C28:H28" si="14">C8-C18</f>
        <v>12453.564564825852</v>
      </c>
      <c r="D28" s="5">
        <f t="shared" si="14"/>
        <v>12801.674808829815</v>
      </c>
      <c r="E28" s="5">
        <f t="shared" si="14"/>
        <v>12920.676511363628</v>
      </c>
      <c r="F28" s="5">
        <f t="shared" si="14"/>
        <v>13011.51057018221</v>
      </c>
      <c r="G28" s="5">
        <f t="shared" si="14"/>
        <v>12784.114783811565</v>
      </c>
      <c r="H28" s="5">
        <f t="shared" si="14"/>
        <v>12964.699877948231</v>
      </c>
      <c r="K28" s="5"/>
      <c r="O28" s="5"/>
      <c r="P28" s="5"/>
      <c r="Q28" s="5"/>
      <c r="R28" s="5"/>
      <c r="S28" s="5"/>
      <c r="T28" s="5"/>
      <c r="U28" s="5"/>
      <c r="V28" s="5"/>
    </row>
    <row r="29" spans="2:22" x14ac:dyDescent="0.25">
      <c r="B29" s="2" t="s">
        <v>20</v>
      </c>
      <c r="C29" s="5">
        <f t="shared" ref="C29:H29" si="15">C9-C19</f>
        <v>14466.593681193903</v>
      </c>
      <c r="D29" s="5">
        <f t="shared" si="15"/>
        <v>8938.955021416743</v>
      </c>
      <c r="E29" s="5">
        <f t="shared" si="15"/>
        <v>8857.0725322719936</v>
      </c>
      <c r="F29" s="5">
        <f t="shared" si="15"/>
        <v>8918.0178262702484</v>
      </c>
      <c r="G29" s="5">
        <f t="shared" si="15"/>
        <v>8346.1948935587916</v>
      </c>
      <c r="H29" s="5">
        <f t="shared" si="15"/>
        <v>8415.4976498218912</v>
      </c>
      <c r="K29" s="5"/>
      <c r="O29" s="5"/>
      <c r="P29" s="5"/>
      <c r="Q29" s="5"/>
      <c r="R29" s="5"/>
      <c r="S29" s="5"/>
      <c r="T29" s="5"/>
      <c r="U29" s="5"/>
      <c r="V29" s="5"/>
    </row>
    <row r="30" spans="2:22" x14ac:dyDescent="0.25">
      <c r="B30" s="2" t="s">
        <v>21</v>
      </c>
      <c r="C30" s="5">
        <f t="shared" ref="C30:H30" si="16">C10-C20</f>
        <v>9468.5071898596962</v>
      </c>
      <c r="D30" s="5">
        <f t="shared" si="16"/>
        <v>9659.8073622373558</v>
      </c>
      <c r="E30" s="5">
        <f t="shared" si="16"/>
        <v>9733.2894334006487</v>
      </c>
      <c r="F30" s="5">
        <f t="shared" si="16"/>
        <v>9785.6815935051782</v>
      </c>
      <c r="G30" s="5">
        <f t="shared" si="16"/>
        <v>9598.8653411816613</v>
      </c>
      <c r="H30" s="5">
        <f t="shared" si="16"/>
        <v>9718.2095782843699</v>
      </c>
      <c r="K30" s="5"/>
      <c r="O30" s="5"/>
      <c r="P30" s="5"/>
      <c r="Q30" s="5"/>
      <c r="R30" s="5"/>
      <c r="S30" s="5"/>
      <c r="T30" s="5"/>
      <c r="U30" s="5"/>
      <c r="V30" s="5"/>
    </row>
    <row r="31" spans="2:22" x14ac:dyDescent="0.25">
      <c r="B31" s="2" t="s">
        <v>22</v>
      </c>
      <c r="C31" s="5">
        <f t="shared" ref="C31:H31" si="17">C11-C21</f>
        <v>-1131.4627581416107</v>
      </c>
      <c r="D31" s="5">
        <f t="shared" si="17"/>
        <v>268.80838388736765</v>
      </c>
      <c r="E31" s="5">
        <f t="shared" si="17"/>
        <v>273.47554327630274</v>
      </c>
      <c r="F31" s="5">
        <f t="shared" si="17"/>
        <v>276.20458840213212</v>
      </c>
      <c r="G31" s="5">
        <f t="shared" si="17"/>
        <v>279.2681244656556</v>
      </c>
      <c r="H31" s="5">
        <f t="shared" si="17"/>
        <v>282.81124878487844</v>
      </c>
      <c r="K31" s="5"/>
      <c r="O31" s="5"/>
      <c r="P31" s="5"/>
      <c r="Q31" s="5"/>
      <c r="R31" s="5"/>
      <c r="S31" s="5"/>
      <c r="T31" s="5"/>
      <c r="U31" s="5"/>
      <c r="V31" s="5"/>
    </row>
    <row r="32" spans="2:22" x14ac:dyDescent="0.25">
      <c r="C32" s="6">
        <f>SUM(C27:C31)</f>
        <v>56807.665111132475</v>
      </c>
      <c r="D32" s="6">
        <f t="shared" ref="D32" si="18">SUM(D27:D31)</f>
        <v>37626.077557131743</v>
      </c>
      <c r="E32" s="6">
        <f t="shared" ref="E32" si="19">SUM(E27:E31)</f>
        <v>37807.471351819971</v>
      </c>
      <c r="F32" s="6">
        <f t="shared" ref="F32" si="20">SUM(F27:F31)</f>
        <v>38067.334005373792</v>
      </c>
      <c r="G32" s="6">
        <f t="shared" ref="G32" si="21">SUM(G27:G31)</f>
        <v>36988.587919005069</v>
      </c>
      <c r="H32" s="6">
        <f t="shared" ref="H32" si="22">SUM(H27:H31)</f>
        <v>37456.518178766761</v>
      </c>
      <c r="K32" s="5"/>
      <c r="Q32" s="5"/>
      <c r="R32" s="5"/>
      <c r="S32" s="5"/>
      <c r="T32" s="5"/>
      <c r="U32" s="5"/>
      <c r="V32" s="5"/>
    </row>
    <row r="33" spans="2:22" x14ac:dyDescent="0.25">
      <c r="B33" s="2" t="s">
        <v>61</v>
      </c>
      <c r="C33" s="5">
        <f t="shared" ref="C33:H33" si="23">C13-C23</f>
        <v>1175.252623303352</v>
      </c>
      <c r="D33" s="5">
        <f t="shared" si="23"/>
        <v>1192.7076588145876</v>
      </c>
      <c r="E33" s="5">
        <f t="shared" si="23"/>
        <v>1222.8669321069942</v>
      </c>
      <c r="F33" s="5">
        <f t="shared" si="23"/>
        <v>1244.9453665090389</v>
      </c>
      <c r="G33" s="5">
        <f t="shared" si="23"/>
        <v>1267.4913501213173</v>
      </c>
      <c r="H33" s="5">
        <f t="shared" si="23"/>
        <v>1294.2762152712555</v>
      </c>
      <c r="K33" s="5"/>
      <c r="Q33" s="5"/>
      <c r="R33" s="5"/>
      <c r="S33" s="5"/>
      <c r="T33" s="5"/>
      <c r="U33" s="5"/>
      <c r="V33" s="5"/>
    </row>
    <row r="34" spans="2:22" ht="15.75" thickBot="1" x14ac:dyDescent="0.3">
      <c r="C34" s="8">
        <f>SUM(C32:C33)</f>
        <v>57982.917734435825</v>
      </c>
      <c r="D34" s="8">
        <f t="shared" ref="D34" si="24">SUM(D32:D33)</f>
        <v>38818.785215946329</v>
      </c>
      <c r="E34" s="8">
        <f t="shared" ref="E34" si="25">SUM(E32:E33)</f>
        <v>39030.338283926969</v>
      </c>
      <c r="F34" s="8">
        <f t="shared" ref="F34" si="26">SUM(F32:F33)</f>
        <v>39312.279371882832</v>
      </c>
      <c r="G34" s="8">
        <f t="shared" ref="G34" si="27">SUM(G32:G33)</f>
        <v>38256.079269126385</v>
      </c>
      <c r="H34" s="8">
        <f t="shared" ref="H34" si="28">SUM(H32:H33)</f>
        <v>38750.794394038014</v>
      </c>
      <c r="K34" s="5"/>
      <c r="Q34" s="5"/>
      <c r="R34" s="5"/>
      <c r="S34" s="5"/>
      <c r="T34" s="5"/>
      <c r="U34" s="5"/>
      <c r="V34" s="5"/>
    </row>
  </sheetData>
  <hyperlinks>
    <hyperlink ref="B3" location="Contents!A1" display="Table of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4"/>
  <sheetViews>
    <sheetView workbookViewId="0">
      <selection activeCell="F5" sqref="F5"/>
    </sheetView>
  </sheetViews>
  <sheetFormatPr defaultRowHeight="15" x14ac:dyDescent="0.25"/>
  <cols>
    <col min="1" max="16384" width="9.140625" style="54"/>
  </cols>
  <sheetData>
    <row r="3" spans="3:3" ht="18.75" x14ac:dyDescent="0.3">
      <c r="C3" s="55" t="s">
        <v>98</v>
      </c>
    </row>
    <row r="4" spans="3:3" x14ac:dyDescent="0.25">
      <c r="C4" s="96" t="s">
        <v>153</v>
      </c>
    </row>
  </sheetData>
  <hyperlinks>
    <hyperlink ref="C4" location="Contents!A1" display="Table of Contents"/>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6"/>
  <sheetViews>
    <sheetView zoomScaleNormal="100" workbookViewId="0">
      <selection activeCell="H13" sqref="H13"/>
    </sheetView>
  </sheetViews>
  <sheetFormatPr defaultRowHeight="15" x14ac:dyDescent="0.25"/>
  <cols>
    <col min="1" max="1" width="4.85546875" customWidth="1"/>
    <col min="2" max="2" width="30.28515625" customWidth="1"/>
    <col min="3" max="3" width="8.28515625" customWidth="1"/>
  </cols>
  <sheetData>
    <row r="1" spans="2:9" x14ac:dyDescent="0.25">
      <c r="B1" s="93" t="s">
        <v>153</v>
      </c>
    </row>
    <row r="3" spans="2:9" x14ac:dyDescent="0.25">
      <c r="B3" s="1" t="s">
        <v>96</v>
      </c>
      <c r="D3" s="53" t="s">
        <v>93</v>
      </c>
    </row>
    <row r="5" spans="2:9" x14ac:dyDescent="0.25">
      <c r="B5" s="1" t="s">
        <v>95</v>
      </c>
      <c r="C5" s="49" t="s">
        <v>92</v>
      </c>
      <c r="D5" s="49" t="s">
        <v>12</v>
      </c>
      <c r="E5" s="49" t="s">
        <v>13</v>
      </c>
      <c r="F5" s="49" t="s">
        <v>14</v>
      </c>
      <c r="G5" s="49" t="s">
        <v>15</v>
      </c>
      <c r="H5" s="49" t="s">
        <v>16</v>
      </c>
      <c r="I5" s="49" t="s">
        <v>17</v>
      </c>
    </row>
    <row r="6" spans="2:9" x14ac:dyDescent="0.25">
      <c r="B6" s="1"/>
      <c r="C6" s="49"/>
      <c r="D6" s="49"/>
      <c r="E6" s="49"/>
      <c r="F6" s="49"/>
      <c r="G6" s="49"/>
      <c r="H6" s="49"/>
      <c r="I6" s="49"/>
    </row>
    <row r="7" spans="2:9" x14ac:dyDescent="0.25">
      <c r="B7" t="s">
        <v>88</v>
      </c>
      <c r="C7" s="50">
        <v>107</v>
      </c>
      <c r="D7" s="51">
        <f>Capex_Fcast_Total!B25*CPI_adj_2015</f>
        <v>13249.66646470438</v>
      </c>
      <c r="E7" s="51">
        <f>Capex_Fcast_Total!C25*CPI_adj_2015</f>
        <v>13616.865737239945</v>
      </c>
      <c r="F7" s="51">
        <f>Capex_Fcast_Total!D25*CPI_adj_2015</f>
        <v>13626.945466363381</v>
      </c>
      <c r="G7" s="51">
        <f>Capex_Fcast_Total!E25*CPI_adj_2015</f>
        <v>13700.775202416973</v>
      </c>
      <c r="H7" s="51">
        <f>Capex_Fcast_Total!F25*CPI_adj_2015</f>
        <v>13445.345804176146</v>
      </c>
      <c r="I7" s="51">
        <f>Capex_Fcast_Total!G25*CPI_adj_2015</f>
        <v>13583.890337432811</v>
      </c>
    </row>
    <row r="8" spans="2:9" x14ac:dyDescent="0.25">
      <c r="C8" s="50">
        <v>109</v>
      </c>
      <c r="D8" s="51">
        <f>Capex_Fcast_Total!B29*CPI_adj_2015</f>
        <v>1066.2464902794595</v>
      </c>
      <c r="E8" s="51">
        <f>Capex_Fcast_Total!C29*CPI_adj_2015</f>
        <v>1087.6477578746121</v>
      </c>
      <c r="F8" s="51">
        <f>Capex_Fcast_Total!D29*CPI_adj_2015</f>
        <v>1105.6668784639339</v>
      </c>
      <c r="G8" s="51">
        <f>Capex_Fcast_Total!E29*CPI_adj_2015</f>
        <v>1123.7544912831065</v>
      </c>
      <c r="H8" s="51">
        <f>Capex_Fcast_Total!F29*CPI_adj_2015</f>
        <v>1142.525913503752</v>
      </c>
      <c r="I8" s="51">
        <f>Capex_Fcast_Total!G29*CPI_adj_2015</f>
        <v>1162.2158353149555</v>
      </c>
    </row>
    <row r="9" spans="2:9" x14ac:dyDescent="0.25">
      <c r="C9" s="50">
        <v>110</v>
      </c>
      <c r="D9" s="52">
        <f>Capex_Fcast_Total!B27*CPI_adj_2015</f>
        <v>15129.085732454334</v>
      </c>
      <c r="E9" s="52">
        <f>Capex_Fcast_Total!C27*CPI_adj_2015</f>
        <v>15516.076618062549</v>
      </c>
      <c r="F9" s="52">
        <f>Capex_Fcast_Total!D27*CPI_adj_2015</f>
        <v>15501.580781881683</v>
      </c>
      <c r="G9" s="52">
        <f>Capex_Fcast_Total!E27*CPI_adj_2015</f>
        <v>15560.071479878427</v>
      </c>
      <c r="H9" s="52">
        <f>Capex_Fcast_Total!F27*CPI_adj_2015</f>
        <v>15244.890160443372</v>
      </c>
      <c r="I9" s="52">
        <f>Capex_Fcast_Total!G27*CPI_adj_2015</f>
        <v>15376.271727525876</v>
      </c>
    </row>
    <row r="10" spans="2:9" x14ac:dyDescent="0.25">
      <c r="B10" t="s">
        <v>97</v>
      </c>
      <c r="C10" s="50"/>
      <c r="D10" s="51">
        <f>SUM(D7:D9)</f>
        <v>29444.998687438172</v>
      </c>
      <c r="E10" s="51">
        <f t="shared" ref="E10:I10" si="0">SUM(E7:E9)</f>
        <v>30220.590113177106</v>
      </c>
      <c r="F10" s="51">
        <f t="shared" si="0"/>
        <v>30234.193126708997</v>
      </c>
      <c r="G10" s="51">
        <f t="shared" si="0"/>
        <v>30384.601173578507</v>
      </c>
      <c r="H10" s="51">
        <f t="shared" si="0"/>
        <v>29832.76187812327</v>
      </c>
      <c r="I10" s="51">
        <f t="shared" si="0"/>
        <v>30122.377900273641</v>
      </c>
    </row>
    <row r="11" spans="2:9" x14ac:dyDescent="0.25">
      <c r="B11" t="s">
        <v>89</v>
      </c>
      <c r="C11" s="50">
        <v>108</v>
      </c>
      <c r="D11" s="51">
        <f>Capex_Fcast_Total!B26*CPI_adj_2015</f>
        <v>19284.633889736426</v>
      </c>
      <c r="E11" s="51">
        <f>Capex_Fcast_Total!C26*CPI_adj_2015</f>
        <v>19524.840511924853</v>
      </c>
      <c r="F11" s="51">
        <f>Capex_Fcast_Total!D26*CPI_adj_2015</f>
        <v>19181.99813265344</v>
      </c>
      <c r="G11" s="51">
        <f>Capex_Fcast_Total!E26*CPI_adj_2015</f>
        <v>19283.068167817215</v>
      </c>
      <c r="H11" s="51">
        <f>Capex_Fcast_Total!F26*CPI_adj_2015</f>
        <v>18025.205119073475</v>
      </c>
      <c r="I11" s="51">
        <f>Capex_Fcast_Total!G26*CPI_adj_2015</f>
        <v>18106.390430393385</v>
      </c>
    </row>
    <row r="12" spans="2:9" x14ac:dyDescent="0.25">
      <c r="B12" t="s">
        <v>90</v>
      </c>
      <c r="C12" s="50">
        <v>104</v>
      </c>
      <c r="D12" s="51">
        <f>Capex_Fcast_Total!B24*CPI_adj_2015</f>
        <v>23287.486843600051</v>
      </c>
      <c r="E12" s="51">
        <f>Capex_Fcast_Total!C24*CPI_adj_2015</f>
        <v>23987.212276765797</v>
      </c>
      <c r="F12" s="51">
        <f>Capex_Fcast_Total!D24*CPI_adj_2015</f>
        <v>24047.897637321599</v>
      </c>
      <c r="G12" s="51">
        <f>Capex_Fcast_Total!E24*CPI_adj_2015</f>
        <v>24220.521586392195</v>
      </c>
      <c r="H12" s="51">
        <f>Capex_Fcast_Total!F24*CPI_adj_2015</f>
        <v>23810.421133587679</v>
      </c>
      <c r="I12" s="51">
        <f>Capex_Fcast_Total!G24*CPI_adj_2015</f>
        <v>24098.137529107298</v>
      </c>
    </row>
    <row r="13" spans="2:9" x14ac:dyDescent="0.25">
      <c r="B13" t="s">
        <v>91</v>
      </c>
      <c r="C13" s="50">
        <v>118</v>
      </c>
      <c r="D13" s="51">
        <f>Capex_Fcast_Total!B28*CPI_adj_2015</f>
        <v>2171.6681038703332</v>
      </c>
      <c r="E13" s="51">
        <f>Capex_Fcast_Total!C28*CPI_adj_2015</f>
        <v>606.38826279210582</v>
      </c>
      <c r="F13" s="51">
        <f>Capex_Fcast_Total!D28*CPI_adj_2015</f>
        <v>611.68716891488214</v>
      </c>
      <c r="G13" s="51">
        <f>Capex_Fcast_Total!E28*CPI_adj_2015</f>
        <v>616.80221270384777</v>
      </c>
      <c r="H13" s="51">
        <f>Capex_Fcast_Total!F28*CPI_adj_2015</f>
        <v>622.90281818705841</v>
      </c>
      <c r="I13" s="51">
        <f>Capex_Fcast_Total!G28*CPI_adj_2015</f>
        <v>628.42867131616958</v>
      </c>
    </row>
    <row r="15" spans="2:9" x14ac:dyDescent="0.25">
      <c r="B15" t="s">
        <v>94</v>
      </c>
      <c r="D15" s="51">
        <f>SUM(D10:D13)</f>
        <v>74188.787524644984</v>
      </c>
      <c r="E15" s="51">
        <f t="shared" ref="E15:I15" si="1">SUM(E10:E13)</f>
        <v>74339.031164659871</v>
      </c>
      <c r="F15" s="51">
        <f t="shared" si="1"/>
        <v>74075.776065598911</v>
      </c>
      <c r="G15" s="51">
        <f t="shared" si="1"/>
        <v>74504.993140491759</v>
      </c>
      <c r="H15" s="51">
        <f t="shared" si="1"/>
        <v>72291.29094897148</v>
      </c>
      <c r="I15" s="51">
        <f t="shared" si="1"/>
        <v>72955.334531090499</v>
      </c>
    </row>
    <row r="16" spans="2:9" x14ac:dyDescent="0.25">
      <c r="B16" t="s">
        <v>169</v>
      </c>
      <c r="D16" s="51">
        <f>D15-Capex_Fcast_Total!B30*CPI_adj_2015</f>
        <v>0</v>
      </c>
      <c r="E16" s="51">
        <f>E15-Capex_Fcast_Total!C30*CPI_adj_2015</f>
        <v>0</v>
      </c>
      <c r="F16" s="51">
        <f>F15-Capex_Fcast_Total!D30*CPI_adj_2015</f>
        <v>0</v>
      </c>
      <c r="G16" s="51">
        <f>G15-Capex_Fcast_Total!E30*CPI_adj_2015</f>
        <v>0</v>
      </c>
      <c r="H16" s="51">
        <f>H15-Capex_Fcast_Total!F30*CPI_adj_2015</f>
        <v>0</v>
      </c>
      <c r="I16" s="51">
        <f>I15-Capex_Fcast_Total!G30*CPI_adj_2015</f>
        <v>0</v>
      </c>
    </row>
  </sheetData>
  <hyperlinks>
    <hyperlink ref="B1" location="Contents!A1" display="Table of Contents"/>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19"/>
  <sheetViews>
    <sheetView zoomScaleNormal="100" workbookViewId="0">
      <pane xSplit="2" topLeftCell="C1" activePane="topRight" state="frozen"/>
      <selection pane="topRight" activeCell="D7" sqref="D7"/>
    </sheetView>
  </sheetViews>
  <sheetFormatPr defaultRowHeight="15" x14ac:dyDescent="0.25"/>
  <cols>
    <col min="1" max="1" width="5.140625" style="2" customWidth="1"/>
    <col min="2" max="2" width="37.140625" style="2" bestFit="1" customWidth="1"/>
    <col min="3" max="3" width="9.42578125" style="2" customWidth="1"/>
    <col min="4" max="26" width="9.140625" style="2"/>
    <col min="27" max="27" width="6.7109375" style="2" customWidth="1"/>
    <col min="28" max="28" width="8.7109375" style="2" customWidth="1"/>
    <col min="29" max="16384" width="9.140625" style="2"/>
  </cols>
  <sheetData>
    <row r="1" spans="2:34" x14ac:dyDescent="0.25">
      <c r="B1" s="93" t="s">
        <v>153</v>
      </c>
    </row>
    <row r="3" spans="2:34" ht="27.75" customHeight="1" x14ac:dyDescent="0.25">
      <c r="B3" s="1" t="s">
        <v>96</v>
      </c>
      <c r="C3" s="102" t="s">
        <v>77</v>
      </c>
      <c r="D3" s="103"/>
      <c r="E3" s="103"/>
      <c r="F3" s="103"/>
      <c r="G3" s="103"/>
      <c r="H3" s="104"/>
      <c r="I3" s="103" t="s">
        <v>78</v>
      </c>
      <c r="J3" s="103"/>
      <c r="K3" s="103"/>
      <c r="L3" s="103"/>
      <c r="M3" s="103"/>
      <c r="N3" s="103"/>
      <c r="O3" s="102" t="s">
        <v>157</v>
      </c>
      <c r="P3" s="103"/>
      <c r="Q3" s="103"/>
      <c r="R3" s="103"/>
      <c r="S3" s="103"/>
      <c r="T3" s="104"/>
      <c r="U3" s="103" t="s">
        <v>79</v>
      </c>
      <c r="V3" s="103"/>
      <c r="W3" s="103"/>
      <c r="X3" s="103"/>
      <c r="Y3" s="103"/>
      <c r="Z3" s="104"/>
      <c r="AB3" s="99" t="s">
        <v>100</v>
      </c>
      <c r="AC3" s="100"/>
      <c r="AD3" s="100"/>
      <c r="AE3" s="100"/>
      <c r="AF3" s="100"/>
      <c r="AG3" s="101"/>
    </row>
    <row r="4" spans="2:34" x14ac:dyDescent="0.25">
      <c r="B4" s="1"/>
      <c r="C4" s="58" t="s">
        <v>12</v>
      </c>
      <c r="D4" s="59" t="s">
        <v>13</v>
      </c>
      <c r="E4" s="59" t="s">
        <v>14</v>
      </c>
      <c r="F4" s="59" t="s">
        <v>15</v>
      </c>
      <c r="G4" s="59" t="s">
        <v>16</v>
      </c>
      <c r="H4" s="60" t="s">
        <v>17</v>
      </c>
      <c r="I4" s="65" t="s">
        <v>12</v>
      </c>
      <c r="J4" s="66" t="s">
        <v>13</v>
      </c>
      <c r="K4" s="66" t="s">
        <v>14</v>
      </c>
      <c r="L4" s="66" t="s">
        <v>15</v>
      </c>
      <c r="M4" s="66" t="s">
        <v>16</v>
      </c>
      <c r="N4" s="67" t="s">
        <v>17</v>
      </c>
      <c r="O4" s="65" t="s">
        <v>12</v>
      </c>
      <c r="P4" s="66" t="s">
        <v>13</v>
      </c>
      <c r="Q4" s="66" t="s">
        <v>14</v>
      </c>
      <c r="R4" s="66" t="s">
        <v>15</v>
      </c>
      <c r="S4" s="66" t="s">
        <v>16</v>
      </c>
      <c r="T4" s="67" t="s">
        <v>17</v>
      </c>
      <c r="U4" s="65" t="s">
        <v>12</v>
      </c>
      <c r="V4" s="66" t="s">
        <v>13</v>
      </c>
      <c r="W4" s="66" t="s">
        <v>14</v>
      </c>
      <c r="X4" s="66" t="s">
        <v>15</v>
      </c>
      <c r="Y4" s="66" t="s">
        <v>16</v>
      </c>
      <c r="Z4" s="67" t="s">
        <v>17</v>
      </c>
      <c r="AB4" s="65" t="s">
        <v>12</v>
      </c>
      <c r="AC4" s="66" t="s">
        <v>13</v>
      </c>
      <c r="AD4" s="66" t="s">
        <v>14</v>
      </c>
      <c r="AE4" s="66" t="s">
        <v>15</v>
      </c>
      <c r="AF4" s="66" t="s">
        <v>16</v>
      </c>
      <c r="AG4" s="67" t="s">
        <v>17</v>
      </c>
    </row>
    <row r="5" spans="2:34" x14ac:dyDescent="0.25">
      <c r="B5" s="2" t="s">
        <v>18</v>
      </c>
      <c r="C5" s="61">
        <v>1271.5072772026847</v>
      </c>
      <c r="D5" s="57">
        <v>1282.1790697036263</v>
      </c>
      <c r="E5" s="57">
        <v>1262.5834507148286</v>
      </c>
      <c r="F5" s="57">
        <v>1249.7037011447269</v>
      </c>
      <c r="G5" s="57">
        <v>1205.452561550306</v>
      </c>
      <c r="H5" s="62">
        <v>1198.0927046531051</v>
      </c>
      <c r="I5" s="61">
        <v>1697.393392098576</v>
      </c>
      <c r="J5" s="57">
        <v>1744.6095088812522</v>
      </c>
      <c r="K5" s="57">
        <v>1746.3024979766922</v>
      </c>
      <c r="L5" s="57">
        <v>1756.3974647474358</v>
      </c>
      <c r="M5" s="57">
        <v>1722.40690354048</v>
      </c>
      <c r="N5" s="62">
        <v>1741.4296569433629</v>
      </c>
      <c r="O5" s="61">
        <v>20318.586174298791</v>
      </c>
      <c r="P5" s="57">
        <v>20960.423698180915</v>
      </c>
      <c r="Q5" s="57">
        <v>21039.011688630078</v>
      </c>
      <c r="R5" s="57">
        <v>21214.420420500031</v>
      </c>
      <c r="S5" s="57">
        <v>20882.561668496892</v>
      </c>
      <c r="T5" s="62">
        <v>21158.615167510834</v>
      </c>
      <c r="U5" s="61">
        <v>0</v>
      </c>
      <c r="V5" s="57">
        <v>0</v>
      </c>
      <c r="W5" s="57">
        <v>0</v>
      </c>
      <c r="X5" s="57">
        <v>0</v>
      </c>
      <c r="Y5" s="57">
        <v>0</v>
      </c>
      <c r="Z5" s="62">
        <v>0</v>
      </c>
      <c r="AA5" s="17"/>
      <c r="AB5" s="61">
        <f t="shared" ref="AB5:AB10" si="0">C5+I5+O5+U5</f>
        <v>23287.486843600051</v>
      </c>
      <c r="AC5" s="57">
        <f>D5+J5+P5+V5</f>
        <v>23987.212276765793</v>
      </c>
      <c r="AD5" s="57">
        <f t="shared" ref="AD5:AD9" si="1">E5+K5+Q5+W5</f>
        <v>24047.897637321599</v>
      </c>
      <c r="AE5" s="57">
        <f t="shared" ref="AE5:AE9" si="2">F5+L5+R5+X5</f>
        <v>24220.521586392195</v>
      </c>
      <c r="AF5" s="57">
        <f t="shared" ref="AF5:AF9" si="3">G5+M5+S5+Y5</f>
        <v>23810.421133587679</v>
      </c>
      <c r="AG5" s="62">
        <f t="shared" ref="AG5:AG9" si="4">H5+N5+T5+Z5</f>
        <v>24098.137529107302</v>
      </c>
    </row>
    <row r="6" spans="2:34" x14ac:dyDescent="0.25">
      <c r="B6" s="2" t="s">
        <v>19</v>
      </c>
      <c r="C6" s="61">
        <v>1894.9268950650835</v>
      </c>
      <c r="D6" s="57">
        <v>1910.8310640707666</v>
      </c>
      <c r="E6" s="57">
        <v>1881.6277192586067</v>
      </c>
      <c r="F6" s="57">
        <v>1862.4330325276096</v>
      </c>
      <c r="G6" s="57">
        <v>1796.4855731161124</v>
      </c>
      <c r="H6" s="62">
        <v>1785.5171806983999</v>
      </c>
      <c r="I6" s="61">
        <v>1648.201114745076</v>
      </c>
      <c r="J6" s="57">
        <v>1694.0488579243547</v>
      </c>
      <c r="K6" s="57">
        <v>1695.6927823836727</v>
      </c>
      <c r="L6" s="57">
        <v>1705.4951862119822</v>
      </c>
      <c r="M6" s="57">
        <v>1672.4897078515116</v>
      </c>
      <c r="N6" s="62">
        <v>1690.9611614992652</v>
      </c>
      <c r="O6" s="61">
        <v>9706.3087098703327</v>
      </c>
      <c r="P6" s="57">
        <v>10011.754141965184</v>
      </c>
      <c r="Q6" s="57">
        <v>10049.396832117973</v>
      </c>
      <c r="R6" s="57">
        <v>10132.621178279476</v>
      </c>
      <c r="S6" s="57">
        <v>9976.1527134228363</v>
      </c>
      <c r="T6" s="62">
        <v>10107.195515281013</v>
      </c>
      <c r="U6" s="61">
        <v>0.22974502388638937</v>
      </c>
      <c r="V6" s="57">
        <v>0.23167327964001219</v>
      </c>
      <c r="W6" s="57">
        <v>0.2281326031268944</v>
      </c>
      <c r="X6" s="57">
        <v>0.22580539790700477</v>
      </c>
      <c r="Y6" s="57">
        <v>0.21780978568724116</v>
      </c>
      <c r="Z6" s="62">
        <v>0.21647995413301852</v>
      </c>
      <c r="AA6" s="17"/>
      <c r="AB6" s="61">
        <f t="shared" si="0"/>
        <v>13249.666464704378</v>
      </c>
      <c r="AC6" s="57">
        <f t="shared" ref="AC6:AC9" si="5">D6+J6+P6+V6</f>
        <v>13616.865737239947</v>
      </c>
      <c r="AD6" s="57">
        <f t="shared" si="1"/>
        <v>13626.945466363379</v>
      </c>
      <c r="AE6" s="57">
        <f t="shared" si="2"/>
        <v>13700.775202416977</v>
      </c>
      <c r="AF6" s="57">
        <f t="shared" si="3"/>
        <v>13445.345804176146</v>
      </c>
      <c r="AG6" s="62">
        <f t="shared" si="4"/>
        <v>13583.890337432813</v>
      </c>
    </row>
    <row r="7" spans="2:34" x14ac:dyDescent="0.25">
      <c r="B7" s="2" t="s">
        <v>20</v>
      </c>
      <c r="C7" s="61">
        <v>5758.8788355068273</v>
      </c>
      <c r="D7" s="57">
        <v>5741.3746445174447</v>
      </c>
      <c r="E7" s="57">
        <v>5566.332734623621</v>
      </c>
      <c r="F7" s="57">
        <v>5524.3226762491022</v>
      </c>
      <c r="G7" s="57">
        <v>5090.218739712418</v>
      </c>
      <c r="H7" s="62">
        <v>5044.7078431400241</v>
      </c>
      <c r="I7" s="61">
        <v>1932.7858156618206</v>
      </c>
      <c r="J7" s="57">
        <v>1964.0275276706466</v>
      </c>
      <c r="K7" s="57">
        <v>1935.5780010533899</v>
      </c>
      <c r="L7" s="57">
        <v>1951.9869722491546</v>
      </c>
      <c r="M7" s="57">
        <v>1828.5389270381158</v>
      </c>
      <c r="N7" s="62">
        <v>1843.4597677447516</v>
      </c>
      <c r="O7" s="61">
        <v>11592.037455526484</v>
      </c>
      <c r="P7" s="57">
        <v>11818.509388862771</v>
      </c>
      <c r="Q7" s="57">
        <v>11679.186767775424</v>
      </c>
      <c r="R7" s="57">
        <v>11805.864687319468</v>
      </c>
      <c r="S7" s="57">
        <v>11105.623858072458</v>
      </c>
      <c r="T7" s="62">
        <v>11217.406588893111</v>
      </c>
      <c r="U7" s="61">
        <v>0.93178304129216527</v>
      </c>
      <c r="V7" s="57">
        <v>0.92895087399340492</v>
      </c>
      <c r="W7" s="57">
        <v>0.90062920100580113</v>
      </c>
      <c r="X7" s="57">
        <v>0.89383199948877612</v>
      </c>
      <c r="Y7" s="57">
        <v>0.82359425047951873</v>
      </c>
      <c r="Z7" s="62">
        <v>0.81623061550274167</v>
      </c>
      <c r="AA7" s="17"/>
      <c r="AB7" s="61">
        <f t="shared" si="0"/>
        <v>19284.633889736422</v>
      </c>
      <c r="AC7" s="57">
        <f t="shared" si="5"/>
        <v>19524.840511924853</v>
      </c>
      <c r="AD7" s="57">
        <f t="shared" si="1"/>
        <v>19181.99813265344</v>
      </c>
      <c r="AE7" s="57">
        <f t="shared" si="2"/>
        <v>19283.068167817215</v>
      </c>
      <c r="AF7" s="57">
        <f t="shared" si="3"/>
        <v>18025.205119073471</v>
      </c>
      <c r="AG7" s="62">
        <f t="shared" si="4"/>
        <v>18106.390430393389</v>
      </c>
    </row>
    <row r="8" spans="2:34" x14ac:dyDescent="0.25">
      <c r="B8" s="2" t="s">
        <v>21</v>
      </c>
      <c r="C8" s="61">
        <v>3489.0924408106284</v>
      </c>
      <c r="D8" s="57">
        <v>3518.3764812660247</v>
      </c>
      <c r="E8" s="57">
        <v>3464.6049242229265</v>
      </c>
      <c r="F8" s="57">
        <v>3429.2621167767593</v>
      </c>
      <c r="G8" s="57">
        <v>3307.8343283367099</v>
      </c>
      <c r="H8" s="62">
        <v>3287.6384383674708</v>
      </c>
      <c r="I8" s="61">
        <v>1980.6380421106232</v>
      </c>
      <c r="J8" s="57">
        <v>2035.7331293990717</v>
      </c>
      <c r="K8" s="57">
        <v>2037.7086281979457</v>
      </c>
      <c r="L8" s="57">
        <v>2049.4881457293873</v>
      </c>
      <c r="M8" s="57">
        <v>2009.8255672649148</v>
      </c>
      <c r="N8" s="62">
        <v>2032.0226544167951</v>
      </c>
      <c r="O8" s="61">
        <v>9658.5085201781403</v>
      </c>
      <c r="P8" s="57">
        <v>9961.1131714217754</v>
      </c>
      <c r="Q8" s="57">
        <v>9998.4264427111357</v>
      </c>
      <c r="R8" s="57">
        <v>10080.489007578666</v>
      </c>
      <c r="S8" s="57">
        <v>9926.427523018594</v>
      </c>
      <c r="T8" s="62">
        <v>10055.812794036205</v>
      </c>
      <c r="U8" s="61">
        <v>0.84672935494352308</v>
      </c>
      <c r="V8" s="57">
        <v>0.85383597567816238</v>
      </c>
      <c r="W8" s="57">
        <v>0.84078674967404032</v>
      </c>
      <c r="X8" s="57">
        <v>0.83220979361499303</v>
      </c>
      <c r="Y8" s="57">
        <v>0.80274182315498033</v>
      </c>
      <c r="Z8" s="62">
        <v>0.79784070540695318</v>
      </c>
      <c r="AA8" s="17"/>
      <c r="AB8" s="61">
        <f t="shared" si="0"/>
        <v>15129.085732454336</v>
      </c>
      <c r="AC8" s="57">
        <f t="shared" si="5"/>
        <v>15516.076618062551</v>
      </c>
      <c r="AD8" s="57">
        <f t="shared" si="1"/>
        <v>15501.580781881681</v>
      </c>
      <c r="AE8" s="57">
        <f t="shared" si="2"/>
        <v>15560.071479878427</v>
      </c>
      <c r="AF8" s="57">
        <f t="shared" si="3"/>
        <v>15244.890160443374</v>
      </c>
      <c r="AG8" s="62">
        <f t="shared" si="4"/>
        <v>15376.271727525876</v>
      </c>
    </row>
    <row r="9" spans="2:34" x14ac:dyDescent="0.25">
      <c r="B9" s="2" t="s">
        <v>22</v>
      </c>
      <c r="C9" s="106">
        <v>402.51080072152763</v>
      </c>
      <c r="D9" s="107">
        <v>312.12654960819054</v>
      </c>
      <c r="E9" s="107">
        <v>312.12654960819054</v>
      </c>
      <c r="F9" s="107">
        <v>312.12654960819054</v>
      </c>
      <c r="G9" s="107">
        <v>312.12654960819054</v>
      </c>
      <c r="H9" s="108">
        <v>312.12654960819054</v>
      </c>
      <c r="I9" s="106">
        <v>266.4779378896817</v>
      </c>
      <c r="J9" s="107">
        <v>135.45111398449819</v>
      </c>
      <c r="K9" s="107">
        <v>137.68683336467444</v>
      </c>
      <c r="L9" s="107">
        <v>139.91000579835168</v>
      </c>
      <c r="M9" s="107">
        <v>142.23899084715279</v>
      </c>
      <c r="N9" s="108">
        <v>144.69333999603145</v>
      </c>
      <c r="O9" s="106">
        <v>1499.0617799690033</v>
      </c>
      <c r="P9" s="107">
        <v>158.73690865942638</v>
      </c>
      <c r="Q9" s="107">
        <v>161.8000954020265</v>
      </c>
      <c r="R9" s="107">
        <v>164.69196675731482</v>
      </c>
      <c r="S9" s="107">
        <v>168.46358719172429</v>
      </c>
      <c r="T9" s="108">
        <v>171.53509117195682</v>
      </c>
      <c r="U9" s="106">
        <v>3.6175852901209229</v>
      </c>
      <c r="V9" s="57">
        <v>7.3690539990778334E-2</v>
      </c>
      <c r="W9" s="57">
        <v>7.3690539990778334E-2</v>
      </c>
      <c r="X9" s="57">
        <v>7.3690539990778334E-2</v>
      </c>
      <c r="Y9" s="57">
        <v>7.3690539990778334E-2</v>
      </c>
      <c r="Z9" s="62">
        <v>7.3690539990778334E-2</v>
      </c>
      <c r="AA9" s="17"/>
      <c r="AB9" s="61">
        <f t="shared" si="0"/>
        <v>2171.6681038703337</v>
      </c>
      <c r="AC9" s="57">
        <f t="shared" si="5"/>
        <v>606.38826279210593</v>
      </c>
      <c r="AD9" s="57">
        <f t="shared" si="1"/>
        <v>611.68716891488225</v>
      </c>
      <c r="AE9" s="57">
        <f t="shared" si="2"/>
        <v>616.80221270384789</v>
      </c>
      <c r="AF9" s="57">
        <f t="shared" si="3"/>
        <v>622.90281818705841</v>
      </c>
      <c r="AG9" s="62">
        <f t="shared" si="4"/>
        <v>628.42867131616958</v>
      </c>
    </row>
    <row r="10" spans="2:34" x14ac:dyDescent="0.25">
      <c r="B10" s="2" t="s">
        <v>61</v>
      </c>
      <c r="C10" s="61">
        <v>61.580105557550851</v>
      </c>
      <c r="D10" s="57">
        <v>61.580105557550851</v>
      </c>
      <c r="E10" s="57">
        <v>61.580105557550851</v>
      </c>
      <c r="F10" s="57">
        <v>61.580105557550851</v>
      </c>
      <c r="G10" s="57">
        <v>61.580105557550851</v>
      </c>
      <c r="H10" s="62">
        <v>61.580105557550851</v>
      </c>
      <c r="I10" s="61">
        <v>205.46094764592365</v>
      </c>
      <c r="J10" s="57">
        <v>209.41856623018333</v>
      </c>
      <c r="K10" s="57">
        <v>212.87517233194728</v>
      </c>
      <c r="L10" s="57">
        <v>216.31237982214506</v>
      </c>
      <c r="M10" s="57">
        <v>219.91318232087744</v>
      </c>
      <c r="N10" s="62">
        <v>223.7078080324479</v>
      </c>
      <c r="O10" s="61">
        <v>799.1948092193511</v>
      </c>
      <c r="P10" s="57">
        <v>816.63845823024394</v>
      </c>
      <c r="Q10" s="57">
        <v>831.20097271780173</v>
      </c>
      <c r="R10" s="57">
        <v>845.85137804677674</v>
      </c>
      <c r="S10" s="57">
        <v>861.02199776868974</v>
      </c>
      <c r="T10" s="62">
        <v>876.91729386832276</v>
      </c>
      <c r="U10" s="61">
        <v>1.0627856633945363E-2</v>
      </c>
      <c r="V10" s="57">
        <v>1.0627856633945363E-2</v>
      </c>
      <c r="W10" s="57">
        <v>1.0627856633945363E-2</v>
      </c>
      <c r="X10" s="57">
        <v>1.0627856633945363E-2</v>
      </c>
      <c r="Y10" s="57">
        <v>1.0627856633945363E-2</v>
      </c>
      <c r="Z10" s="62">
        <v>1.0627856633945363E-2</v>
      </c>
      <c r="AA10" s="17"/>
      <c r="AB10" s="61">
        <f t="shared" si="0"/>
        <v>1066.2464902794595</v>
      </c>
      <c r="AC10" s="57">
        <f t="shared" ref="AC10" si="6">D10+J10+P10+V10</f>
        <v>1087.6477578746119</v>
      </c>
      <c r="AD10" s="57">
        <f t="shared" ref="AD10" si="7">E10+K10+Q10+W10</f>
        <v>1105.6668784639337</v>
      </c>
      <c r="AE10" s="57">
        <f t="shared" ref="AE10" si="8">F10+L10+R10+X10</f>
        <v>1123.7544912831065</v>
      </c>
      <c r="AF10" s="57">
        <f t="shared" ref="AF10" si="9">G10+M10+S10+Y10</f>
        <v>1142.525913503752</v>
      </c>
      <c r="AG10" s="62">
        <f t="shared" ref="AG10" si="10">H10+N10+T10+Z10</f>
        <v>1162.2158353149555</v>
      </c>
    </row>
    <row r="11" spans="2:34" x14ac:dyDescent="0.25">
      <c r="C11" s="63">
        <f t="shared" ref="C11" si="11">SUM(C5:C10)</f>
        <v>12878.496354864303</v>
      </c>
      <c r="D11" s="28">
        <f>SUM(D5:D10)</f>
        <v>12826.467914723604</v>
      </c>
      <c r="E11" s="28">
        <f t="shared" ref="E11:AG11" si="12">SUM(E5:E10)</f>
        <v>12548.855483985724</v>
      </c>
      <c r="F11" s="28">
        <f t="shared" si="12"/>
        <v>12439.428181863939</v>
      </c>
      <c r="G11" s="28">
        <f t="shared" si="12"/>
        <v>11773.697857881287</v>
      </c>
      <c r="H11" s="64">
        <f t="shared" si="12"/>
        <v>11689.66282202474</v>
      </c>
      <c r="I11" s="63">
        <f t="shared" ref="I11" si="13">SUM(I5:I10)</f>
        <v>7730.9572501517014</v>
      </c>
      <c r="J11" s="28">
        <f t="shared" si="12"/>
        <v>7783.2887040900068</v>
      </c>
      <c r="K11" s="28">
        <f t="shared" si="12"/>
        <v>7765.8439153083218</v>
      </c>
      <c r="L11" s="28">
        <f t="shared" si="12"/>
        <v>7819.5901545584566</v>
      </c>
      <c r="M11" s="28">
        <f t="shared" si="12"/>
        <v>7595.4132788630523</v>
      </c>
      <c r="N11" s="64">
        <f t="shared" si="12"/>
        <v>7676.2743886326552</v>
      </c>
      <c r="O11" s="63">
        <f t="shared" ref="O11" si="14">SUM(O5:O10)</f>
        <v>53573.6974490621</v>
      </c>
      <c r="P11" s="28">
        <f t="shared" si="12"/>
        <v>53727.17576732031</v>
      </c>
      <c r="Q11" s="28">
        <f t="shared" si="12"/>
        <v>53759.022799354432</v>
      </c>
      <c r="R11" s="28">
        <f t="shared" si="12"/>
        <v>54243.938638481734</v>
      </c>
      <c r="S11" s="28">
        <f t="shared" si="12"/>
        <v>52920.2513479712</v>
      </c>
      <c r="T11" s="64">
        <f t="shared" si="12"/>
        <v>53587.482450761447</v>
      </c>
      <c r="U11" s="63">
        <f t="shared" ref="U11" si="15">SUM(U5:U10)</f>
        <v>5.6364705668769464</v>
      </c>
      <c r="V11" s="28">
        <f t="shared" si="12"/>
        <v>2.0987785259363037</v>
      </c>
      <c r="W11" s="28">
        <f t="shared" si="12"/>
        <v>2.0538669504314595</v>
      </c>
      <c r="X11" s="28">
        <f t="shared" si="12"/>
        <v>2.0361655876354976</v>
      </c>
      <c r="Y11" s="28">
        <f t="shared" si="12"/>
        <v>1.9284642559464638</v>
      </c>
      <c r="Z11" s="64">
        <f t="shared" si="12"/>
        <v>1.9148696716674369</v>
      </c>
      <c r="AA11" s="17"/>
      <c r="AB11" s="63">
        <f t="shared" si="12"/>
        <v>74188.787524644984</v>
      </c>
      <c r="AC11" s="28">
        <f t="shared" si="12"/>
        <v>74339.031164659871</v>
      </c>
      <c r="AD11" s="28">
        <f t="shared" si="12"/>
        <v>74075.776065598911</v>
      </c>
      <c r="AE11" s="28">
        <f t="shared" si="12"/>
        <v>74504.993140491773</v>
      </c>
      <c r="AF11" s="28">
        <f t="shared" si="12"/>
        <v>72291.290948971466</v>
      </c>
      <c r="AG11" s="64">
        <f t="shared" si="12"/>
        <v>72955.334531090513</v>
      </c>
    </row>
    <row r="12" spans="2:34" x14ac:dyDescent="0.25">
      <c r="C12" s="57"/>
      <c r="D12" s="57"/>
      <c r="E12" s="57"/>
      <c r="F12" s="57"/>
      <c r="G12" s="57"/>
      <c r="H12" s="57"/>
      <c r="I12" s="57"/>
      <c r="J12" s="57"/>
      <c r="K12" s="57"/>
      <c r="L12" s="57"/>
      <c r="M12" s="57"/>
      <c r="N12" s="57"/>
      <c r="O12" s="57"/>
      <c r="P12" s="57"/>
      <c r="Q12" s="57"/>
      <c r="R12" s="57"/>
      <c r="S12" s="57"/>
      <c r="T12" s="57"/>
      <c r="U12" s="57"/>
      <c r="V12" s="57"/>
      <c r="W12" s="57"/>
      <c r="X12" s="57"/>
      <c r="Y12" s="57"/>
      <c r="Z12" s="57"/>
      <c r="AA12" s="17"/>
      <c r="AB12" s="57">
        <f>AB11-Capex_Fcast_Total!B30*CPI_adj_2015</f>
        <v>0</v>
      </c>
      <c r="AC12" s="57">
        <f>AC11-Capex_Fcast_Total!C30*CPI_adj_2015</f>
        <v>0</v>
      </c>
      <c r="AD12" s="57">
        <f>AD11-Capex_Fcast_Total!D30*CPI_adj_2015</f>
        <v>0</v>
      </c>
      <c r="AE12" s="57">
        <f>AE11-Capex_Fcast_Total!E30*CPI_adj_2015</f>
        <v>0</v>
      </c>
      <c r="AF12" s="57">
        <f>AF11-Capex_Fcast_Total!F30*CPI_adj_2015</f>
        <v>0</v>
      </c>
      <c r="AG12" s="57">
        <f>AG11-Capex_Fcast_Total!G30*CPI_adj_2015</f>
        <v>0</v>
      </c>
      <c r="AH12" s="2" t="s">
        <v>80</v>
      </c>
    </row>
    <row r="13" spans="2:34" x14ac:dyDescent="0.25">
      <c r="C13" s="57"/>
      <c r="D13" s="57"/>
      <c r="E13" s="57"/>
      <c r="F13" s="57"/>
      <c r="G13" s="57"/>
      <c r="H13" s="57"/>
      <c r="I13" s="57"/>
      <c r="J13" s="57"/>
      <c r="K13" s="57"/>
      <c r="L13" s="57"/>
      <c r="M13" s="57"/>
      <c r="N13" s="57"/>
      <c r="O13" s="57"/>
      <c r="P13" s="57"/>
      <c r="Q13" s="57"/>
      <c r="R13" s="57"/>
      <c r="S13" s="57"/>
      <c r="T13" s="57"/>
      <c r="U13" s="57"/>
      <c r="V13" s="57"/>
      <c r="W13" s="57"/>
      <c r="X13" s="57"/>
      <c r="Y13" s="57"/>
      <c r="Z13" s="57"/>
      <c r="AA13" s="17"/>
      <c r="AB13" s="57"/>
      <c r="AC13" s="57"/>
      <c r="AD13" s="57"/>
      <c r="AE13" s="57"/>
      <c r="AF13" s="57"/>
      <c r="AG13" s="57"/>
    </row>
    <row r="14" spans="2:34" x14ac:dyDescent="0.25">
      <c r="D14" s="17"/>
      <c r="E14" s="17"/>
      <c r="F14" s="17"/>
      <c r="G14" s="17"/>
      <c r="H14" s="17"/>
      <c r="I14" s="17"/>
      <c r="J14" s="17"/>
      <c r="K14" s="17"/>
      <c r="L14" s="17"/>
      <c r="M14" s="17"/>
      <c r="N14" s="17"/>
      <c r="O14" s="17"/>
      <c r="P14" s="17"/>
      <c r="Q14" s="17"/>
      <c r="R14" s="17"/>
      <c r="S14" s="17"/>
      <c r="T14" s="17"/>
      <c r="U14" s="17"/>
      <c r="V14" s="17"/>
      <c r="W14" s="17"/>
      <c r="X14" s="17"/>
      <c r="Y14" s="17"/>
      <c r="Z14" s="17"/>
      <c r="AA14" s="17">
        <v>104</v>
      </c>
      <c r="AB14" s="17">
        <f>AB5-Capex_Fcast_Total!B24*CPI_adj_2015</f>
        <v>0</v>
      </c>
      <c r="AC14" s="17">
        <f>AC5-Capex_Fcast_Total!C24*CPI_adj_2015</f>
        <v>0</v>
      </c>
      <c r="AD14" s="17">
        <f>AD5-Capex_Fcast_Total!D24*CPI_adj_2015</f>
        <v>0</v>
      </c>
      <c r="AE14" s="17">
        <f>AE5-Capex_Fcast_Total!E24*CPI_adj_2015</f>
        <v>0</v>
      </c>
      <c r="AF14" s="17">
        <f>AF5-Capex_Fcast_Total!F24*CPI_adj_2015</f>
        <v>0</v>
      </c>
      <c r="AG14" s="17">
        <f>AG5-Capex_Fcast_Total!G24*CPI_adj_2015</f>
        <v>0</v>
      </c>
      <c r="AH14" s="2" t="s">
        <v>80</v>
      </c>
    </row>
    <row r="15" spans="2:34" x14ac:dyDescent="0.25">
      <c r="AA15" s="2">
        <v>107</v>
      </c>
      <c r="AB15" s="17">
        <f>AB6-Capex_Fcast_Total!B25*CPI_adj_2015</f>
        <v>0</v>
      </c>
      <c r="AC15" s="17">
        <f>AC6-Capex_Fcast_Total!C25*CPI_adj_2015</f>
        <v>0</v>
      </c>
      <c r="AD15" s="17">
        <f>AD6-Capex_Fcast_Total!D25*CPI_adj_2015</f>
        <v>0</v>
      </c>
      <c r="AE15" s="17">
        <f>AE6-Capex_Fcast_Total!E25*CPI_adj_2015</f>
        <v>0</v>
      </c>
      <c r="AF15" s="17">
        <f>AF6-Capex_Fcast_Total!F25*CPI_adj_2015</f>
        <v>0</v>
      </c>
      <c r="AG15" s="17">
        <f>AG6-Capex_Fcast_Total!G25*CPI_adj_2015</f>
        <v>0</v>
      </c>
      <c r="AH15" s="2" t="s">
        <v>80</v>
      </c>
    </row>
    <row r="16" spans="2:34" x14ac:dyDescent="0.25">
      <c r="AA16" s="2">
        <v>108</v>
      </c>
      <c r="AB16" s="17">
        <f>AB7-Capex_Fcast_Total!B26*CPI_adj_2015</f>
        <v>0</v>
      </c>
      <c r="AC16" s="17">
        <f>AC7-Capex_Fcast_Total!C26*CPI_adj_2015</f>
        <v>0</v>
      </c>
      <c r="AD16" s="17">
        <f>AD7-Capex_Fcast_Total!D26*CPI_adj_2015</f>
        <v>0</v>
      </c>
      <c r="AE16" s="17">
        <f>AE7-Capex_Fcast_Total!E26*CPI_adj_2015</f>
        <v>0</v>
      </c>
      <c r="AF16" s="17">
        <f>AF7-Capex_Fcast_Total!F26*CPI_adj_2015</f>
        <v>0</v>
      </c>
      <c r="AG16" s="17">
        <f>AG7-Capex_Fcast_Total!G26*CPI_adj_2015</f>
        <v>0</v>
      </c>
      <c r="AH16" s="2" t="s">
        <v>80</v>
      </c>
    </row>
    <row r="17" spans="27:34" x14ac:dyDescent="0.25">
      <c r="AA17" s="17">
        <v>110</v>
      </c>
      <c r="AB17" s="17">
        <f>AB8-Capex_Fcast_Total!B27*CPI_adj_2015</f>
        <v>0</v>
      </c>
      <c r="AC17" s="17">
        <f>AC8-Capex_Fcast_Total!C27*CPI_adj_2015</f>
        <v>0</v>
      </c>
      <c r="AD17" s="17">
        <f>AD8-Capex_Fcast_Total!D27*CPI_adj_2015</f>
        <v>0</v>
      </c>
      <c r="AE17" s="17">
        <f>AE8-Capex_Fcast_Total!E27*CPI_adj_2015</f>
        <v>0</v>
      </c>
      <c r="AF17" s="17">
        <f>AF8-Capex_Fcast_Total!F27*CPI_adj_2015</f>
        <v>0</v>
      </c>
      <c r="AG17" s="17">
        <f>AG8-Capex_Fcast_Total!G27*CPI_adj_2015</f>
        <v>0</v>
      </c>
      <c r="AH17" s="2" t="s">
        <v>80</v>
      </c>
    </row>
    <row r="18" spans="27:34" x14ac:dyDescent="0.25">
      <c r="AA18" s="17">
        <v>118</v>
      </c>
      <c r="AB18" s="17">
        <f>AB9-Capex_Fcast_Total!B28*CPI_adj_2015</f>
        <v>0</v>
      </c>
      <c r="AC18" s="17">
        <f>AC9-Capex_Fcast_Total!C28*CPI_adj_2015</f>
        <v>0</v>
      </c>
      <c r="AD18" s="17">
        <f>AD9-Capex_Fcast_Total!D28*CPI_adj_2015</f>
        <v>0</v>
      </c>
      <c r="AE18" s="17">
        <f>AE9-Capex_Fcast_Total!E28*CPI_adj_2015</f>
        <v>0</v>
      </c>
      <c r="AF18" s="17">
        <f>AF9-Capex_Fcast_Total!F28*CPI_adj_2015</f>
        <v>0</v>
      </c>
      <c r="AG18" s="17">
        <f>AG9-Capex_Fcast_Total!G28*CPI_adj_2015</f>
        <v>0</v>
      </c>
      <c r="AH18" s="2" t="s">
        <v>80</v>
      </c>
    </row>
    <row r="19" spans="27:34" x14ac:dyDescent="0.25">
      <c r="AA19" s="17">
        <v>109</v>
      </c>
      <c r="AB19" s="17">
        <f>AB10-Capex_Fcast_Total!B29*CPI_adj_2015</f>
        <v>0</v>
      </c>
      <c r="AC19" s="17">
        <f>AC10-Capex_Fcast_Total!C29*CPI_adj_2015</f>
        <v>0</v>
      </c>
      <c r="AD19" s="17">
        <f>AD10-Capex_Fcast_Total!D29*CPI_adj_2015</f>
        <v>0</v>
      </c>
      <c r="AE19" s="17">
        <f>AE10-Capex_Fcast_Total!E29*CPI_adj_2015</f>
        <v>0</v>
      </c>
      <c r="AF19" s="17">
        <f>AF10-Capex_Fcast_Total!F29*CPI_adj_2015</f>
        <v>0</v>
      </c>
      <c r="AG19" s="17">
        <f>AG10-Capex_Fcast_Total!G29*CPI_adj_2015</f>
        <v>0</v>
      </c>
      <c r="AH19" s="2" t="s">
        <v>80</v>
      </c>
    </row>
  </sheetData>
  <mergeCells count="5">
    <mergeCell ref="AB3:AG3"/>
    <mergeCell ref="C3:H3"/>
    <mergeCell ref="I3:N3"/>
    <mergeCell ref="O3:T3"/>
    <mergeCell ref="U3:Z3"/>
  </mergeCells>
  <hyperlinks>
    <hyperlink ref="B1" location="Contents!A1" display="Table of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6"/>
  <sheetViews>
    <sheetView workbookViewId="0">
      <selection activeCell="C5" sqref="C5"/>
    </sheetView>
  </sheetViews>
  <sheetFormatPr defaultRowHeight="15" x14ac:dyDescent="0.25"/>
  <cols>
    <col min="1" max="1" width="5.42578125" customWidth="1"/>
    <col min="2" max="2" width="7.7109375" customWidth="1"/>
    <col min="3" max="3" width="35.42578125" customWidth="1"/>
    <col min="4" max="4" width="33.5703125" customWidth="1"/>
    <col min="5" max="5" width="33.85546875" customWidth="1"/>
  </cols>
  <sheetData>
    <row r="1" spans="2:5" x14ac:dyDescent="0.25">
      <c r="B1" s="94"/>
    </row>
    <row r="2" spans="2:5" ht="18.75" x14ac:dyDescent="0.3">
      <c r="B2" s="92" t="s">
        <v>101</v>
      </c>
    </row>
    <row r="3" spans="2:5" x14ac:dyDescent="0.25">
      <c r="B3" s="93" t="s">
        <v>153</v>
      </c>
    </row>
    <row r="4" spans="2:5" x14ac:dyDescent="0.25">
      <c r="B4" s="93"/>
    </row>
    <row r="5" spans="2:5" x14ac:dyDescent="0.25">
      <c r="B5" s="25" t="s">
        <v>155</v>
      </c>
    </row>
    <row r="6" spans="2:5" ht="6.75" customHeight="1" x14ac:dyDescent="0.25">
      <c r="B6" s="1"/>
    </row>
    <row r="7" spans="2:5" x14ac:dyDescent="0.25">
      <c r="B7" s="71" t="s">
        <v>92</v>
      </c>
      <c r="C7" s="70" t="s">
        <v>102</v>
      </c>
      <c r="D7" s="71" t="s">
        <v>103</v>
      </c>
      <c r="E7" s="71" t="s">
        <v>104</v>
      </c>
    </row>
    <row r="8" spans="2:5" ht="30" x14ac:dyDescent="0.25">
      <c r="B8" s="75">
        <v>104</v>
      </c>
      <c r="C8" s="72" t="s">
        <v>0</v>
      </c>
      <c r="D8" s="73" t="s">
        <v>105</v>
      </c>
      <c r="E8" s="74" t="s">
        <v>106</v>
      </c>
    </row>
    <row r="9" spans="2:5" ht="30" x14ac:dyDescent="0.25">
      <c r="B9" s="75">
        <v>107</v>
      </c>
      <c r="C9" s="72" t="s">
        <v>1</v>
      </c>
      <c r="D9" s="73" t="s">
        <v>105</v>
      </c>
      <c r="E9" s="74" t="s">
        <v>106</v>
      </c>
    </row>
    <row r="10" spans="2:5" ht="30" x14ac:dyDescent="0.25">
      <c r="B10" s="75">
        <v>108</v>
      </c>
      <c r="C10" s="72" t="s">
        <v>2</v>
      </c>
      <c r="D10" s="74" t="s">
        <v>107</v>
      </c>
      <c r="E10" s="74" t="s">
        <v>108</v>
      </c>
    </row>
    <row r="11" spans="2:5" ht="30" x14ac:dyDescent="0.25">
      <c r="B11" s="75">
        <v>109</v>
      </c>
      <c r="C11" s="72" t="s">
        <v>109</v>
      </c>
      <c r="D11" s="74" t="s">
        <v>110</v>
      </c>
      <c r="E11" s="74" t="s">
        <v>111</v>
      </c>
    </row>
    <row r="12" spans="2:5" ht="30" x14ac:dyDescent="0.25">
      <c r="B12" s="75">
        <v>110</v>
      </c>
      <c r="C12" s="72" t="s">
        <v>4</v>
      </c>
      <c r="D12" s="74" t="s">
        <v>107</v>
      </c>
      <c r="E12" s="74" t="s">
        <v>106</v>
      </c>
    </row>
    <row r="13" spans="2:5" ht="30" x14ac:dyDescent="0.25">
      <c r="B13" s="75">
        <v>118</v>
      </c>
      <c r="C13" s="72" t="s">
        <v>7</v>
      </c>
      <c r="D13" s="74" t="s">
        <v>112</v>
      </c>
      <c r="E13" s="74" t="s">
        <v>111</v>
      </c>
    </row>
    <row r="16" spans="2:5" ht="15.75" x14ac:dyDescent="0.25">
      <c r="B16" s="85" t="s">
        <v>145</v>
      </c>
    </row>
    <row r="17" spans="2:3" ht="6.75" customHeight="1" x14ac:dyDescent="0.25">
      <c r="B17" s="1"/>
    </row>
    <row r="18" spans="2:3" x14ac:dyDescent="0.25">
      <c r="B18" s="9">
        <v>1.0216110019646365</v>
      </c>
      <c r="C18" s="2" t="s">
        <v>149</v>
      </c>
    </row>
    <row r="19" spans="2:3" x14ac:dyDescent="0.25">
      <c r="B19" s="9">
        <v>1.0359076961918885</v>
      </c>
      <c r="C19" s="2" t="s">
        <v>150</v>
      </c>
    </row>
    <row r="20" spans="2:3" x14ac:dyDescent="0.25">
      <c r="B20" s="9"/>
      <c r="C20" s="2"/>
    </row>
    <row r="21" spans="2:3" x14ac:dyDescent="0.25">
      <c r="B21" s="9"/>
      <c r="C21" s="2"/>
    </row>
    <row r="22" spans="2:3" x14ac:dyDescent="0.25">
      <c r="B22" s="1" t="s">
        <v>152</v>
      </c>
    </row>
    <row r="23" spans="2:3" x14ac:dyDescent="0.25">
      <c r="B23" s="2">
        <v>1000</v>
      </c>
      <c r="C23" t="s">
        <v>151</v>
      </c>
    </row>
    <row r="25" spans="2:3" x14ac:dyDescent="0.25">
      <c r="B25" s="1"/>
    </row>
    <row r="26" spans="2:3" ht="23.25" x14ac:dyDescent="0.35">
      <c r="B26" s="79"/>
    </row>
  </sheetData>
  <hyperlinks>
    <hyperlink ref="B3" location="Contents!A1" display="Table of Content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5"/>
  <sheetViews>
    <sheetView zoomScaleNormal="100" workbookViewId="0">
      <selection activeCell="E12" sqref="E12"/>
    </sheetView>
  </sheetViews>
  <sheetFormatPr defaultRowHeight="15" x14ac:dyDescent="0.25"/>
  <cols>
    <col min="1" max="1" width="9.140625" style="2"/>
    <col min="2" max="2" width="7.85546875" style="2" customWidth="1"/>
    <col min="3" max="3" width="36.28515625" style="2" customWidth="1"/>
    <col min="4" max="4" width="12.28515625" style="2" customWidth="1"/>
    <col min="5" max="7" width="11.42578125" style="2" customWidth="1"/>
    <col min="8" max="8" width="10" style="2" customWidth="1"/>
    <col min="9" max="9" width="46.28515625" style="2" customWidth="1"/>
    <col min="10" max="10" width="10.140625" style="2" customWidth="1"/>
    <col min="11" max="16384" width="9.140625" style="2"/>
  </cols>
  <sheetData>
    <row r="2" spans="2:5" ht="18.75" x14ac:dyDescent="0.3">
      <c r="B2" s="92" t="s">
        <v>168</v>
      </c>
    </row>
    <row r="3" spans="2:5" x14ac:dyDescent="0.25">
      <c r="B3" s="93" t="s">
        <v>153</v>
      </c>
    </row>
    <row r="4" spans="2:5" x14ac:dyDescent="0.25">
      <c r="B4" s="93"/>
    </row>
    <row r="5" spans="2:5" x14ac:dyDescent="0.25">
      <c r="B5" s="39" t="s">
        <v>163</v>
      </c>
    </row>
    <row r="6" spans="2:5" x14ac:dyDescent="0.25">
      <c r="B6" s="2" t="s">
        <v>166</v>
      </c>
    </row>
    <row r="7" spans="2:5" x14ac:dyDescent="0.25">
      <c r="D7" s="4" t="s">
        <v>8</v>
      </c>
    </row>
    <row r="8" spans="2:5" x14ac:dyDescent="0.25">
      <c r="B8" s="2">
        <v>104</v>
      </c>
      <c r="C8" s="2" t="s">
        <v>0</v>
      </c>
      <c r="D8" s="40">
        <v>1</v>
      </c>
    </row>
    <row r="9" spans="2:5" x14ac:dyDescent="0.25">
      <c r="B9" s="2">
        <v>107</v>
      </c>
      <c r="C9" s="2" t="s">
        <v>1</v>
      </c>
      <c r="D9" s="40">
        <v>1</v>
      </c>
    </row>
    <row r="10" spans="2:5" x14ac:dyDescent="0.25">
      <c r="B10" s="2">
        <v>108</v>
      </c>
      <c r="C10" s="2" t="s">
        <v>2</v>
      </c>
      <c r="D10" s="40">
        <v>1</v>
      </c>
    </row>
    <row r="11" spans="2:5" x14ac:dyDescent="0.25">
      <c r="B11" s="23">
        <v>109</v>
      </c>
      <c r="C11" s="23" t="s">
        <v>3</v>
      </c>
      <c r="D11" s="76">
        <v>1</v>
      </c>
      <c r="E11" s="23"/>
    </row>
    <row r="12" spans="2:5" x14ac:dyDescent="0.25">
      <c r="B12" s="2">
        <v>110</v>
      </c>
      <c r="C12" s="2" t="s">
        <v>4</v>
      </c>
      <c r="D12" s="40">
        <v>1</v>
      </c>
      <c r="E12" s="23"/>
    </row>
    <row r="13" spans="2:5" x14ac:dyDescent="0.25">
      <c r="B13" s="41">
        <v>112</v>
      </c>
      <c r="C13" s="41" t="s">
        <v>5</v>
      </c>
      <c r="D13" s="42">
        <v>0.48299999999999998</v>
      </c>
      <c r="E13" s="23" t="s">
        <v>114</v>
      </c>
    </row>
    <row r="14" spans="2:5" x14ac:dyDescent="0.25">
      <c r="B14" s="41">
        <v>116</v>
      </c>
      <c r="C14" s="41" t="s">
        <v>6</v>
      </c>
      <c r="D14" s="42">
        <v>1</v>
      </c>
      <c r="E14" s="23" t="s">
        <v>154</v>
      </c>
    </row>
    <row r="15" spans="2:5" x14ac:dyDescent="0.25">
      <c r="B15" s="2">
        <v>118</v>
      </c>
      <c r="C15" s="2" t="s">
        <v>7</v>
      </c>
      <c r="D15" s="40">
        <v>1</v>
      </c>
    </row>
    <row r="17" spans="2:13" x14ac:dyDescent="0.25">
      <c r="B17" s="14" t="s">
        <v>10</v>
      </c>
    </row>
    <row r="19" spans="2:13" x14ac:dyDescent="0.25">
      <c r="B19" s="39" t="s">
        <v>170</v>
      </c>
    </row>
    <row r="21" spans="2:13" x14ac:dyDescent="0.25">
      <c r="D21" s="109" t="s">
        <v>81</v>
      </c>
      <c r="E21" s="110"/>
      <c r="F21" s="110"/>
      <c r="G21" s="111"/>
    </row>
    <row r="22" spans="2:13" ht="45" x14ac:dyDescent="0.25">
      <c r="C22" s="43" t="s">
        <v>37</v>
      </c>
      <c r="D22" s="97" t="s">
        <v>38</v>
      </c>
      <c r="E22" s="97" t="s">
        <v>39</v>
      </c>
      <c r="F22" s="97" t="s">
        <v>40</v>
      </c>
      <c r="G22" s="97" t="s">
        <v>41</v>
      </c>
      <c r="H22" s="98" t="s">
        <v>9</v>
      </c>
    </row>
    <row r="23" spans="2:13" x14ac:dyDescent="0.25">
      <c r="C23" s="44" t="s">
        <v>18</v>
      </c>
      <c r="D23" s="124"/>
      <c r="E23" s="124"/>
      <c r="F23" s="124"/>
      <c r="G23" s="125"/>
      <c r="H23" s="45">
        <v>1</v>
      </c>
      <c r="J23" s="22"/>
      <c r="K23" s="22"/>
      <c r="L23" s="22"/>
      <c r="M23" s="22"/>
    </row>
    <row r="24" spans="2:13" x14ac:dyDescent="0.25">
      <c r="C24" s="46" t="s">
        <v>19</v>
      </c>
      <c r="D24" s="124"/>
      <c r="E24" s="124"/>
      <c r="F24" s="124"/>
      <c r="G24" s="125"/>
      <c r="H24" s="45">
        <v>1</v>
      </c>
      <c r="J24" s="22"/>
      <c r="K24" s="22"/>
      <c r="L24" s="22"/>
      <c r="M24" s="22"/>
    </row>
    <row r="25" spans="2:13" x14ac:dyDescent="0.25">
      <c r="C25" s="46" t="s">
        <v>20</v>
      </c>
      <c r="D25" s="124"/>
      <c r="E25" s="124"/>
      <c r="F25" s="124"/>
      <c r="G25" s="125"/>
      <c r="H25" s="45">
        <v>1</v>
      </c>
      <c r="J25" s="22"/>
      <c r="K25" s="22"/>
      <c r="L25" s="22"/>
      <c r="M25" s="22"/>
    </row>
    <row r="26" spans="2:13" x14ac:dyDescent="0.25">
      <c r="C26" s="46" t="s">
        <v>21</v>
      </c>
      <c r="D26" s="124"/>
      <c r="E26" s="124"/>
      <c r="F26" s="124"/>
      <c r="G26" s="125"/>
      <c r="H26" s="45">
        <v>1</v>
      </c>
      <c r="J26" s="22"/>
      <c r="K26" s="22"/>
      <c r="L26" s="22"/>
      <c r="M26" s="22"/>
    </row>
    <row r="27" spans="2:13" x14ac:dyDescent="0.25">
      <c r="C27" s="46" t="s">
        <v>22</v>
      </c>
      <c r="D27" s="124"/>
      <c r="E27" s="124"/>
      <c r="F27" s="124"/>
      <c r="G27" s="125"/>
      <c r="H27" s="45">
        <v>1.0000000000000002</v>
      </c>
      <c r="J27" s="22"/>
      <c r="K27" s="22"/>
      <c r="L27" s="22"/>
      <c r="M27" s="22"/>
    </row>
    <row r="28" spans="2:13" x14ac:dyDescent="0.25">
      <c r="C28" s="24" t="s">
        <v>82</v>
      </c>
      <c r="D28" s="23"/>
      <c r="E28" s="23"/>
      <c r="F28" s="23"/>
      <c r="G28" s="23"/>
      <c r="H28" s="23"/>
    </row>
    <row r="29" spans="2:13" x14ac:dyDescent="0.25">
      <c r="C29" s="14" t="s">
        <v>172</v>
      </c>
    </row>
    <row r="31" spans="2:13" x14ac:dyDescent="0.25">
      <c r="B31" s="2">
        <v>109</v>
      </c>
      <c r="C31" s="2" t="s">
        <v>3</v>
      </c>
      <c r="D31" s="126"/>
      <c r="E31" s="126"/>
      <c r="F31" s="126"/>
      <c r="G31" s="126"/>
      <c r="H31" s="22">
        <v>0.99999999999999978</v>
      </c>
      <c r="I31" s="2" t="s">
        <v>81</v>
      </c>
    </row>
    <row r="32" spans="2:13" x14ac:dyDescent="0.25">
      <c r="B32" s="2">
        <v>112</v>
      </c>
      <c r="C32" s="2" t="s">
        <v>5</v>
      </c>
      <c r="D32" s="126"/>
      <c r="E32" s="126"/>
      <c r="F32" s="126"/>
      <c r="G32" s="126"/>
      <c r="H32" s="22">
        <v>1.0000000000000002</v>
      </c>
      <c r="I32" s="47" t="s">
        <v>87</v>
      </c>
    </row>
    <row r="33" spans="2:9" x14ac:dyDescent="0.25">
      <c r="B33" s="2">
        <v>116</v>
      </c>
      <c r="C33" s="2" t="s">
        <v>6</v>
      </c>
      <c r="D33" s="126"/>
      <c r="E33" s="126"/>
      <c r="F33" s="126"/>
      <c r="G33" s="126"/>
      <c r="H33" s="22">
        <v>1</v>
      </c>
      <c r="I33" s="47" t="s">
        <v>87</v>
      </c>
    </row>
    <row r="34" spans="2:9" x14ac:dyDescent="0.25">
      <c r="C34" s="14" t="s">
        <v>55</v>
      </c>
    </row>
    <row r="35" spans="2:9" x14ac:dyDescent="0.25">
      <c r="C35" s="14" t="s">
        <v>172</v>
      </c>
    </row>
  </sheetData>
  <mergeCells count="1">
    <mergeCell ref="D21:G21"/>
  </mergeCells>
  <hyperlinks>
    <hyperlink ref="B3" location="Contents!A1" display="Table of Contents"/>
  </hyperlink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1"/>
  <sheetViews>
    <sheetView zoomScaleNormal="100" workbookViewId="0">
      <selection activeCell="H10" sqref="H10"/>
    </sheetView>
  </sheetViews>
  <sheetFormatPr defaultRowHeight="15" x14ac:dyDescent="0.25"/>
  <cols>
    <col min="1" max="1" width="9.140625" style="2"/>
    <col min="2" max="2" width="37.140625" style="2" bestFit="1" customWidth="1"/>
    <col min="3" max="6" width="10.7109375" style="2" customWidth="1"/>
    <col min="7" max="13" width="10" style="2" customWidth="1"/>
    <col min="14" max="16384" width="9.140625" style="2"/>
  </cols>
  <sheetData>
    <row r="1" spans="2:17" x14ac:dyDescent="0.25">
      <c r="B1" s="23"/>
    </row>
    <row r="2" spans="2:17" ht="18.75" x14ac:dyDescent="0.3">
      <c r="B2" s="92" t="s">
        <v>164</v>
      </c>
    </row>
    <row r="3" spans="2:17" x14ac:dyDescent="0.25">
      <c r="B3" s="93" t="s">
        <v>153</v>
      </c>
    </row>
    <row r="4" spans="2:17" x14ac:dyDescent="0.25">
      <c r="B4" s="93"/>
    </row>
    <row r="5" spans="2:17" ht="17.25" x14ac:dyDescent="0.25">
      <c r="B5" s="84" t="s">
        <v>158</v>
      </c>
      <c r="C5" s="84"/>
      <c r="D5" s="84"/>
      <c r="E5" s="84"/>
    </row>
    <row r="6" spans="2:17" x14ac:dyDescent="0.25">
      <c r="B6" s="1"/>
    </row>
    <row r="7" spans="2:17" x14ac:dyDescent="0.25">
      <c r="C7" s="4" t="s">
        <v>28</v>
      </c>
      <c r="D7" s="4" t="s">
        <v>28</v>
      </c>
      <c r="E7" s="4" t="s">
        <v>28</v>
      </c>
      <c r="F7" s="4" t="s">
        <v>28</v>
      </c>
      <c r="G7" s="4" t="s">
        <v>28</v>
      </c>
      <c r="H7" s="4" t="s">
        <v>29</v>
      </c>
      <c r="I7" s="4" t="s">
        <v>29</v>
      </c>
      <c r="J7" s="4" t="s">
        <v>29</v>
      </c>
      <c r="K7" s="4" t="s">
        <v>29</v>
      </c>
      <c r="L7" s="4" t="s">
        <v>29</v>
      </c>
      <c r="M7" s="4" t="s">
        <v>29</v>
      </c>
    </row>
    <row r="8" spans="2:17" x14ac:dyDescent="0.25">
      <c r="B8" s="2" t="s">
        <v>11</v>
      </c>
      <c r="C8" s="4" t="s">
        <v>23</v>
      </c>
      <c r="D8" s="4" t="s">
        <v>24</v>
      </c>
      <c r="E8" s="4" t="s">
        <v>25</v>
      </c>
      <c r="F8" s="4" t="s">
        <v>26</v>
      </c>
      <c r="G8" s="4" t="s">
        <v>27</v>
      </c>
      <c r="H8" s="4" t="s">
        <v>12</v>
      </c>
      <c r="I8" s="4" t="s">
        <v>13</v>
      </c>
      <c r="J8" s="4" t="s">
        <v>14</v>
      </c>
      <c r="K8" s="4" t="s">
        <v>15</v>
      </c>
      <c r="L8" s="4" t="s">
        <v>16</v>
      </c>
      <c r="M8" s="4" t="s">
        <v>17</v>
      </c>
    </row>
    <row r="9" spans="2:17" x14ac:dyDescent="0.25">
      <c r="B9" s="2" t="s">
        <v>18</v>
      </c>
      <c r="C9" s="17">
        <v>8754.5</v>
      </c>
      <c r="D9" s="17">
        <v>11216</v>
      </c>
      <c r="E9" s="17">
        <v>12310.5</v>
      </c>
      <c r="F9" s="17">
        <v>10367</v>
      </c>
      <c r="G9" s="29">
        <v>7340.5</v>
      </c>
      <c r="H9" s="17">
        <v>11236.726360160768</v>
      </c>
      <c r="I9" s="17">
        <v>11331.036486618959</v>
      </c>
      <c r="J9" s="17">
        <v>11157.863582001764</v>
      </c>
      <c r="K9" s="17">
        <v>11044.041015586707</v>
      </c>
      <c r="L9" s="17">
        <v>10652.979198117831</v>
      </c>
      <c r="M9" s="17">
        <v>10587.937731594942</v>
      </c>
      <c r="O9" s="17"/>
      <c r="P9" s="17"/>
      <c r="Q9" s="17"/>
    </row>
    <row r="10" spans="2:17" x14ac:dyDescent="0.25">
      <c r="B10" s="2" t="s">
        <v>19</v>
      </c>
      <c r="C10" s="17">
        <v>2019.5</v>
      </c>
      <c r="D10" s="17">
        <v>2080</v>
      </c>
      <c r="E10" s="17">
        <v>1868.5</v>
      </c>
      <c r="F10" s="17">
        <v>2026</v>
      </c>
      <c r="G10" s="17">
        <v>2021</v>
      </c>
      <c r="H10" s="17">
        <v>2195.9687089501031</v>
      </c>
      <c r="I10" s="17">
        <v>2214.3995294578963</v>
      </c>
      <c r="J10" s="17">
        <v>2180.5567297323792</v>
      </c>
      <c r="K10" s="17">
        <v>2158.3126360160768</v>
      </c>
      <c r="L10" s="17">
        <v>2081.8882854622098</v>
      </c>
      <c r="M10" s="17">
        <v>2069.17737476718</v>
      </c>
      <c r="O10" s="17"/>
      <c r="P10" s="17"/>
      <c r="Q10" s="17"/>
    </row>
    <row r="11" spans="2:17" x14ac:dyDescent="0.25">
      <c r="B11" s="2" t="s">
        <v>20</v>
      </c>
      <c r="C11" s="17">
        <v>391</v>
      </c>
      <c r="D11" s="17">
        <v>428</v>
      </c>
      <c r="E11" s="17">
        <v>408.5</v>
      </c>
      <c r="F11" s="17">
        <v>408</v>
      </c>
      <c r="G11" s="17">
        <v>367</v>
      </c>
      <c r="H11" s="29">
        <v>388.99576968101945</v>
      </c>
      <c r="I11" s="29">
        <v>387.81341171846316</v>
      </c>
      <c r="J11" s="29">
        <v>375.98983209290026</v>
      </c>
      <c r="K11" s="29">
        <v>373.15217298276514</v>
      </c>
      <c r="L11" s="29">
        <v>343.82969551136915</v>
      </c>
      <c r="M11" s="29">
        <v>340.7555648087228</v>
      </c>
      <c r="O11" s="17"/>
      <c r="P11" s="17"/>
      <c r="Q11" s="17"/>
    </row>
    <row r="12" spans="2:17" x14ac:dyDescent="0.25">
      <c r="B12" s="2" t="s">
        <v>21</v>
      </c>
      <c r="C12" s="17">
        <v>373.5</v>
      </c>
      <c r="D12" s="17">
        <v>400.25</v>
      </c>
      <c r="E12" s="17">
        <v>390.75</v>
      </c>
      <c r="F12" s="17">
        <v>358.25</v>
      </c>
      <c r="G12" s="17">
        <v>308</v>
      </c>
      <c r="H12" s="17">
        <v>388.30493088912851</v>
      </c>
      <c r="I12" s="17">
        <v>391.5639839231448</v>
      </c>
      <c r="J12" s="17">
        <v>385.5796882658563</v>
      </c>
      <c r="K12" s="17">
        <v>381.646348397216</v>
      </c>
      <c r="L12" s="17">
        <v>368.13251641995885</v>
      </c>
      <c r="M12" s="17">
        <v>365.88489363787863</v>
      </c>
      <c r="O12" s="17"/>
      <c r="P12" s="17"/>
      <c r="Q12" s="17"/>
    </row>
    <row r="13" spans="2:17" x14ac:dyDescent="0.25">
      <c r="B13" s="2" t="s">
        <v>22</v>
      </c>
      <c r="C13" s="34">
        <v>4</v>
      </c>
      <c r="D13" s="34">
        <v>4</v>
      </c>
      <c r="E13" s="34">
        <v>0</v>
      </c>
      <c r="F13" s="34">
        <v>1</v>
      </c>
      <c r="G13" s="34">
        <v>2</v>
      </c>
      <c r="H13" s="31">
        <v>2</v>
      </c>
      <c r="I13" s="31">
        <v>1</v>
      </c>
      <c r="J13" s="31">
        <v>1</v>
      </c>
      <c r="K13" s="31">
        <v>1</v>
      </c>
      <c r="L13" s="31">
        <v>1</v>
      </c>
      <c r="M13" s="31">
        <v>1</v>
      </c>
    </row>
    <row r="14" spans="2:17" x14ac:dyDescent="0.25">
      <c r="B14" s="2" t="s">
        <v>9</v>
      </c>
      <c r="C14" s="35">
        <f t="shared" ref="C14:M14" si="0">SUM(C9:C13)</f>
        <v>11542.5</v>
      </c>
      <c r="D14" s="35">
        <f t="shared" si="0"/>
        <v>14128.25</v>
      </c>
      <c r="E14" s="35">
        <f t="shared" si="0"/>
        <v>14978.25</v>
      </c>
      <c r="F14" s="35">
        <f t="shared" si="0"/>
        <v>13160.25</v>
      </c>
      <c r="G14" s="35">
        <f t="shared" si="0"/>
        <v>10038.5</v>
      </c>
      <c r="H14" s="36">
        <f t="shared" si="0"/>
        <v>14211.99576968102</v>
      </c>
      <c r="I14" s="36">
        <f t="shared" si="0"/>
        <v>14325.813411718464</v>
      </c>
      <c r="J14" s="36">
        <f t="shared" si="0"/>
        <v>14100.989832092901</v>
      </c>
      <c r="K14" s="36">
        <f t="shared" si="0"/>
        <v>13958.152172982765</v>
      </c>
      <c r="L14" s="36">
        <f t="shared" si="0"/>
        <v>13447.829695511369</v>
      </c>
      <c r="M14" s="36">
        <f t="shared" si="0"/>
        <v>13364.755564808724</v>
      </c>
      <c r="N14" s="30"/>
    </row>
    <row r="15" spans="2:17" x14ac:dyDescent="0.25">
      <c r="H15" s="17"/>
      <c r="I15" s="17"/>
      <c r="J15" s="17"/>
      <c r="K15" s="17"/>
      <c r="L15" s="17"/>
      <c r="M15" s="17"/>
    </row>
    <row r="16" spans="2:17" x14ac:dyDescent="0.25">
      <c r="B16" s="2" t="s">
        <v>83</v>
      </c>
      <c r="I16" s="17"/>
      <c r="J16" s="17"/>
      <c r="K16" s="17"/>
      <c r="L16" s="17"/>
      <c r="M16" s="17"/>
    </row>
    <row r="17" spans="2:16" x14ac:dyDescent="0.25">
      <c r="H17" s="17"/>
      <c r="I17" s="17"/>
      <c r="J17" s="17"/>
      <c r="K17" s="17"/>
      <c r="L17" s="17"/>
      <c r="M17" s="17"/>
    </row>
    <row r="18" spans="2:16" x14ac:dyDescent="0.25">
      <c r="B18" s="17" t="s">
        <v>156</v>
      </c>
    </row>
    <row r="19" spans="2:16" x14ac:dyDescent="0.25">
      <c r="G19" s="23"/>
      <c r="H19" s="37"/>
      <c r="I19" s="37"/>
      <c r="J19" s="37"/>
      <c r="K19" s="37"/>
      <c r="L19" s="37"/>
      <c r="M19" s="37"/>
      <c r="N19" s="23"/>
      <c r="O19" s="23"/>
      <c r="P19" s="23"/>
    </row>
    <row r="20" spans="2:16" x14ac:dyDescent="0.25">
      <c r="G20" s="23"/>
      <c r="H20" s="37"/>
      <c r="I20" s="37"/>
      <c r="J20" s="37"/>
      <c r="K20" s="37"/>
      <c r="L20" s="37"/>
      <c r="M20" s="37"/>
      <c r="N20" s="23"/>
      <c r="O20" s="23"/>
      <c r="P20" s="23"/>
    </row>
    <row r="21" spans="2:16" x14ac:dyDescent="0.25">
      <c r="G21" s="23"/>
      <c r="H21" s="37"/>
      <c r="I21" s="37"/>
      <c r="J21" s="37"/>
      <c r="K21" s="37"/>
      <c r="L21" s="37"/>
      <c r="M21" s="37"/>
      <c r="N21" s="23"/>
      <c r="O21" s="23"/>
      <c r="P21" s="38"/>
    </row>
  </sheetData>
  <hyperlinks>
    <hyperlink ref="B3" location="Contents!A1" display="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61"/>
  <sheetViews>
    <sheetView zoomScaleNormal="100" workbookViewId="0">
      <pane xSplit="2" ySplit="5" topLeftCell="C6" activePane="bottomRight" state="frozen"/>
      <selection pane="topRight" activeCell="C1" sqref="C1"/>
      <selection pane="bottomLeft" activeCell="A5" sqref="A5"/>
      <selection pane="bottomRight" activeCell="K6" sqref="K6"/>
    </sheetView>
  </sheetViews>
  <sheetFormatPr defaultRowHeight="15" outlineLevelCol="1" x14ac:dyDescent="0.25"/>
  <cols>
    <col min="1" max="1" width="7.5703125" style="2" customWidth="1"/>
    <col min="2" max="2" width="51.28515625" style="2" customWidth="1"/>
    <col min="3" max="3" width="12" style="2" hidden="1" customWidth="1" outlineLevel="1"/>
    <col min="4" max="6" width="12.85546875" style="2" hidden="1" customWidth="1" outlineLevel="1"/>
    <col min="7" max="7" width="13" style="2" hidden="1" customWidth="1" outlineLevel="1"/>
    <col min="8" max="8" width="12" style="2" customWidth="1" collapsed="1"/>
    <col min="9" max="13" width="10.7109375" style="2" customWidth="1"/>
    <col min="14" max="14" width="9.140625" style="2"/>
    <col min="15" max="15" width="12.140625" style="2" bestFit="1" customWidth="1"/>
    <col min="16" max="20" width="10.85546875" style="2" bestFit="1" customWidth="1"/>
    <col min="21" max="27" width="9.140625" style="2"/>
    <col min="28" max="28" width="10.28515625" style="2" bestFit="1" customWidth="1"/>
    <col min="29" max="32" width="9.85546875" style="2" bestFit="1" customWidth="1"/>
    <col min="33" max="16384" width="9.140625" style="2"/>
  </cols>
  <sheetData>
    <row r="1" spans="2:35" ht="18.75" x14ac:dyDescent="0.3">
      <c r="B1" s="91" t="s">
        <v>48</v>
      </c>
    </row>
    <row r="2" spans="2:35" x14ac:dyDescent="0.25">
      <c r="B2" s="93" t="s">
        <v>153</v>
      </c>
    </row>
    <row r="3" spans="2:35" x14ac:dyDescent="0.25">
      <c r="B3" s="1" t="s">
        <v>171</v>
      </c>
      <c r="H3" s="1" t="s">
        <v>47</v>
      </c>
      <c r="O3" s="1" t="s">
        <v>46</v>
      </c>
    </row>
    <row r="4" spans="2:35" x14ac:dyDescent="0.25">
      <c r="B4" s="14" t="s">
        <v>121</v>
      </c>
      <c r="C4" s="13" t="s">
        <v>28</v>
      </c>
      <c r="D4" s="13" t="s">
        <v>28</v>
      </c>
      <c r="E4" s="13" t="s">
        <v>28</v>
      </c>
      <c r="F4" s="13" t="s">
        <v>28</v>
      </c>
      <c r="G4" s="13" t="s">
        <v>28</v>
      </c>
      <c r="H4" s="13" t="s">
        <v>29</v>
      </c>
      <c r="I4" s="13" t="s">
        <v>29</v>
      </c>
      <c r="J4" s="13" t="s">
        <v>29</v>
      </c>
      <c r="K4" s="13" t="s">
        <v>29</v>
      </c>
      <c r="L4" s="13" t="s">
        <v>29</v>
      </c>
      <c r="M4" s="13" t="s">
        <v>29</v>
      </c>
      <c r="O4" s="13" t="s">
        <v>29</v>
      </c>
      <c r="P4" s="13" t="s">
        <v>29</v>
      </c>
      <c r="Q4" s="13" t="s">
        <v>29</v>
      </c>
      <c r="R4" s="13" t="s">
        <v>29</v>
      </c>
      <c r="S4" s="13" t="s">
        <v>29</v>
      </c>
      <c r="T4" s="13" t="s">
        <v>29</v>
      </c>
    </row>
    <row r="5" spans="2:35" x14ac:dyDescent="0.25">
      <c r="C5" s="4" t="s">
        <v>23</v>
      </c>
      <c r="D5" s="4" t="s">
        <v>24</v>
      </c>
      <c r="E5" s="4" t="s">
        <v>25</v>
      </c>
      <c r="F5" s="4" t="s">
        <v>26</v>
      </c>
      <c r="G5" s="4" t="s">
        <v>27</v>
      </c>
      <c r="H5" s="4" t="s">
        <v>12</v>
      </c>
      <c r="I5" s="4" t="s">
        <v>13</v>
      </c>
      <c r="J5" s="4" t="s">
        <v>14</v>
      </c>
      <c r="K5" s="4" t="s">
        <v>15</v>
      </c>
      <c r="L5" s="4" t="s">
        <v>16</v>
      </c>
      <c r="M5" s="4" t="s">
        <v>17</v>
      </c>
      <c r="O5" s="4" t="s">
        <v>12</v>
      </c>
      <c r="P5" s="4" t="s">
        <v>13</v>
      </c>
      <c r="Q5" s="4" t="s">
        <v>14</v>
      </c>
      <c r="R5" s="4" t="s">
        <v>15</v>
      </c>
      <c r="S5" s="4" t="s">
        <v>16</v>
      </c>
      <c r="T5" s="4" t="s">
        <v>17</v>
      </c>
    </row>
    <row r="6" spans="2:35" x14ac:dyDescent="0.25">
      <c r="B6" s="1" t="s">
        <v>30</v>
      </c>
      <c r="C6" s="13"/>
      <c r="D6" s="13"/>
      <c r="E6" s="13"/>
      <c r="F6" s="13"/>
      <c r="G6" s="13"/>
      <c r="H6" s="13"/>
      <c r="I6" s="13"/>
      <c r="J6" s="13"/>
      <c r="K6" s="13"/>
      <c r="L6" s="13"/>
      <c r="M6" s="13"/>
    </row>
    <row r="7" spans="2:35" x14ac:dyDescent="0.25">
      <c r="B7" s="2" t="s">
        <v>18</v>
      </c>
      <c r="C7" s="120"/>
      <c r="D7" s="120"/>
      <c r="E7" s="120"/>
      <c r="F7" s="120"/>
      <c r="G7" s="120"/>
      <c r="H7" s="120"/>
      <c r="I7" s="120"/>
      <c r="J7" s="120"/>
      <c r="K7" s="120"/>
      <c r="L7" s="120"/>
      <c r="M7" s="120"/>
      <c r="N7" s="120"/>
      <c r="O7" s="120"/>
      <c r="P7" s="120"/>
      <c r="Q7" s="120"/>
      <c r="R7" s="120"/>
      <c r="S7" s="120"/>
      <c r="T7" s="120"/>
      <c r="V7" s="22">
        <f>IF(ISERROR((O7-H7)/H7),0,(O7-H7)/H7)</f>
        <v>0</v>
      </c>
      <c r="W7" s="22">
        <f t="shared" ref="W7:W11" si="0">IF(ISERROR((P7-I7)/I7),0,(P7-I7)/I7)</f>
        <v>0</v>
      </c>
      <c r="X7" s="22">
        <f t="shared" ref="X7:X11" si="1">IF(ISERROR((Q7-J7)/J7),0,(Q7-J7)/J7)</f>
        <v>0</v>
      </c>
      <c r="Y7" s="22">
        <f t="shared" ref="Y7:Y11" si="2">IF(ISERROR((R7-K7)/K7),0,(R7-K7)/K7)</f>
        <v>0</v>
      </c>
      <c r="Z7" s="22">
        <f t="shared" ref="Z7:Z11" si="3">IF(ISERROR((S7-L7)/L7),0,(S7-L7)/L7)</f>
        <v>0</v>
      </c>
      <c r="AA7" s="22">
        <f t="shared" ref="AA7:AA11" si="4">IF(ISERROR((T7-M7)/M7),0,(T7-M7)/M7)</f>
        <v>0</v>
      </c>
    </row>
    <row r="8" spans="2:35" x14ac:dyDescent="0.25">
      <c r="B8" s="2" t="s">
        <v>19</v>
      </c>
      <c r="C8" s="120"/>
      <c r="D8" s="120"/>
      <c r="E8" s="120"/>
      <c r="F8" s="120"/>
      <c r="G8" s="120"/>
      <c r="H8" s="120"/>
      <c r="I8" s="120"/>
      <c r="J8" s="120"/>
      <c r="K8" s="120"/>
      <c r="L8" s="120"/>
      <c r="M8" s="120"/>
      <c r="N8" s="120"/>
      <c r="O8" s="120"/>
      <c r="P8" s="120"/>
      <c r="Q8" s="120"/>
      <c r="R8" s="120"/>
      <c r="S8" s="120"/>
      <c r="T8" s="120"/>
      <c r="V8" s="22">
        <f t="shared" ref="V8:V11" si="5">IF(ISERROR((O8-H8)/H8),0,(O8-H8)/H8)</f>
        <v>0</v>
      </c>
      <c r="W8" s="22">
        <f t="shared" si="0"/>
        <v>0</v>
      </c>
      <c r="X8" s="22">
        <f t="shared" si="1"/>
        <v>0</v>
      </c>
      <c r="Y8" s="22">
        <f t="shared" si="2"/>
        <v>0</v>
      </c>
      <c r="Z8" s="22">
        <f t="shared" si="3"/>
        <v>0</v>
      </c>
      <c r="AA8" s="22">
        <f t="shared" si="4"/>
        <v>0</v>
      </c>
    </row>
    <row r="9" spans="2:35" x14ac:dyDescent="0.25">
      <c r="B9" s="2" t="s">
        <v>20</v>
      </c>
      <c r="C9" s="120"/>
      <c r="D9" s="120"/>
      <c r="E9" s="120"/>
      <c r="F9" s="120"/>
      <c r="G9" s="120"/>
      <c r="H9" s="120"/>
      <c r="I9" s="120"/>
      <c r="J9" s="120"/>
      <c r="K9" s="120"/>
      <c r="L9" s="120"/>
      <c r="M9" s="120"/>
      <c r="N9" s="120"/>
      <c r="O9" s="120"/>
      <c r="P9" s="120"/>
      <c r="Q9" s="120"/>
      <c r="R9" s="120"/>
      <c r="S9" s="120"/>
      <c r="T9" s="120"/>
      <c r="V9" s="22">
        <f t="shared" si="5"/>
        <v>0</v>
      </c>
      <c r="W9" s="22">
        <f t="shared" si="0"/>
        <v>0</v>
      </c>
      <c r="X9" s="22">
        <f t="shared" si="1"/>
        <v>0</v>
      </c>
      <c r="Y9" s="22">
        <f t="shared" si="2"/>
        <v>0</v>
      </c>
      <c r="Z9" s="22">
        <f t="shared" si="3"/>
        <v>0</v>
      </c>
      <c r="AA9" s="22">
        <f t="shared" si="4"/>
        <v>0</v>
      </c>
    </row>
    <row r="10" spans="2:35" x14ac:dyDescent="0.25">
      <c r="B10" s="2" t="s">
        <v>21</v>
      </c>
      <c r="C10" s="120"/>
      <c r="D10" s="120"/>
      <c r="E10" s="120"/>
      <c r="F10" s="120"/>
      <c r="G10" s="120"/>
      <c r="H10" s="120"/>
      <c r="I10" s="120"/>
      <c r="J10" s="120"/>
      <c r="K10" s="120"/>
      <c r="L10" s="120"/>
      <c r="M10" s="120"/>
      <c r="N10" s="120"/>
      <c r="O10" s="120"/>
      <c r="P10" s="120"/>
      <c r="Q10" s="120"/>
      <c r="R10" s="120"/>
      <c r="S10" s="120"/>
      <c r="T10" s="120"/>
      <c r="V10" s="22">
        <f t="shared" si="5"/>
        <v>0</v>
      </c>
      <c r="W10" s="22">
        <f t="shared" si="0"/>
        <v>0</v>
      </c>
      <c r="X10" s="22">
        <f t="shared" si="1"/>
        <v>0</v>
      </c>
      <c r="Y10" s="22">
        <f t="shared" si="2"/>
        <v>0</v>
      </c>
      <c r="Z10" s="22">
        <f t="shared" si="3"/>
        <v>0</v>
      </c>
      <c r="AA10" s="22">
        <f t="shared" si="4"/>
        <v>0</v>
      </c>
    </row>
    <row r="11" spans="2:35" x14ac:dyDescent="0.25">
      <c r="B11" s="2" t="s">
        <v>22</v>
      </c>
      <c r="C11" s="120"/>
      <c r="D11" s="120"/>
      <c r="E11" s="120"/>
      <c r="F11" s="120"/>
      <c r="G11" s="120"/>
      <c r="H11" s="120"/>
      <c r="I11" s="120"/>
      <c r="J11" s="120"/>
      <c r="K11" s="120"/>
      <c r="L11" s="120"/>
      <c r="M11" s="120"/>
      <c r="N11" s="120"/>
      <c r="O11" s="120"/>
      <c r="P11" s="120"/>
      <c r="Q11" s="120"/>
      <c r="R11" s="120"/>
      <c r="S11" s="120"/>
      <c r="T11" s="120"/>
      <c r="V11" s="22">
        <f t="shared" si="5"/>
        <v>0</v>
      </c>
      <c r="W11" s="22">
        <f t="shared" si="0"/>
        <v>0</v>
      </c>
      <c r="X11" s="22">
        <f t="shared" si="1"/>
        <v>0</v>
      </c>
      <c r="Y11" s="22">
        <f t="shared" si="2"/>
        <v>0</v>
      </c>
      <c r="Z11" s="22">
        <f t="shared" si="3"/>
        <v>0</v>
      </c>
      <c r="AA11" s="22">
        <f t="shared" si="4"/>
        <v>0</v>
      </c>
    </row>
    <row r="12" spans="2:35" x14ac:dyDescent="0.25">
      <c r="C12" s="121"/>
      <c r="D12" s="121"/>
      <c r="E12" s="121"/>
      <c r="F12" s="121"/>
      <c r="G12" s="121"/>
      <c r="H12" s="121"/>
      <c r="I12" s="121"/>
      <c r="J12" s="121"/>
      <c r="K12" s="121"/>
      <c r="L12" s="121"/>
      <c r="M12" s="121"/>
      <c r="N12" s="120"/>
      <c r="O12" s="121"/>
      <c r="P12" s="121"/>
      <c r="Q12" s="121"/>
      <c r="R12" s="121"/>
      <c r="S12" s="121"/>
      <c r="T12" s="121"/>
    </row>
    <row r="13" spans="2:35" x14ac:dyDescent="0.25">
      <c r="C13" s="116"/>
      <c r="D13" s="116"/>
      <c r="E13" s="116"/>
      <c r="F13" s="116"/>
      <c r="G13" s="116"/>
      <c r="H13" s="116"/>
      <c r="I13" s="116"/>
      <c r="J13" s="116"/>
      <c r="K13" s="116"/>
      <c r="L13" s="116"/>
      <c r="M13" s="116"/>
      <c r="N13" s="116"/>
      <c r="O13" s="120"/>
      <c r="P13" s="117"/>
      <c r="Q13" s="116"/>
      <c r="R13" s="116"/>
      <c r="S13" s="116"/>
      <c r="T13" s="116"/>
    </row>
    <row r="14" spans="2:35" x14ac:dyDescent="0.25">
      <c r="B14" s="1" t="s">
        <v>31</v>
      </c>
      <c r="C14" s="122"/>
      <c r="D14" s="116"/>
      <c r="E14" s="116"/>
      <c r="F14" s="116"/>
      <c r="G14" s="116"/>
      <c r="H14" s="116"/>
      <c r="I14" s="116"/>
      <c r="J14" s="116"/>
      <c r="K14" s="116"/>
      <c r="L14" s="116"/>
      <c r="M14" s="116"/>
      <c r="N14" s="116"/>
      <c r="O14" s="116"/>
      <c r="P14" s="116"/>
      <c r="Q14" s="116"/>
      <c r="R14" s="116"/>
      <c r="S14" s="116"/>
      <c r="T14" s="116"/>
    </row>
    <row r="15" spans="2:35" x14ac:dyDescent="0.25">
      <c r="B15" s="2" t="s">
        <v>18</v>
      </c>
      <c r="C15" s="123"/>
      <c r="D15" s="123"/>
      <c r="E15" s="123"/>
      <c r="F15" s="123"/>
      <c r="G15" s="123"/>
      <c r="H15" s="120"/>
      <c r="I15" s="120"/>
      <c r="J15" s="120"/>
      <c r="K15" s="120"/>
      <c r="L15" s="120"/>
      <c r="M15" s="120"/>
      <c r="N15" s="120"/>
      <c r="O15" s="120"/>
      <c r="P15" s="120"/>
      <c r="Q15" s="120"/>
      <c r="R15" s="120"/>
      <c r="S15" s="120"/>
      <c r="T15" s="120"/>
      <c r="U15" s="33"/>
      <c r="V15" s="22">
        <f t="shared" ref="V15:V19" si="6">IF(ISERROR((O15-H15)/H15),0,(O15-H15)/H15)</f>
        <v>0</v>
      </c>
      <c r="W15" s="22">
        <f t="shared" ref="W15:W19" si="7">IF(ISERROR((P15-I15)/I15),0,(P15-I15)/I15)</f>
        <v>0</v>
      </c>
      <c r="X15" s="22">
        <f t="shared" ref="X15:X19" si="8">IF(ISERROR((Q15-J15)/J15),0,(Q15-J15)/J15)</f>
        <v>0</v>
      </c>
      <c r="Y15" s="22">
        <f t="shared" ref="Y15:Y19" si="9">IF(ISERROR((R15-K15)/K15),0,(R15-K15)/K15)</f>
        <v>0</v>
      </c>
      <c r="Z15" s="22">
        <f t="shared" ref="Z15:Z19" si="10">IF(ISERROR((S15-L15)/L15),0,(S15-L15)/L15)</f>
        <v>0</v>
      </c>
      <c r="AA15" s="22">
        <f t="shared" ref="AA15:AA19" si="11">IF(ISERROR((T15-M15)/M15),0,(T15-M15)/M15)</f>
        <v>0</v>
      </c>
      <c r="AB15" s="5"/>
      <c r="AC15" s="5"/>
      <c r="AD15" s="5"/>
      <c r="AE15" s="5"/>
      <c r="AF15" s="5"/>
      <c r="AG15" s="5"/>
    </row>
    <row r="16" spans="2:35" x14ac:dyDescent="0.25">
      <c r="B16" s="2" t="s">
        <v>19</v>
      </c>
      <c r="C16" s="123"/>
      <c r="D16" s="123"/>
      <c r="E16" s="123"/>
      <c r="F16" s="123"/>
      <c r="G16" s="123"/>
      <c r="H16" s="120"/>
      <c r="I16" s="120"/>
      <c r="J16" s="120"/>
      <c r="K16" s="120"/>
      <c r="L16" s="120"/>
      <c r="M16" s="120"/>
      <c r="N16" s="120"/>
      <c r="O16" s="120"/>
      <c r="P16" s="120"/>
      <c r="Q16" s="120"/>
      <c r="R16" s="120"/>
      <c r="S16" s="120"/>
      <c r="T16" s="120"/>
      <c r="U16" s="33"/>
      <c r="V16" s="22">
        <f t="shared" si="6"/>
        <v>0</v>
      </c>
      <c r="W16" s="22">
        <f t="shared" si="7"/>
        <v>0</v>
      </c>
      <c r="X16" s="22">
        <f t="shared" si="8"/>
        <v>0</v>
      </c>
      <c r="Y16" s="22">
        <f t="shared" si="9"/>
        <v>0</v>
      </c>
      <c r="Z16" s="22">
        <f t="shared" si="10"/>
        <v>0</v>
      </c>
      <c r="AA16" s="22">
        <f t="shared" si="11"/>
        <v>0</v>
      </c>
      <c r="AB16" s="5"/>
      <c r="AC16" s="5"/>
      <c r="AD16" s="5"/>
      <c r="AE16" s="5"/>
      <c r="AF16" s="5"/>
      <c r="AG16" s="5"/>
      <c r="AI16" s="10"/>
    </row>
    <row r="17" spans="2:33" x14ac:dyDescent="0.25">
      <c r="B17" s="2" t="s">
        <v>20</v>
      </c>
      <c r="C17" s="123"/>
      <c r="D17" s="123"/>
      <c r="E17" s="123"/>
      <c r="F17" s="123"/>
      <c r="G17" s="123"/>
      <c r="H17" s="120"/>
      <c r="I17" s="120"/>
      <c r="J17" s="120"/>
      <c r="K17" s="120"/>
      <c r="L17" s="120"/>
      <c r="M17" s="120"/>
      <c r="N17" s="120"/>
      <c r="O17" s="120"/>
      <c r="P17" s="120"/>
      <c r="Q17" s="120"/>
      <c r="R17" s="120"/>
      <c r="S17" s="120"/>
      <c r="T17" s="120"/>
      <c r="U17" s="33"/>
      <c r="V17" s="22">
        <f t="shared" si="6"/>
        <v>0</v>
      </c>
      <c r="W17" s="22">
        <f t="shared" si="7"/>
        <v>0</v>
      </c>
      <c r="X17" s="22">
        <f t="shared" si="8"/>
        <v>0</v>
      </c>
      <c r="Y17" s="22">
        <f t="shared" si="9"/>
        <v>0</v>
      </c>
      <c r="Z17" s="22">
        <f t="shared" si="10"/>
        <v>0</v>
      </c>
      <c r="AA17" s="22">
        <f t="shared" si="11"/>
        <v>0</v>
      </c>
      <c r="AB17" s="5"/>
      <c r="AC17" s="5"/>
      <c r="AD17" s="5"/>
      <c r="AE17" s="5"/>
      <c r="AF17" s="5"/>
      <c r="AG17" s="5"/>
    </row>
    <row r="18" spans="2:33" x14ac:dyDescent="0.25">
      <c r="B18" s="2" t="s">
        <v>21</v>
      </c>
      <c r="C18" s="123"/>
      <c r="D18" s="123"/>
      <c r="E18" s="123"/>
      <c r="F18" s="123"/>
      <c r="G18" s="123"/>
      <c r="H18" s="120"/>
      <c r="I18" s="120"/>
      <c r="J18" s="120"/>
      <c r="K18" s="120"/>
      <c r="L18" s="120"/>
      <c r="M18" s="120"/>
      <c r="N18" s="120"/>
      <c r="O18" s="120"/>
      <c r="P18" s="120"/>
      <c r="Q18" s="120"/>
      <c r="R18" s="120"/>
      <c r="S18" s="120"/>
      <c r="T18" s="120"/>
      <c r="U18" s="33"/>
      <c r="V18" s="22">
        <f t="shared" si="6"/>
        <v>0</v>
      </c>
      <c r="W18" s="22">
        <f t="shared" si="7"/>
        <v>0</v>
      </c>
      <c r="X18" s="22">
        <f t="shared" si="8"/>
        <v>0</v>
      </c>
      <c r="Y18" s="22">
        <f t="shared" si="9"/>
        <v>0</v>
      </c>
      <c r="Z18" s="22">
        <f t="shared" si="10"/>
        <v>0</v>
      </c>
      <c r="AA18" s="22">
        <f t="shared" si="11"/>
        <v>0</v>
      </c>
      <c r="AB18" s="5"/>
      <c r="AC18" s="5"/>
      <c r="AD18" s="5"/>
      <c r="AE18" s="5"/>
      <c r="AF18" s="5"/>
      <c r="AG18" s="5"/>
    </row>
    <row r="19" spans="2:33" x14ac:dyDescent="0.25">
      <c r="B19" s="2" t="s">
        <v>22</v>
      </c>
      <c r="C19" s="123"/>
      <c r="D19" s="123"/>
      <c r="E19" s="123"/>
      <c r="F19" s="123"/>
      <c r="G19" s="123"/>
      <c r="H19" s="120"/>
      <c r="I19" s="120"/>
      <c r="J19" s="120"/>
      <c r="K19" s="120"/>
      <c r="L19" s="120"/>
      <c r="M19" s="120"/>
      <c r="N19" s="120"/>
      <c r="O19" s="120"/>
      <c r="P19" s="120"/>
      <c r="Q19" s="120"/>
      <c r="R19" s="120"/>
      <c r="S19" s="120"/>
      <c r="T19" s="120"/>
      <c r="U19" s="33"/>
      <c r="V19" s="22">
        <f t="shared" si="6"/>
        <v>0</v>
      </c>
      <c r="W19" s="22">
        <f t="shared" si="7"/>
        <v>0</v>
      </c>
      <c r="X19" s="22">
        <f t="shared" si="8"/>
        <v>0</v>
      </c>
      <c r="Y19" s="22">
        <f t="shared" si="9"/>
        <v>0</v>
      </c>
      <c r="Z19" s="22">
        <f t="shared" si="10"/>
        <v>0</v>
      </c>
      <c r="AA19" s="22">
        <f t="shared" si="11"/>
        <v>0</v>
      </c>
      <c r="AB19" s="5"/>
      <c r="AC19" s="5"/>
      <c r="AD19" s="5"/>
      <c r="AE19" s="5"/>
      <c r="AF19" s="5"/>
      <c r="AG19" s="5"/>
    </row>
    <row r="20" spans="2:33" x14ac:dyDescent="0.25">
      <c r="C20" s="116"/>
      <c r="D20" s="116"/>
      <c r="E20" s="116"/>
      <c r="F20" s="116"/>
      <c r="G20" s="116"/>
      <c r="H20" s="116"/>
      <c r="I20" s="116"/>
      <c r="J20" s="116"/>
      <c r="K20" s="116"/>
      <c r="L20" s="116"/>
      <c r="M20" s="116"/>
      <c r="N20" s="116"/>
      <c r="O20" s="116"/>
      <c r="P20" s="116"/>
      <c r="Q20" s="116"/>
      <c r="R20" s="116"/>
      <c r="S20" s="116"/>
      <c r="T20" s="116"/>
      <c r="AB20" s="5"/>
      <c r="AC20" s="5"/>
      <c r="AD20" s="5"/>
      <c r="AE20" s="5"/>
      <c r="AF20" s="5"/>
      <c r="AG20" s="5"/>
    </row>
    <row r="21" spans="2:33" x14ac:dyDescent="0.25">
      <c r="B21" s="1" t="s">
        <v>42</v>
      </c>
      <c r="C21" s="116"/>
      <c r="D21" s="116"/>
      <c r="E21" s="116"/>
      <c r="F21" s="116"/>
      <c r="G21" s="116"/>
      <c r="H21" s="116"/>
      <c r="I21" s="116"/>
      <c r="J21" s="116"/>
      <c r="K21" s="116"/>
      <c r="L21" s="116"/>
      <c r="M21" s="116"/>
      <c r="N21" s="116"/>
      <c r="O21" s="116"/>
      <c r="P21" s="116"/>
      <c r="Q21" s="116"/>
      <c r="R21" s="116"/>
      <c r="S21" s="116"/>
      <c r="T21" s="116"/>
      <c r="AB21" s="5"/>
      <c r="AC21" s="5"/>
      <c r="AD21" s="5"/>
      <c r="AE21" s="5"/>
      <c r="AF21" s="5"/>
      <c r="AG21" s="5"/>
    </row>
    <row r="22" spans="2:33" x14ac:dyDescent="0.25">
      <c r="B22" s="2" t="s">
        <v>18</v>
      </c>
      <c r="C22" s="116"/>
      <c r="D22" s="116"/>
      <c r="E22" s="116"/>
      <c r="F22" s="116"/>
      <c r="G22" s="116"/>
      <c r="H22" s="120"/>
      <c r="I22" s="120"/>
      <c r="J22" s="120"/>
      <c r="K22" s="120"/>
      <c r="L22" s="120"/>
      <c r="M22" s="120"/>
      <c r="N22" s="116"/>
      <c r="O22" s="120"/>
      <c r="P22" s="120"/>
      <c r="Q22" s="120"/>
      <c r="R22" s="120"/>
      <c r="S22" s="120"/>
      <c r="T22" s="120"/>
      <c r="V22" s="22">
        <f t="shared" ref="V22:V26" si="12">IF(ISERROR((O22-H22)/H22),0,(O22-H22)/H22)</f>
        <v>0</v>
      </c>
      <c r="W22" s="22">
        <f t="shared" ref="W22:W26" si="13">IF(ISERROR((P22-I22)/I22),0,(P22-I22)/I22)</f>
        <v>0</v>
      </c>
      <c r="X22" s="22">
        <f t="shared" ref="X22:X26" si="14">IF(ISERROR((Q22-J22)/J22),0,(Q22-J22)/J22)</f>
        <v>0</v>
      </c>
      <c r="Y22" s="22">
        <f t="shared" ref="Y22:Y26" si="15">IF(ISERROR((R22-K22)/K22),0,(R22-K22)/K22)</f>
        <v>0</v>
      </c>
      <c r="Z22" s="22">
        <f t="shared" ref="Z22:Z26" si="16">IF(ISERROR((S22-L22)/L22),0,(S22-L22)/L22)</f>
        <v>0</v>
      </c>
      <c r="AA22" s="22">
        <f t="shared" ref="AA22:AA26" si="17">IF(ISERROR((T22-M22)/M22),0,(T22-M22)/M22)</f>
        <v>0</v>
      </c>
      <c r="AB22" s="5"/>
      <c r="AC22" s="5"/>
      <c r="AD22" s="5"/>
      <c r="AE22" s="5"/>
      <c r="AF22" s="5"/>
      <c r="AG22" s="5"/>
    </row>
    <row r="23" spans="2:33" x14ac:dyDescent="0.25">
      <c r="B23" s="2" t="s">
        <v>19</v>
      </c>
      <c r="C23" s="116"/>
      <c r="D23" s="116"/>
      <c r="E23" s="116"/>
      <c r="F23" s="116"/>
      <c r="G23" s="116"/>
      <c r="H23" s="120"/>
      <c r="I23" s="120"/>
      <c r="J23" s="120"/>
      <c r="K23" s="120"/>
      <c r="L23" s="120"/>
      <c r="M23" s="120"/>
      <c r="N23" s="116"/>
      <c r="O23" s="120"/>
      <c r="P23" s="120"/>
      <c r="Q23" s="120"/>
      <c r="R23" s="120"/>
      <c r="S23" s="120"/>
      <c r="T23" s="120"/>
      <c r="V23" s="22">
        <f t="shared" si="12"/>
        <v>0</v>
      </c>
      <c r="W23" s="22">
        <f t="shared" si="13"/>
        <v>0</v>
      </c>
      <c r="X23" s="22">
        <f t="shared" si="14"/>
        <v>0</v>
      </c>
      <c r="Y23" s="22">
        <f t="shared" si="15"/>
        <v>0</v>
      </c>
      <c r="Z23" s="22">
        <f t="shared" si="16"/>
        <v>0</v>
      </c>
      <c r="AA23" s="22">
        <f t="shared" si="17"/>
        <v>0</v>
      </c>
      <c r="AB23" s="5"/>
      <c r="AC23" s="5"/>
      <c r="AD23" s="5"/>
      <c r="AE23" s="5"/>
      <c r="AF23" s="5"/>
      <c r="AG23" s="5"/>
    </row>
    <row r="24" spans="2:33" x14ac:dyDescent="0.25">
      <c r="B24" s="2" t="s">
        <v>20</v>
      </c>
      <c r="C24" s="116"/>
      <c r="D24" s="116"/>
      <c r="E24" s="116"/>
      <c r="F24" s="116"/>
      <c r="G24" s="116"/>
      <c r="H24" s="120"/>
      <c r="I24" s="120"/>
      <c r="J24" s="120"/>
      <c r="K24" s="120"/>
      <c r="L24" s="120"/>
      <c r="M24" s="120"/>
      <c r="N24" s="116"/>
      <c r="O24" s="120"/>
      <c r="P24" s="120"/>
      <c r="Q24" s="120"/>
      <c r="R24" s="120"/>
      <c r="S24" s="120"/>
      <c r="T24" s="120"/>
      <c r="V24" s="22">
        <f t="shared" si="12"/>
        <v>0</v>
      </c>
      <c r="W24" s="22">
        <f t="shared" si="13"/>
        <v>0</v>
      </c>
      <c r="X24" s="22">
        <f t="shared" si="14"/>
        <v>0</v>
      </c>
      <c r="Y24" s="22">
        <f t="shared" si="15"/>
        <v>0</v>
      </c>
      <c r="Z24" s="22">
        <f t="shared" si="16"/>
        <v>0</v>
      </c>
      <c r="AA24" s="22">
        <f t="shared" si="17"/>
        <v>0</v>
      </c>
      <c r="AB24" s="5"/>
      <c r="AC24" s="5"/>
      <c r="AD24" s="5"/>
      <c r="AE24" s="5"/>
      <c r="AF24" s="5"/>
      <c r="AG24" s="5"/>
    </row>
    <row r="25" spans="2:33" x14ac:dyDescent="0.25">
      <c r="B25" s="2" t="s">
        <v>21</v>
      </c>
      <c r="C25" s="116"/>
      <c r="D25" s="116"/>
      <c r="E25" s="116"/>
      <c r="F25" s="116"/>
      <c r="G25" s="116"/>
      <c r="H25" s="120"/>
      <c r="I25" s="120"/>
      <c r="J25" s="120"/>
      <c r="K25" s="120"/>
      <c r="L25" s="120"/>
      <c r="M25" s="120"/>
      <c r="N25" s="116"/>
      <c r="O25" s="120"/>
      <c r="P25" s="120"/>
      <c r="Q25" s="120"/>
      <c r="R25" s="120"/>
      <c r="S25" s="120"/>
      <c r="T25" s="120"/>
      <c r="V25" s="22">
        <f t="shared" si="12"/>
        <v>0</v>
      </c>
      <c r="W25" s="22">
        <f t="shared" si="13"/>
        <v>0</v>
      </c>
      <c r="X25" s="22">
        <f t="shared" si="14"/>
        <v>0</v>
      </c>
      <c r="Y25" s="22">
        <f t="shared" si="15"/>
        <v>0</v>
      </c>
      <c r="Z25" s="22">
        <f t="shared" si="16"/>
        <v>0</v>
      </c>
      <c r="AA25" s="22">
        <f t="shared" si="17"/>
        <v>0</v>
      </c>
      <c r="AB25" s="5"/>
      <c r="AC25" s="5"/>
      <c r="AD25" s="5"/>
      <c r="AE25" s="5"/>
      <c r="AF25" s="5"/>
      <c r="AG25" s="5"/>
    </row>
    <row r="26" spans="2:33" x14ac:dyDescent="0.25">
      <c r="B26" s="2" t="s">
        <v>22</v>
      </c>
      <c r="C26" s="116"/>
      <c r="D26" s="116"/>
      <c r="E26" s="116"/>
      <c r="F26" s="116"/>
      <c r="G26" s="116"/>
      <c r="H26" s="120"/>
      <c r="I26" s="120"/>
      <c r="J26" s="120"/>
      <c r="K26" s="120"/>
      <c r="L26" s="120"/>
      <c r="M26" s="120"/>
      <c r="N26" s="116"/>
      <c r="O26" s="120"/>
      <c r="P26" s="120"/>
      <c r="Q26" s="120"/>
      <c r="R26" s="120"/>
      <c r="S26" s="120"/>
      <c r="T26" s="120"/>
      <c r="V26" s="22">
        <f t="shared" si="12"/>
        <v>0</v>
      </c>
      <c r="W26" s="22">
        <f t="shared" si="13"/>
        <v>0</v>
      </c>
      <c r="X26" s="22">
        <f t="shared" si="14"/>
        <v>0</v>
      </c>
      <c r="Y26" s="22">
        <f t="shared" si="15"/>
        <v>0</v>
      </c>
      <c r="Z26" s="22">
        <f t="shared" si="16"/>
        <v>0</v>
      </c>
      <c r="AA26" s="22">
        <f t="shared" si="17"/>
        <v>0</v>
      </c>
      <c r="AB26" s="5"/>
      <c r="AC26" s="5"/>
      <c r="AD26" s="5"/>
      <c r="AE26" s="5"/>
      <c r="AF26" s="5"/>
      <c r="AG26" s="5"/>
    </row>
    <row r="27" spans="2:33" x14ac:dyDescent="0.25">
      <c r="C27" s="116"/>
      <c r="D27" s="116"/>
      <c r="E27" s="116"/>
      <c r="F27" s="116"/>
      <c r="G27" s="116"/>
      <c r="H27" s="116"/>
      <c r="I27" s="116"/>
      <c r="J27" s="116"/>
      <c r="K27" s="116"/>
      <c r="L27" s="116"/>
      <c r="M27" s="116"/>
      <c r="N27" s="116"/>
      <c r="O27" s="116"/>
      <c r="P27" s="116"/>
      <c r="Q27" s="116"/>
      <c r="R27" s="116"/>
      <c r="S27" s="116"/>
      <c r="T27" s="116"/>
      <c r="AB27" s="5"/>
      <c r="AC27" s="5"/>
      <c r="AD27" s="5"/>
      <c r="AE27" s="5"/>
      <c r="AF27" s="5"/>
      <c r="AG27" s="5"/>
    </row>
    <row r="28" spans="2:33" x14ac:dyDescent="0.25">
      <c r="B28" s="1" t="s">
        <v>43</v>
      </c>
      <c r="C28" s="116"/>
      <c r="D28" s="116"/>
      <c r="E28" s="116"/>
      <c r="F28" s="116"/>
      <c r="G28" s="116"/>
      <c r="H28" s="116"/>
      <c r="I28" s="116"/>
      <c r="J28" s="116"/>
      <c r="K28" s="116"/>
      <c r="L28" s="116"/>
      <c r="M28" s="116"/>
      <c r="N28" s="116"/>
      <c r="O28" s="116"/>
      <c r="P28" s="116"/>
      <c r="Q28" s="116"/>
      <c r="R28" s="116"/>
      <c r="S28" s="116"/>
      <c r="T28" s="116"/>
      <c r="AB28" s="5"/>
      <c r="AC28" s="5"/>
      <c r="AD28" s="5"/>
      <c r="AE28" s="5"/>
      <c r="AF28" s="5"/>
      <c r="AG28" s="5"/>
    </row>
    <row r="29" spans="2:33" x14ac:dyDescent="0.25">
      <c r="B29" s="2" t="s">
        <v>18</v>
      </c>
      <c r="C29" s="116"/>
      <c r="D29" s="116"/>
      <c r="E29" s="116"/>
      <c r="F29" s="116"/>
      <c r="G29" s="116"/>
      <c r="H29" s="120"/>
      <c r="I29" s="120"/>
      <c r="J29" s="120"/>
      <c r="K29" s="120"/>
      <c r="L29" s="120"/>
      <c r="M29" s="120"/>
      <c r="N29" s="116"/>
      <c r="O29" s="120"/>
      <c r="P29" s="120"/>
      <c r="Q29" s="120"/>
      <c r="R29" s="120"/>
      <c r="S29" s="120"/>
      <c r="T29" s="120"/>
      <c r="V29" s="22">
        <f t="shared" ref="V29:V33" si="18">IF(ISERROR((O29-H29)/H29),0,(O29-H29)/H29)</f>
        <v>0</v>
      </c>
      <c r="W29" s="22">
        <f t="shared" ref="W29:W33" si="19">IF(ISERROR((P29-I29)/I29),0,(P29-I29)/I29)</f>
        <v>0</v>
      </c>
      <c r="X29" s="22">
        <f t="shared" ref="X29:X33" si="20">IF(ISERROR((Q29-J29)/J29),0,(Q29-J29)/J29)</f>
        <v>0</v>
      </c>
      <c r="Y29" s="22">
        <f t="shared" ref="Y29:Y33" si="21">IF(ISERROR((R29-K29)/K29),0,(R29-K29)/K29)</f>
        <v>0</v>
      </c>
      <c r="Z29" s="22">
        <f t="shared" ref="Z29:Z33" si="22">IF(ISERROR((S29-L29)/L29),0,(S29-L29)/L29)</f>
        <v>0</v>
      </c>
      <c r="AA29" s="22">
        <f t="shared" ref="AA29:AA33" si="23">IF(ISERROR((T29-M29)/M29),0,(T29-M29)/M29)</f>
        <v>0</v>
      </c>
      <c r="AB29" s="5"/>
      <c r="AC29" s="5"/>
      <c r="AD29" s="5"/>
      <c r="AE29" s="5"/>
      <c r="AF29" s="5"/>
      <c r="AG29" s="5"/>
    </row>
    <row r="30" spans="2:33" x14ac:dyDescent="0.25">
      <c r="B30" s="2" t="s">
        <v>19</v>
      </c>
      <c r="C30" s="116"/>
      <c r="D30" s="116"/>
      <c r="E30" s="116"/>
      <c r="F30" s="116"/>
      <c r="G30" s="116"/>
      <c r="H30" s="120"/>
      <c r="I30" s="120"/>
      <c r="J30" s="120"/>
      <c r="K30" s="120"/>
      <c r="L30" s="120"/>
      <c r="M30" s="120"/>
      <c r="N30" s="116"/>
      <c r="O30" s="120"/>
      <c r="P30" s="120"/>
      <c r="Q30" s="120"/>
      <c r="R30" s="120"/>
      <c r="S30" s="120"/>
      <c r="T30" s="120"/>
      <c r="V30" s="22">
        <f t="shared" si="18"/>
        <v>0</v>
      </c>
      <c r="W30" s="22">
        <f t="shared" si="19"/>
        <v>0</v>
      </c>
      <c r="X30" s="22">
        <f t="shared" si="20"/>
        <v>0</v>
      </c>
      <c r="Y30" s="22">
        <f t="shared" si="21"/>
        <v>0</v>
      </c>
      <c r="Z30" s="22">
        <f t="shared" si="22"/>
        <v>0</v>
      </c>
      <c r="AA30" s="22">
        <f t="shared" si="23"/>
        <v>0</v>
      </c>
      <c r="AB30" s="5"/>
      <c r="AC30" s="5"/>
      <c r="AD30" s="5"/>
      <c r="AE30" s="5"/>
      <c r="AF30" s="5"/>
      <c r="AG30" s="5"/>
    </row>
    <row r="31" spans="2:33" x14ac:dyDescent="0.25">
      <c r="B31" s="2" t="s">
        <v>20</v>
      </c>
      <c r="C31" s="116"/>
      <c r="D31" s="116"/>
      <c r="E31" s="116"/>
      <c r="F31" s="116"/>
      <c r="G31" s="116"/>
      <c r="H31" s="120"/>
      <c r="I31" s="120"/>
      <c r="J31" s="120"/>
      <c r="K31" s="120"/>
      <c r="L31" s="120"/>
      <c r="M31" s="120"/>
      <c r="N31" s="116"/>
      <c r="O31" s="120"/>
      <c r="P31" s="120"/>
      <c r="Q31" s="120"/>
      <c r="R31" s="120"/>
      <c r="S31" s="120"/>
      <c r="T31" s="120"/>
      <c r="V31" s="22">
        <f t="shared" si="18"/>
        <v>0</v>
      </c>
      <c r="W31" s="22">
        <f t="shared" si="19"/>
        <v>0</v>
      </c>
      <c r="X31" s="22">
        <f t="shared" si="20"/>
        <v>0</v>
      </c>
      <c r="Y31" s="22">
        <f t="shared" si="21"/>
        <v>0</v>
      </c>
      <c r="Z31" s="22">
        <f t="shared" si="22"/>
        <v>0</v>
      </c>
      <c r="AA31" s="22">
        <f t="shared" si="23"/>
        <v>0</v>
      </c>
      <c r="AB31" s="5"/>
      <c r="AC31" s="5"/>
      <c r="AD31" s="5"/>
      <c r="AE31" s="5"/>
      <c r="AF31" s="5"/>
      <c r="AG31" s="5"/>
    </row>
    <row r="32" spans="2:33" x14ac:dyDescent="0.25">
      <c r="B32" s="2" t="s">
        <v>21</v>
      </c>
      <c r="C32" s="116"/>
      <c r="D32" s="116"/>
      <c r="E32" s="116"/>
      <c r="F32" s="116"/>
      <c r="G32" s="116"/>
      <c r="H32" s="120"/>
      <c r="I32" s="120"/>
      <c r="J32" s="120"/>
      <c r="K32" s="120"/>
      <c r="L32" s="120"/>
      <c r="M32" s="120"/>
      <c r="N32" s="116"/>
      <c r="O32" s="120"/>
      <c r="P32" s="120"/>
      <c r="Q32" s="120"/>
      <c r="R32" s="120"/>
      <c r="S32" s="120"/>
      <c r="T32" s="120"/>
      <c r="V32" s="22">
        <f t="shared" si="18"/>
        <v>0</v>
      </c>
      <c r="W32" s="22">
        <f t="shared" si="19"/>
        <v>0</v>
      </c>
      <c r="X32" s="22">
        <f t="shared" si="20"/>
        <v>0</v>
      </c>
      <c r="Y32" s="22">
        <f t="shared" si="21"/>
        <v>0</v>
      </c>
      <c r="Z32" s="22">
        <f t="shared" si="22"/>
        <v>0</v>
      </c>
      <c r="AA32" s="22">
        <f t="shared" si="23"/>
        <v>0</v>
      </c>
      <c r="AB32" s="5"/>
      <c r="AC32" s="5"/>
      <c r="AD32" s="5"/>
      <c r="AE32" s="5"/>
      <c r="AF32" s="5"/>
      <c r="AG32" s="5"/>
    </row>
    <row r="33" spans="2:33" x14ac:dyDescent="0.25">
      <c r="B33" s="2" t="s">
        <v>22</v>
      </c>
      <c r="C33" s="116"/>
      <c r="D33" s="116"/>
      <c r="E33" s="116"/>
      <c r="F33" s="116"/>
      <c r="G33" s="116"/>
      <c r="H33" s="120"/>
      <c r="I33" s="120"/>
      <c r="J33" s="120"/>
      <c r="K33" s="120"/>
      <c r="L33" s="120"/>
      <c r="M33" s="120"/>
      <c r="N33" s="116"/>
      <c r="O33" s="120"/>
      <c r="P33" s="120"/>
      <c r="Q33" s="120"/>
      <c r="R33" s="120"/>
      <c r="S33" s="120"/>
      <c r="T33" s="120"/>
      <c r="V33" s="22">
        <f t="shared" si="18"/>
        <v>0</v>
      </c>
      <c r="W33" s="22">
        <f t="shared" si="19"/>
        <v>0</v>
      </c>
      <c r="X33" s="22">
        <f t="shared" si="20"/>
        <v>0</v>
      </c>
      <c r="Y33" s="22">
        <f t="shared" si="21"/>
        <v>0</v>
      </c>
      <c r="Z33" s="22">
        <f t="shared" si="22"/>
        <v>0</v>
      </c>
      <c r="AA33" s="22">
        <f t="shared" si="23"/>
        <v>0</v>
      </c>
      <c r="AB33" s="5"/>
      <c r="AC33" s="5"/>
      <c r="AD33" s="5"/>
      <c r="AE33" s="5"/>
      <c r="AF33" s="5"/>
      <c r="AG33" s="5"/>
    </row>
    <row r="34" spans="2:33" x14ac:dyDescent="0.25">
      <c r="C34" s="116"/>
      <c r="D34" s="116"/>
      <c r="E34" s="116"/>
      <c r="F34" s="116"/>
      <c r="G34" s="116"/>
      <c r="H34" s="116"/>
      <c r="I34" s="116"/>
      <c r="J34" s="116"/>
      <c r="K34" s="116"/>
      <c r="L34" s="116"/>
      <c r="M34" s="116"/>
      <c r="N34" s="116"/>
      <c r="O34" s="116"/>
      <c r="P34" s="116"/>
      <c r="Q34" s="116"/>
      <c r="R34" s="116"/>
      <c r="S34" s="116"/>
      <c r="T34" s="116"/>
      <c r="AB34" s="5"/>
      <c r="AC34" s="5"/>
      <c r="AD34" s="5"/>
      <c r="AE34" s="5"/>
      <c r="AF34" s="5"/>
      <c r="AG34" s="5"/>
    </row>
    <row r="35" spans="2:33" x14ac:dyDescent="0.25">
      <c r="C35" s="116"/>
      <c r="D35" s="116"/>
      <c r="E35" s="116"/>
      <c r="F35" s="116"/>
      <c r="G35" s="116"/>
      <c r="H35" s="116"/>
      <c r="I35" s="116"/>
      <c r="J35" s="116"/>
      <c r="K35" s="116"/>
      <c r="L35" s="116"/>
      <c r="M35" s="116"/>
      <c r="N35" s="116"/>
      <c r="O35" s="116"/>
      <c r="P35" s="116"/>
      <c r="Q35" s="116"/>
      <c r="R35" s="116"/>
      <c r="S35" s="116"/>
      <c r="T35" s="116"/>
      <c r="AB35" s="5"/>
      <c r="AC35" s="5"/>
      <c r="AD35" s="5"/>
      <c r="AE35" s="5"/>
      <c r="AF35" s="5"/>
      <c r="AG35" s="5"/>
    </row>
    <row r="36" spans="2:33" x14ac:dyDescent="0.25">
      <c r="B36" s="1" t="s">
        <v>44</v>
      </c>
      <c r="C36" s="116"/>
      <c r="D36" s="116"/>
      <c r="E36" s="116"/>
      <c r="F36" s="116"/>
      <c r="G36" s="116"/>
      <c r="H36" s="116"/>
      <c r="I36" s="116"/>
      <c r="J36" s="116"/>
      <c r="K36" s="116"/>
      <c r="L36" s="116"/>
      <c r="M36" s="116"/>
      <c r="N36" s="116"/>
      <c r="O36" s="116"/>
      <c r="P36" s="116"/>
      <c r="Q36" s="116"/>
      <c r="R36" s="116"/>
      <c r="S36" s="116"/>
      <c r="T36" s="116"/>
      <c r="AB36" s="5"/>
      <c r="AC36" s="5"/>
      <c r="AD36" s="5"/>
      <c r="AE36" s="5"/>
      <c r="AF36" s="5"/>
      <c r="AG36" s="5"/>
    </row>
    <row r="37" spans="2:33" x14ac:dyDescent="0.25">
      <c r="B37" s="2" t="s">
        <v>18</v>
      </c>
      <c r="C37" s="116"/>
      <c r="D37" s="116"/>
      <c r="E37" s="116"/>
      <c r="F37" s="116"/>
      <c r="G37" s="116"/>
      <c r="H37" s="120"/>
      <c r="I37" s="120"/>
      <c r="J37" s="120"/>
      <c r="K37" s="120"/>
      <c r="L37" s="120"/>
      <c r="M37" s="120"/>
      <c r="N37" s="116"/>
      <c r="O37" s="120"/>
      <c r="P37" s="120"/>
      <c r="Q37" s="120"/>
      <c r="R37" s="120"/>
      <c r="S37" s="120"/>
      <c r="T37" s="120"/>
      <c r="V37" s="22">
        <f t="shared" ref="V37:V41" si="24">IF(ISERROR((O37-H37)/H37),0,(O37-H37)/H37)</f>
        <v>0</v>
      </c>
      <c r="W37" s="22">
        <f t="shared" ref="W37:W41" si="25">IF(ISERROR((P37-I37)/I37),0,(P37-I37)/I37)</f>
        <v>0</v>
      </c>
      <c r="X37" s="22">
        <f t="shared" ref="X37:X41" si="26">IF(ISERROR((Q37-J37)/J37),0,(Q37-J37)/J37)</f>
        <v>0</v>
      </c>
      <c r="Y37" s="22">
        <f t="shared" ref="Y37:Y41" si="27">IF(ISERROR((R37-K37)/K37),0,(R37-K37)/K37)</f>
        <v>0</v>
      </c>
      <c r="Z37" s="22">
        <f t="shared" ref="Z37:Z41" si="28">IF(ISERROR((S37-L37)/L37),0,(S37-L37)/L37)</f>
        <v>0</v>
      </c>
      <c r="AA37" s="22">
        <f t="shared" ref="AA37:AA41" si="29">IF(ISERROR((T37-M37)/M37),0,(T37-M37)/M37)</f>
        <v>0</v>
      </c>
      <c r="AB37" s="5"/>
      <c r="AC37" s="5"/>
      <c r="AD37" s="5"/>
      <c r="AE37" s="5"/>
      <c r="AF37" s="5"/>
      <c r="AG37" s="5"/>
    </row>
    <row r="38" spans="2:33" x14ac:dyDescent="0.25">
      <c r="B38" s="2" t="s">
        <v>19</v>
      </c>
      <c r="C38" s="116"/>
      <c r="D38" s="116"/>
      <c r="E38" s="116"/>
      <c r="F38" s="116"/>
      <c r="G38" s="116"/>
      <c r="H38" s="120"/>
      <c r="I38" s="120"/>
      <c r="J38" s="120"/>
      <c r="K38" s="120"/>
      <c r="L38" s="120"/>
      <c r="M38" s="120"/>
      <c r="N38" s="116"/>
      <c r="O38" s="120"/>
      <c r="P38" s="120"/>
      <c r="Q38" s="120"/>
      <c r="R38" s="120"/>
      <c r="S38" s="120"/>
      <c r="T38" s="120"/>
      <c r="V38" s="22">
        <f t="shared" si="24"/>
        <v>0</v>
      </c>
      <c r="W38" s="22">
        <f t="shared" si="25"/>
        <v>0</v>
      </c>
      <c r="X38" s="22">
        <f t="shared" si="26"/>
        <v>0</v>
      </c>
      <c r="Y38" s="22">
        <f t="shared" si="27"/>
        <v>0</v>
      </c>
      <c r="Z38" s="22">
        <f t="shared" si="28"/>
        <v>0</v>
      </c>
      <c r="AA38" s="22">
        <f t="shared" si="29"/>
        <v>0</v>
      </c>
      <c r="AB38" s="5"/>
      <c r="AC38" s="5"/>
      <c r="AD38" s="5"/>
      <c r="AE38" s="5"/>
      <c r="AF38" s="5"/>
      <c r="AG38" s="5"/>
    </row>
    <row r="39" spans="2:33" x14ac:dyDescent="0.25">
      <c r="B39" s="2" t="s">
        <v>20</v>
      </c>
      <c r="C39" s="116"/>
      <c r="D39" s="116"/>
      <c r="E39" s="116"/>
      <c r="F39" s="116"/>
      <c r="G39" s="116"/>
      <c r="H39" s="120"/>
      <c r="I39" s="120"/>
      <c r="J39" s="120"/>
      <c r="K39" s="120"/>
      <c r="L39" s="120"/>
      <c r="M39" s="120"/>
      <c r="N39" s="116"/>
      <c r="O39" s="120"/>
      <c r="P39" s="120"/>
      <c r="Q39" s="120"/>
      <c r="R39" s="120"/>
      <c r="S39" s="120"/>
      <c r="T39" s="120"/>
      <c r="V39" s="22">
        <f t="shared" si="24"/>
        <v>0</v>
      </c>
      <c r="W39" s="22">
        <f t="shared" si="25"/>
        <v>0</v>
      </c>
      <c r="X39" s="22">
        <f t="shared" si="26"/>
        <v>0</v>
      </c>
      <c r="Y39" s="22">
        <f t="shared" si="27"/>
        <v>0</v>
      </c>
      <c r="Z39" s="22">
        <f t="shared" si="28"/>
        <v>0</v>
      </c>
      <c r="AA39" s="22">
        <f t="shared" si="29"/>
        <v>0</v>
      </c>
      <c r="AB39" s="5"/>
      <c r="AC39" s="5"/>
      <c r="AD39" s="5"/>
      <c r="AE39" s="5"/>
      <c r="AF39" s="5"/>
      <c r="AG39" s="5"/>
    </row>
    <row r="40" spans="2:33" x14ac:dyDescent="0.25">
      <c r="B40" s="2" t="s">
        <v>21</v>
      </c>
      <c r="C40" s="116"/>
      <c r="D40" s="116"/>
      <c r="E40" s="116"/>
      <c r="F40" s="116"/>
      <c r="G40" s="116"/>
      <c r="H40" s="120"/>
      <c r="I40" s="120"/>
      <c r="J40" s="120"/>
      <c r="K40" s="120"/>
      <c r="L40" s="120"/>
      <c r="M40" s="120"/>
      <c r="N40" s="116"/>
      <c r="O40" s="120"/>
      <c r="P40" s="120"/>
      <c r="Q40" s="120"/>
      <c r="R40" s="120"/>
      <c r="S40" s="120"/>
      <c r="T40" s="120"/>
      <c r="V40" s="22">
        <f t="shared" si="24"/>
        <v>0</v>
      </c>
      <c r="W40" s="22">
        <f t="shared" si="25"/>
        <v>0</v>
      </c>
      <c r="X40" s="22">
        <f t="shared" si="26"/>
        <v>0</v>
      </c>
      <c r="Y40" s="22">
        <f t="shared" si="27"/>
        <v>0</v>
      </c>
      <c r="Z40" s="22">
        <f t="shared" si="28"/>
        <v>0</v>
      </c>
      <c r="AA40" s="22">
        <f t="shared" si="29"/>
        <v>0</v>
      </c>
      <c r="AB40" s="5"/>
      <c r="AC40" s="5"/>
      <c r="AD40" s="5"/>
      <c r="AE40" s="5"/>
      <c r="AF40" s="5"/>
      <c r="AG40" s="5"/>
    </row>
    <row r="41" spans="2:33" x14ac:dyDescent="0.25">
      <c r="B41" s="2" t="s">
        <v>22</v>
      </c>
      <c r="C41" s="116"/>
      <c r="D41" s="116"/>
      <c r="E41" s="116"/>
      <c r="F41" s="116"/>
      <c r="G41" s="116"/>
      <c r="H41" s="120"/>
      <c r="I41" s="120"/>
      <c r="J41" s="120"/>
      <c r="K41" s="120"/>
      <c r="L41" s="120"/>
      <c r="M41" s="120"/>
      <c r="N41" s="116"/>
      <c r="O41" s="120"/>
      <c r="P41" s="120"/>
      <c r="Q41" s="120"/>
      <c r="R41" s="120"/>
      <c r="S41" s="120"/>
      <c r="T41" s="120"/>
      <c r="V41" s="22">
        <f t="shared" si="24"/>
        <v>0</v>
      </c>
      <c r="W41" s="22">
        <f t="shared" si="25"/>
        <v>0</v>
      </c>
      <c r="X41" s="22">
        <f t="shared" si="26"/>
        <v>0</v>
      </c>
      <c r="Y41" s="22">
        <f t="shared" si="27"/>
        <v>0</v>
      </c>
      <c r="Z41" s="22">
        <f t="shared" si="28"/>
        <v>0</v>
      </c>
      <c r="AA41" s="22">
        <f t="shared" si="29"/>
        <v>0</v>
      </c>
      <c r="AB41" s="5"/>
      <c r="AC41" s="5"/>
      <c r="AD41" s="5"/>
      <c r="AE41" s="5"/>
      <c r="AF41" s="5"/>
      <c r="AG41" s="5"/>
    </row>
    <row r="42" spans="2:33" x14ac:dyDescent="0.25">
      <c r="C42" s="116"/>
      <c r="D42" s="116"/>
      <c r="E42" s="116"/>
      <c r="F42" s="116"/>
      <c r="G42" s="116"/>
      <c r="H42" s="116"/>
      <c r="I42" s="116"/>
      <c r="J42" s="116"/>
      <c r="K42" s="116"/>
      <c r="L42" s="116"/>
      <c r="M42" s="116"/>
      <c r="N42" s="116"/>
      <c r="O42" s="116"/>
      <c r="P42" s="116"/>
      <c r="Q42" s="116"/>
      <c r="R42" s="116"/>
      <c r="S42" s="116"/>
      <c r="T42" s="116"/>
      <c r="AB42" s="5"/>
      <c r="AC42" s="5"/>
      <c r="AD42" s="5"/>
      <c r="AE42" s="5"/>
      <c r="AF42" s="5"/>
      <c r="AG42" s="5"/>
    </row>
    <row r="43" spans="2:33" x14ac:dyDescent="0.25">
      <c r="B43" s="1" t="s">
        <v>45</v>
      </c>
      <c r="C43" s="116"/>
      <c r="D43" s="116"/>
      <c r="E43" s="116"/>
      <c r="F43" s="116"/>
      <c r="G43" s="116"/>
      <c r="H43" s="116"/>
      <c r="I43" s="116"/>
      <c r="J43" s="116"/>
      <c r="K43" s="116"/>
      <c r="L43" s="116"/>
      <c r="M43" s="116"/>
      <c r="N43" s="116"/>
      <c r="O43" s="116"/>
      <c r="P43" s="116"/>
      <c r="Q43" s="116"/>
      <c r="R43" s="116"/>
      <c r="S43" s="116"/>
      <c r="T43" s="116"/>
      <c r="AB43" s="5"/>
      <c r="AC43" s="5"/>
      <c r="AD43" s="5"/>
      <c r="AE43" s="5"/>
      <c r="AF43" s="5"/>
      <c r="AG43" s="5"/>
    </row>
    <row r="44" spans="2:33" x14ac:dyDescent="0.25">
      <c r="B44" s="2" t="s">
        <v>18</v>
      </c>
      <c r="C44" s="116"/>
      <c r="D44" s="116"/>
      <c r="E44" s="116"/>
      <c r="F44" s="116"/>
      <c r="G44" s="116"/>
      <c r="H44" s="120"/>
      <c r="I44" s="120"/>
      <c r="J44" s="120"/>
      <c r="K44" s="120"/>
      <c r="L44" s="120"/>
      <c r="M44" s="120"/>
      <c r="N44" s="116"/>
      <c r="O44" s="120"/>
      <c r="P44" s="120"/>
      <c r="Q44" s="120"/>
      <c r="R44" s="120"/>
      <c r="S44" s="120"/>
      <c r="T44" s="120"/>
      <c r="V44" s="22">
        <f t="shared" ref="V44:V48" si="30">IF(ISERROR((O44-H44)/H44),0,(O44-H44)/H44)</f>
        <v>0</v>
      </c>
      <c r="W44" s="22">
        <f t="shared" ref="W44:W48" si="31">IF(ISERROR((P44-I44)/I44),0,(P44-I44)/I44)</f>
        <v>0</v>
      </c>
      <c r="X44" s="22">
        <f t="shared" ref="X44:X48" si="32">IF(ISERROR((Q44-J44)/J44),0,(Q44-J44)/J44)</f>
        <v>0</v>
      </c>
      <c r="Y44" s="22">
        <f t="shared" ref="Y44:Y48" si="33">IF(ISERROR((R44-K44)/K44),0,(R44-K44)/K44)</f>
        <v>0</v>
      </c>
      <c r="Z44" s="22">
        <f t="shared" ref="Z44:Z48" si="34">IF(ISERROR((S44-L44)/L44),0,(S44-L44)/L44)</f>
        <v>0</v>
      </c>
      <c r="AA44" s="22">
        <f t="shared" ref="AA44:AA48" si="35">IF(ISERROR((T44-M44)/M44),0,(T44-M44)/M44)</f>
        <v>0</v>
      </c>
      <c r="AB44" s="5"/>
      <c r="AC44" s="5"/>
      <c r="AD44" s="5"/>
      <c r="AE44" s="5"/>
      <c r="AF44" s="5"/>
      <c r="AG44" s="5"/>
    </row>
    <row r="45" spans="2:33" x14ac:dyDescent="0.25">
      <c r="B45" s="2" t="s">
        <v>19</v>
      </c>
      <c r="C45" s="116"/>
      <c r="D45" s="116"/>
      <c r="E45" s="116"/>
      <c r="F45" s="116"/>
      <c r="G45" s="116"/>
      <c r="H45" s="120"/>
      <c r="I45" s="120"/>
      <c r="J45" s="120"/>
      <c r="K45" s="120"/>
      <c r="L45" s="120"/>
      <c r="M45" s="120"/>
      <c r="N45" s="116"/>
      <c r="O45" s="120"/>
      <c r="P45" s="120"/>
      <c r="Q45" s="120"/>
      <c r="R45" s="120"/>
      <c r="S45" s="120"/>
      <c r="T45" s="120"/>
      <c r="V45" s="22">
        <f t="shared" si="30"/>
        <v>0</v>
      </c>
      <c r="W45" s="22">
        <f t="shared" si="31"/>
        <v>0</v>
      </c>
      <c r="X45" s="22">
        <f t="shared" si="32"/>
        <v>0</v>
      </c>
      <c r="Y45" s="22">
        <f t="shared" si="33"/>
        <v>0</v>
      </c>
      <c r="Z45" s="22">
        <f t="shared" si="34"/>
        <v>0</v>
      </c>
      <c r="AA45" s="22">
        <f t="shared" si="35"/>
        <v>0</v>
      </c>
      <c r="AB45" s="5"/>
      <c r="AC45" s="5"/>
      <c r="AD45" s="5"/>
      <c r="AE45" s="5"/>
      <c r="AF45" s="5"/>
      <c r="AG45" s="5"/>
    </row>
    <row r="46" spans="2:33" x14ac:dyDescent="0.25">
      <c r="B46" s="2" t="s">
        <v>20</v>
      </c>
      <c r="C46" s="116"/>
      <c r="D46" s="116"/>
      <c r="E46" s="116"/>
      <c r="F46" s="116"/>
      <c r="G46" s="116"/>
      <c r="H46" s="120"/>
      <c r="I46" s="120"/>
      <c r="J46" s="120"/>
      <c r="K46" s="120"/>
      <c r="L46" s="120"/>
      <c r="M46" s="120"/>
      <c r="N46" s="116"/>
      <c r="O46" s="120"/>
      <c r="P46" s="120"/>
      <c r="Q46" s="120"/>
      <c r="R46" s="120"/>
      <c r="S46" s="120"/>
      <c r="T46" s="120"/>
      <c r="V46" s="22">
        <f t="shared" si="30"/>
        <v>0</v>
      </c>
      <c r="W46" s="22">
        <f t="shared" si="31"/>
        <v>0</v>
      </c>
      <c r="X46" s="22">
        <f t="shared" si="32"/>
        <v>0</v>
      </c>
      <c r="Y46" s="22">
        <f t="shared" si="33"/>
        <v>0</v>
      </c>
      <c r="Z46" s="22">
        <f t="shared" si="34"/>
        <v>0</v>
      </c>
      <c r="AA46" s="22">
        <f t="shared" si="35"/>
        <v>0</v>
      </c>
      <c r="AB46" s="5"/>
      <c r="AC46" s="5"/>
      <c r="AD46" s="5"/>
      <c r="AE46" s="5"/>
      <c r="AF46" s="5"/>
      <c r="AG46" s="5"/>
    </row>
    <row r="47" spans="2:33" x14ac:dyDescent="0.25">
      <c r="B47" s="2" t="s">
        <v>21</v>
      </c>
      <c r="C47" s="116"/>
      <c r="D47" s="116"/>
      <c r="E47" s="116"/>
      <c r="F47" s="116"/>
      <c r="G47" s="116"/>
      <c r="H47" s="120"/>
      <c r="I47" s="120"/>
      <c r="J47" s="120"/>
      <c r="K47" s="120"/>
      <c r="L47" s="120"/>
      <c r="M47" s="120"/>
      <c r="N47" s="116"/>
      <c r="O47" s="120"/>
      <c r="P47" s="120"/>
      <c r="Q47" s="120"/>
      <c r="R47" s="120"/>
      <c r="S47" s="120"/>
      <c r="T47" s="120"/>
      <c r="V47" s="22">
        <f t="shared" si="30"/>
        <v>0</v>
      </c>
      <c r="W47" s="22">
        <f t="shared" si="31"/>
        <v>0</v>
      </c>
      <c r="X47" s="22">
        <f t="shared" si="32"/>
        <v>0</v>
      </c>
      <c r="Y47" s="22">
        <f t="shared" si="33"/>
        <v>0</v>
      </c>
      <c r="Z47" s="22">
        <f t="shared" si="34"/>
        <v>0</v>
      </c>
      <c r="AA47" s="22">
        <f t="shared" si="35"/>
        <v>0</v>
      </c>
      <c r="AB47" s="5"/>
      <c r="AC47" s="5"/>
      <c r="AD47" s="5"/>
      <c r="AE47" s="5"/>
      <c r="AF47" s="5"/>
      <c r="AG47" s="5"/>
    </row>
    <row r="48" spans="2:33" x14ac:dyDescent="0.25">
      <c r="B48" s="2" t="s">
        <v>22</v>
      </c>
      <c r="C48" s="116"/>
      <c r="D48" s="116"/>
      <c r="E48" s="116"/>
      <c r="F48" s="116"/>
      <c r="G48" s="116"/>
      <c r="H48" s="120"/>
      <c r="I48" s="120"/>
      <c r="J48" s="120"/>
      <c r="K48" s="120"/>
      <c r="L48" s="120"/>
      <c r="M48" s="120"/>
      <c r="N48" s="116"/>
      <c r="O48" s="120"/>
      <c r="P48" s="120"/>
      <c r="Q48" s="120"/>
      <c r="R48" s="120"/>
      <c r="S48" s="120"/>
      <c r="T48" s="120"/>
      <c r="V48" s="22">
        <f t="shared" si="30"/>
        <v>0</v>
      </c>
      <c r="W48" s="22">
        <f t="shared" si="31"/>
        <v>0</v>
      </c>
      <c r="X48" s="22">
        <f t="shared" si="32"/>
        <v>0</v>
      </c>
      <c r="Y48" s="22">
        <f t="shared" si="33"/>
        <v>0</v>
      </c>
      <c r="Z48" s="22">
        <f t="shared" si="34"/>
        <v>0</v>
      </c>
      <c r="AA48" s="22">
        <f t="shared" si="35"/>
        <v>0</v>
      </c>
      <c r="AB48" s="5"/>
      <c r="AC48" s="5"/>
      <c r="AD48" s="5"/>
      <c r="AE48" s="5"/>
      <c r="AF48" s="5"/>
      <c r="AG48" s="5"/>
    </row>
    <row r="50" spans="8:13" x14ac:dyDescent="0.25">
      <c r="H50" s="48"/>
      <c r="I50" s="48"/>
      <c r="J50" s="48"/>
      <c r="K50" s="48"/>
      <c r="L50" s="48"/>
      <c r="M50" s="48"/>
    </row>
    <row r="51" spans="8:13" x14ac:dyDescent="0.25">
      <c r="H51" s="48"/>
      <c r="I51" s="48"/>
      <c r="J51" s="48"/>
      <c r="K51" s="48"/>
      <c r="L51" s="48"/>
      <c r="M51" s="48"/>
    </row>
    <row r="52" spans="8:13" x14ac:dyDescent="0.25">
      <c r="H52" s="48"/>
      <c r="I52" s="48"/>
      <c r="J52" s="48"/>
      <c r="K52" s="48"/>
      <c r="L52" s="48"/>
      <c r="M52" s="48"/>
    </row>
    <row r="53" spans="8:13" x14ac:dyDescent="0.25">
      <c r="H53" s="48"/>
      <c r="I53" s="48"/>
      <c r="J53" s="48"/>
      <c r="K53" s="48"/>
      <c r="L53" s="48"/>
      <c r="M53" s="48"/>
    </row>
    <row r="54" spans="8:13" x14ac:dyDescent="0.25">
      <c r="H54" s="48"/>
      <c r="I54" s="48"/>
      <c r="J54" s="48"/>
      <c r="K54" s="48"/>
      <c r="L54" s="48"/>
      <c r="M54" s="48"/>
    </row>
    <row r="60" spans="8:13" x14ac:dyDescent="0.25">
      <c r="I60" s="5"/>
      <c r="J60" s="5"/>
      <c r="K60" s="5"/>
      <c r="L60" s="5"/>
      <c r="M60" s="5"/>
    </row>
    <row r="61" spans="8:13" x14ac:dyDescent="0.25">
      <c r="I61" s="5"/>
      <c r="J61" s="5"/>
      <c r="K61" s="5"/>
      <c r="L61" s="5"/>
      <c r="M61" s="5"/>
    </row>
  </sheetData>
  <hyperlinks>
    <hyperlink ref="B2" location="Contents!A1" display="Table of Contents"/>
  </hyperlink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2"/>
  <sheetViews>
    <sheetView zoomScaleNormal="100" workbookViewId="0">
      <pane ySplit="5" topLeftCell="A6" activePane="bottomLeft" state="frozen"/>
      <selection pane="bottomLeft" activeCell="I68" sqref="I68"/>
    </sheetView>
  </sheetViews>
  <sheetFormatPr defaultRowHeight="15" outlineLevelRow="1" x14ac:dyDescent="0.25"/>
  <cols>
    <col min="1" max="1" width="5.42578125" style="2" customWidth="1"/>
    <col min="2" max="2" width="6.140625" style="2" customWidth="1"/>
    <col min="3" max="3" width="32.7109375" style="2" customWidth="1"/>
    <col min="4" max="13" width="10.140625" style="2" customWidth="1"/>
    <col min="14" max="16384" width="9.140625" style="2"/>
  </cols>
  <sheetData>
    <row r="1" spans="2:13" ht="18.75" x14ac:dyDescent="0.3">
      <c r="B1" s="92" t="s">
        <v>49</v>
      </c>
    </row>
    <row r="2" spans="2:13" x14ac:dyDescent="0.25">
      <c r="B2" s="93" t="s">
        <v>153</v>
      </c>
    </row>
    <row r="3" spans="2:13" x14ac:dyDescent="0.25">
      <c r="B3" s="1"/>
    </row>
    <row r="4" spans="2:13" x14ac:dyDescent="0.25">
      <c r="B4" s="14" t="s">
        <v>121</v>
      </c>
      <c r="D4" s="13" t="s">
        <v>28</v>
      </c>
      <c r="E4" s="13" t="s">
        <v>28</v>
      </c>
      <c r="F4" s="13" t="s">
        <v>28</v>
      </c>
      <c r="G4" s="13" t="s">
        <v>28</v>
      </c>
      <c r="H4" s="13" t="s">
        <v>29</v>
      </c>
      <c r="I4" s="13" t="s">
        <v>29</v>
      </c>
      <c r="J4" s="13" t="s">
        <v>29</v>
      </c>
      <c r="K4" s="13" t="s">
        <v>29</v>
      </c>
      <c r="L4" s="13" t="s">
        <v>29</v>
      </c>
      <c r="M4" s="13" t="s">
        <v>29</v>
      </c>
    </row>
    <row r="5" spans="2:13" x14ac:dyDescent="0.25">
      <c r="D5" s="4" t="s">
        <v>24</v>
      </c>
      <c r="E5" s="4" t="s">
        <v>25</v>
      </c>
      <c r="F5" s="4" t="s">
        <v>26</v>
      </c>
      <c r="G5" s="4" t="s">
        <v>27</v>
      </c>
      <c r="H5" s="4" t="s">
        <v>12</v>
      </c>
      <c r="I5" s="4" t="s">
        <v>13</v>
      </c>
      <c r="J5" s="4" t="s">
        <v>14</v>
      </c>
      <c r="K5" s="4" t="s">
        <v>15</v>
      </c>
      <c r="L5" s="4" t="s">
        <v>16</v>
      </c>
      <c r="M5" s="4" t="s">
        <v>17</v>
      </c>
    </row>
    <row r="6" spans="2:13" x14ac:dyDescent="0.25">
      <c r="B6" s="1" t="s">
        <v>51</v>
      </c>
      <c r="D6" s="68"/>
      <c r="E6" s="68"/>
      <c r="F6" s="68"/>
      <c r="G6" s="68"/>
      <c r="H6" s="68"/>
      <c r="I6" s="68"/>
      <c r="J6" s="68"/>
      <c r="K6" s="68"/>
      <c r="L6" s="68"/>
      <c r="M6" s="68"/>
    </row>
    <row r="7" spans="2:13" x14ac:dyDescent="0.25">
      <c r="B7" s="2">
        <v>109</v>
      </c>
      <c r="C7" s="2" t="s">
        <v>3</v>
      </c>
      <c r="D7" s="118"/>
      <c r="E7" s="118"/>
      <c r="F7" s="118"/>
      <c r="G7" s="118"/>
      <c r="H7" s="17"/>
      <c r="I7" s="17"/>
      <c r="J7" s="17"/>
      <c r="K7" s="17"/>
      <c r="L7" s="17"/>
      <c r="M7" s="17"/>
    </row>
    <row r="8" spans="2:13" hidden="1" outlineLevel="1" x14ac:dyDescent="0.25">
      <c r="B8" s="2">
        <v>112</v>
      </c>
      <c r="C8" s="2" t="s">
        <v>5</v>
      </c>
      <c r="D8" s="118"/>
      <c r="E8" s="118"/>
      <c r="F8" s="118"/>
      <c r="G8" s="118"/>
      <c r="H8" s="17"/>
      <c r="I8" s="17"/>
      <c r="J8" s="17"/>
      <c r="K8" s="17"/>
      <c r="L8" s="17"/>
      <c r="M8" s="17"/>
    </row>
    <row r="9" spans="2:13" hidden="1" outlineLevel="1" x14ac:dyDescent="0.25">
      <c r="B9" s="2">
        <v>116</v>
      </c>
      <c r="C9" s="2" t="s">
        <v>6</v>
      </c>
      <c r="D9" s="118"/>
      <c r="E9" s="118"/>
      <c r="F9" s="118"/>
      <c r="G9" s="118"/>
      <c r="H9" s="17"/>
      <c r="I9" s="17"/>
      <c r="J9" s="17"/>
      <c r="K9" s="17"/>
      <c r="L9" s="17"/>
      <c r="M9" s="17"/>
    </row>
    <row r="10" spans="2:13" collapsed="1" x14ac:dyDescent="0.25">
      <c r="D10" s="29"/>
      <c r="E10" s="29"/>
      <c r="F10" s="29"/>
      <c r="G10" s="29"/>
      <c r="H10" s="17"/>
      <c r="I10" s="17"/>
      <c r="J10" s="17"/>
      <c r="K10" s="17"/>
      <c r="L10" s="17"/>
      <c r="M10" s="17"/>
    </row>
    <row r="11" spans="2:13" x14ac:dyDescent="0.25">
      <c r="B11" s="77" t="s">
        <v>52</v>
      </c>
      <c r="D11" s="29"/>
      <c r="E11" s="29"/>
      <c r="F11" s="29"/>
      <c r="G11" s="29"/>
      <c r="H11" s="17"/>
      <c r="I11" s="17"/>
      <c r="J11" s="17"/>
      <c r="K11" s="17"/>
      <c r="L11" s="17"/>
      <c r="M11" s="17"/>
    </row>
    <row r="12" spans="2:13" x14ac:dyDescent="0.25">
      <c r="B12" s="2">
        <v>109</v>
      </c>
      <c r="C12" s="2" t="s">
        <v>3</v>
      </c>
      <c r="D12" s="118"/>
      <c r="E12" s="118"/>
      <c r="F12" s="118"/>
      <c r="G12" s="118"/>
      <c r="H12" s="17"/>
      <c r="I12" s="17"/>
      <c r="J12" s="17"/>
      <c r="K12" s="17"/>
      <c r="L12" s="17"/>
      <c r="M12" s="17"/>
    </row>
    <row r="13" spans="2:13" hidden="1" outlineLevel="1" x14ac:dyDescent="0.25">
      <c r="B13" s="2">
        <v>112</v>
      </c>
      <c r="C13" s="2" t="s">
        <v>5</v>
      </c>
      <c r="D13" s="118"/>
      <c r="E13" s="118"/>
      <c r="F13" s="118"/>
      <c r="G13" s="118"/>
      <c r="H13" s="17"/>
      <c r="I13" s="17"/>
      <c r="J13" s="17"/>
      <c r="K13" s="17"/>
      <c r="L13" s="17"/>
      <c r="M13" s="17"/>
    </row>
    <row r="14" spans="2:13" hidden="1" outlineLevel="1" x14ac:dyDescent="0.25">
      <c r="B14" s="2">
        <v>116</v>
      </c>
      <c r="C14" s="2" t="s">
        <v>6</v>
      </c>
      <c r="D14" s="118"/>
      <c r="E14" s="118"/>
      <c r="F14" s="118"/>
      <c r="G14" s="118"/>
      <c r="H14" s="17"/>
      <c r="I14" s="17"/>
      <c r="J14" s="17"/>
      <c r="K14" s="17"/>
      <c r="L14" s="17"/>
      <c r="M14" s="17"/>
    </row>
    <row r="15" spans="2:13" hidden="1" outlineLevel="1" x14ac:dyDescent="0.25">
      <c r="D15" s="118"/>
      <c r="E15" s="118"/>
      <c r="F15" s="118"/>
      <c r="G15" s="118"/>
      <c r="H15" s="17"/>
      <c r="I15" s="17"/>
      <c r="J15" s="17"/>
      <c r="K15" s="17"/>
      <c r="L15" s="17"/>
      <c r="M15" s="17"/>
    </row>
    <row r="16" spans="2:13" collapsed="1" x14ac:dyDescent="0.25">
      <c r="D16" s="17"/>
      <c r="E16" s="17"/>
      <c r="F16" s="17"/>
      <c r="G16" s="17"/>
      <c r="H16" s="17"/>
      <c r="I16" s="17"/>
      <c r="J16" s="17"/>
      <c r="K16" s="17"/>
      <c r="L16" s="17"/>
      <c r="M16" s="17"/>
    </row>
    <row r="17" spans="2:13" x14ac:dyDescent="0.25">
      <c r="B17" s="1" t="s">
        <v>53</v>
      </c>
      <c r="D17" s="17"/>
      <c r="E17" s="17"/>
      <c r="F17" s="17"/>
      <c r="G17" s="17"/>
      <c r="H17" s="17"/>
      <c r="I17" s="17"/>
      <c r="J17" s="17"/>
      <c r="K17" s="17"/>
      <c r="L17" s="17"/>
      <c r="M17" s="17"/>
    </row>
    <row r="18" spans="2:13" x14ac:dyDescent="0.25">
      <c r="D18" s="17"/>
      <c r="E18" s="17"/>
      <c r="F18" s="17"/>
      <c r="G18" s="17"/>
      <c r="H18" s="17"/>
      <c r="I18" s="17"/>
      <c r="J18" s="17"/>
      <c r="K18" s="17"/>
      <c r="L18" s="17"/>
      <c r="M18" s="17"/>
    </row>
    <row r="19" spans="2:13" x14ac:dyDescent="0.25">
      <c r="B19" s="2">
        <v>109</v>
      </c>
      <c r="C19" s="2" t="s">
        <v>3</v>
      </c>
      <c r="D19" s="118"/>
      <c r="E19" s="118"/>
      <c r="F19" s="118"/>
      <c r="G19" s="118"/>
      <c r="H19" s="118"/>
      <c r="I19" s="118"/>
      <c r="J19" s="118"/>
      <c r="K19" s="118"/>
      <c r="L19" s="118"/>
      <c r="M19" s="118"/>
    </row>
    <row r="20" spans="2:13" hidden="1" outlineLevel="1" x14ac:dyDescent="0.25">
      <c r="B20" s="2">
        <v>112</v>
      </c>
      <c r="C20" s="2" t="s">
        <v>5</v>
      </c>
      <c r="D20" s="118"/>
      <c r="E20" s="118"/>
      <c r="F20" s="118"/>
      <c r="G20" s="118"/>
      <c r="H20" s="118"/>
      <c r="I20" s="118"/>
      <c r="J20" s="118"/>
      <c r="K20" s="118"/>
      <c r="L20" s="118"/>
      <c r="M20" s="118"/>
    </row>
    <row r="21" spans="2:13" hidden="1" outlineLevel="1" x14ac:dyDescent="0.25">
      <c r="B21" s="2">
        <v>116</v>
      </c>
      <c r="C21" s="2" t="s">
        <v>6</v>
      </c>
      <c r="D21" s="118"/>
      <c r="E21" s="118"/>
      <c r="F21" s="118"/>
      <c r="G21" s="118"/>
      <c r="H21" s="118"/>
      <c r="I21" s="118"/>
      <c r="J21" s="118"/>
      <c r="K21" s="118"/>
      <c r="L21" s="118"/>
      <c r="M21" s="118"/>
    </row>
    <row r="22" spans="2:13" collapsed="1" x14ac:dyDescent="0.25">
      <c r="D22" s="17"/>
      <c r="E22" s="17"/>
      <c r="F22" s="17"/>
      <c r="G22" s="17"/>
      <c r="H22" s="17"/>
      <c r="I22" s="17"/>
      <c r="J22" s="17"/>
      <c r="K22" s="17"/>
      <c r="L22" s="17"/>
      <c r="M22" s="17"/>
    </row>
    <row r="23" spans="2:13" x14ac:dyDescent="0.25">
      <c r="B23" s="1" t="s">
        <v>122</v>
      </c>
      <c r="D23" s="118"/>
      <c r="E23" s="118"/>
      <c r="F23" s="118"/>
      <c r="G23" s="118"/>
      <c r="H23" s="118"/>
      <c r="I23" s="118"/>
      <c r="J23" s="118"/>
      <c r="K23" s="118"/>
      <c r="L23" s="118"/>
      <c r="M23" s="118"/>
    </row>
    <row r="24" spans="2:13" x14ac:dyDescent="0.25">
      <c r="D24" s="17"/>
      <c r="E24" s="17"/>
      <c r="F24" s="17"/>
      <c r="G24" s="17"/>
      <c r="H24" s="17"/>
      <c r="I24" s="17"/>
      <c r="J24" s="17"/>
      <c r="K24" s="17"/>
      <c r="L24" s="17"/>
      <c r="M24" s="17"/>
    </row>
    <row r="25" spans="2:13" x14ac:dyDescent="0.25">
      <c r="D25" s="17"/>
      <c r="E25" s="17"/>
      <c r="F25" s="17"/>
      <c r="G25" s="17"/>
      <c r="H25" s="17"/>
      <c r="I25" s="17"/>
      <c r="J25" s="17"/>
      <c r="K25" s="17"/>
      <c r="L25" s="17"/>
      <c r="M25" s="17"/>
    </row>
    <row r="26" spans="2:13" x14ac:dyDescent="0.25">
      <c r="B26" s="1" t="s">
        <v>50</v>
      </c>
      <c r="D26" s="17"/>
      <c r="E26" s="17"/>
      <c r="F26" s="17"/>
      <c r="G26" s="17"/>
      <c r="H26" s="17"/>
      <c r="I26" s="17"/>
      <c r="J26" s="17"/>
      <c r="K26" s="17"/>
      <c r="L26" s="17"/>
      <c r="M26" s="17"/>
    </row>
    <row r="27" spans="2:13" x14ac:dyDescent="0.25">
      <c r="B27" s="1"/>
      <c r="D27" s="17"/>
      <c r="E27" s="17"/>
      <c r="F27" s="17"/>
      <c r="G27" s="17"/>
      <c r="H27" s="17"/>
      <c r="I27" s="17"/>
      <c r="J27" s="17"/>
      <c r="K27" s="17"/>
      <c r="L27" s="17"/>
      <c r="M27" s="17"/>
    </row>
    <row r="28" spans="2:13" x14ac:dyDescent="0.25">
      <c r="B28" s="1" t="s">
        <v>115</v>
      </c>
      <c r="D28" s="17"/>
      <c r="E28" s="17"/>
      <c r="F28" s="17"/>
      <c r="G28" s="17"/>
      <c r="H28" s="17"/>
      <c r="I28" s="17"/>
      <c r="J28" s="17"/>
      <c r="K28" s="17"/>
      <c r="L28" s="17"/>
      <c r="M28" s="17"/>
    </row>
    <row r="29" spans="2:13" x14ac:dyDescent="0.25">
      <c r="B29" s="2">
        <v>109</v>
      </c>
      <c r="C29" s="2" t="s">
        <v>3</v>
      </c>
      <c r="D29" s="17"/>
      <c r="E29" s="17"/>
      <c r="F29" s="17"/>
      <c r="G29" s="17"/>
      <c r="H29" s="118"/>
      <c r="I29" s="118"/>
      <c r="J29" s="118"/>
      <c r="K29" s="118"/>
      <c r="L29" s="118"/>
      <c r="M29" s="118"/>
    </row>
    <row r="30" spans="2:13" hidden="1" outlineLevel="1" x14ac:dyDescent="0.25">
      <c r="B30" s="2">
        <v>112</v>
      </c>
      <c r="C30" s="2" t="s">
        <v>5</v>
      </c>
      <c r="D30" s="17"/>
      <c r="E30" s="17"/>
      <c r="F30" s="17"/>
      <c r="G30" s="17"/>
      <c r="H30" s="118"/>
      <c r="I30" s="118"/>
      <c r="J30" s="118"/>
      <c r="K30" s="118"/>
      <c r="L30" s="118"/>
      <c r="M30" s="118"/>
    </row>
    <row r="31" spans="2:13" hidden="1" outlineLevel="1" x14ac:dyDescent="0.25">
      <c r="B31" s="2">
        <v>116</v>
      </c>
      <c r="C31" s="2" t="s">
        <v>6</v>
      </c>
      <c r="D31" s="17"/>
      <c r="E31" s="17"/>
      <c r="F31" s="17"/>
      <c r="G31" s="17"/>
      <c r="H31" s="118"/>
      <c r="I31" s="118"/>
      <c r="J31" s="118"/>
      <c r="K31" s="118"/>
      <c r="L31" s="118"/>
      <c r="M31" s="118"/>
    </row>
    <row r="32" spans="2:13" collapsed="1" x14ac:dyDescent="0.25">
      <c r="D32" s="17"/>
      <c r="E32" s="17"/>
      <c r="F32" s="17"/>
      <c r="G32" s="17"/>
      <c r="H32" s="17"/>
      <c r="I32" s="17"/>
      <c r="J32" s="17"/>
      <c r="K32" s="17"/>
      <c r="L32" s="17"/>
      <c r="M32" s="17"/>
    </row>
    <row r="33" spans="2:13" x14ac:dyDescent="0.25">
      <c r="D33" s="17"/>
      <c r="E33" s="17"/>
      <c r="F33" s="17"/>
      <c r="G33" s="17"/>
      <c r="H33" s="17"/>
      <c r="I33" s="17"/>
      <c r="J33" s="17"/>
      <c r="K33" s="17"/>
      <c r="L33" s="17"/>
      <c r="M33" s="17"/>
    </row>
    <row r="34" spans="2:13" x14ac:dyDescent="0.25">
      <c r="B34" s="1" t="s">
        <v>116</v>
      </c>
      <c r="D34" s="17"/>
      <c r="E34" s="17"/>
      <c r="F34" s="17"/>
      <c r="G34" s="17"/>
      <c r="H34" s="17"/>
      <c r="I34" s="17"/>
      <c r="J34" s="17"/>
      <c r="K34" s="17"/>
      <c r="L34" s="17"/>
      <c r="M34" s="17"/>
    </row>
    <row r="35" spans="2:13" x14ac:dyDescent="0.25">
      <c r="D35" s="17"/>
      <c r="E35" s="17"/>
      <c r="F35" s="17"/>
      <c r="G35" s="17"/>
      <c r="H35" s="17"/>
      <c r="I35" s="17"/>
      <c r="J35" s="17"/>
      <c r="K35" s="17"/>
      <c r="L35" s="17"/>
      <c r="M35" s="17"/>
    </row>
    <row r="36" spans="2:13" x14ac:dyDescent="0.25">
      <c r="B36" s="2" t="s">
        <v>56</v>
      </c>
      <c r="D36" s="17"/>
      <c r="E36" s="17"/>
      <c r="F36" s="17"/>
      <c r="G36" s="17"/>
      <c r="H36" s="17"/>
      <c r="I36" s="17"/>
      <c r="J36" s="17"/>
      <c r="K36" s="17"/>
      <c r="L36" s="17"/>
      <c r="M36" s="17"/>
    </row>
    <row r="37" spans="2:13" x14ac:dyDescent="0.25">
      <c r="B37" s="2">
        <v>109</v>
      </c>
      <c r="C37" s="2" t="s">
        <v>3</v>
      </c>
      <c r="D37" s="17"/>
      <c r="E37" s="17"/>
      <c r="F37" s="17"/>
      <c r="G37" s="17"/>
      <c r="H37" s="118"/>
      <c r="I37" s="118"/>
      <c r="J37" s="118"/>
      <c r="K37" s="118"/>
      <c r="L37" s="118"/>
      <c r="M37" s="118"/>
    </row>
    <row r="38" spans="2:13" hidden="1" outlineLevel="1" x14ac:dyDescent="0.25">
      <c r="B38" s="2">
        <v>112</v>
      </c>
      <c r="C38" s="2" t="s">
        <v>5</v>
      </c>
      <c r="D38" s="17"/>
      <c r="E38" s="17"/>
      <c r="F38" s="17"/>
      <c r="G38" s="17"/>
      <c r="H38" s="118"/>
      <c r="I38" s="118"/>
      <c r="J38" s="118"/>
      <c r="K38" s="118"/>
      <c r="L38" s="118"/>
      <c r="M38" s="118"/>
    </row>
    <row r="39" spans="2:13" hidden="1" outlineLevel="1" x14ac:dyDescent="0.25">
      <c r="B39" s="2">
        <v>116</v>
      </c>
      <c r="C39" s="2" t="s">
        <v>6</v>
      </c>
      <c r="D39" s="17"/>
      <c r="E39" s="17"/>
      <c r="F39" s="17"/>
      <c r="G39" s="17"/>
      <c r="H39" s="118"/>
      <c r="I39" s="118"/>
      <c r="J39" s="118"/>
      <c r="K39" s="118"/>
      <c r="L39" s="118"/>
      <c r="M39" s="118"/>
    </row>
    <row r="40" spans="2:13" collapsed="1" x14ac:dyDescent="0.25">
      <c r="D40" s="17"/>
      <c r="E40" s="17"/>
      <c r="F40" s="17"/>
      <c r="G40" s="17"/>
      <c r="H40" s="118"/>
      <c r="I40" s="118"/>
      <c r="J40" s="118"/>
      <c r="K40" s="118"/>
      <c r="L40" s="118"/>
      <c r="M40" s="118"/>
    </row>
    <row r="41" spans="2:13" x14ac:dyDescent="0.25">
      <c r="B41" s="2" t="s">
        <v>57</v>
      </c>
      <c r="D41" s="17"/>
      <c r="E41" s="17"/>
      <c r="F41" s="17"/>
      <c r="G41" s="17"/>
      <c r="H41" s="118"/>
      <c r="I41" s="118"/>
      <c r="J41" s="118"/>
      <c r="K41" s="118"/>
      <c r="L41" s="118"/>
      <c r="M41" s="118"/>
    </row>
    <row r="42" spans="2:13" x14ac:dyDescent="0.25">
      <c r="B42" s="2">
        <v>109</v>
      </c>
      <c r="C42" s="2" t="s">
        <v>3</v>
      </c>
      <c r="D42" s="17"/>
      <c r="E42" s="17"/>
      <c r="F42" s="17"/>
      <c r="G42" s="17"/>
      <c r="H42" s="118"/>
      <c r="I42" s="118"/>
      <c r="J42" s="118"/>
      <c r="K42" s="118"/>
      <c r="L42" s="118"/>
      <c r="M42" s="118"/>
    </row>
    <row r="43" spans="2:13" hidden="1" outlineLevel="1" x14ac:dyDescent="0.25">
      <c r="B43" s="2">
        <v>112</v>
      </c>
      <c r="C43" s="2" t="s">
        <v>5</v>
      </c>
      <c r="D43" s="17"/>
      <c r="E43" s="17"/>
      <c r="F43" s="17"/>
      <c r="G43" s="17"/>
      <c r="H43" s="118"/>
      <c r="I43" s="118"/>
      <c r="J43" s="118"/>
      <c r="K43" s="118"/>
      <c r="L43" s="118"/>
      <c r="M43" s="118"/>
    </row>
    <row r="44" spans="2:13" hidden="1" outlineLevel="1" x14ac:dyDescent="0.25">
      <c r="B44" s="2">
        <v>116</v>
      </c>
      <c r="C44" s="2" t="s">
        <v>6</v>
      </c>
      <c r="D44" s="17"/>
      <c r="E44" s="17"/>
      <c r="F44" s="17"/>
      <c r="G44" s="17"/>
      <c r="H44" s="118"/>
      <c r="I44" s="118"/>
      <c r="J44" s="118"/>
      <c r="K44" s="118"/>
      <c r="L44" s="118"/>
      <c r="M44" s="118"/>
    </row>
    <row r="45" spans="2:13" collapsed="1" x14ac:dyDescent="0.25">
      <c r="D45" s="17"/>
      <c r="E45" s="17"/>
      <c r="F45" s="17"/>
      <c r="G45" s="17"/>
      <c r="H45" s="118"/>
      <c r="I45" s="118"/>
      <c r="J45" s="118"/>
      <c r="K45" s="118"/>
      <c r="L45" s="118"/>
      <c r="M45" s="118"/>
    </row>
    <row r="46" spans="2:13" x14ac:dyDescent="0.25">
      <c r="B46" s="2" t="s">
        <v>58</v>
      </c>
      <c r="D46" s="17"/>
      <c r="E46" s="17"/>
      <c r="F46" s="17"/>
      <c r="G46" s="17"/>
      <c r="H46" s="118"/>
      <c r="I46" s="118"/>
      <c r="J46" s="118"/>
      <c r="K46" s="118"/>
      <c r="L46" s="118"/>
      <c r="M46" s="118"/>
    </row>
    <row r="47" spans="2:13" x14ac:dyDescent="0.25">
      <c r="B47" s="2">
        <v>109</v>
      </c>
      <c r="C47" s="2" t="s">
        <v>3</v>
      </c>
      <c r="D47" s="17"/>
      <c r="E47" s="17"/>
      <c r="F47" s="17"/>
      <c r="G47" s="17"/>
      <c r="H47" s="118"/>
      <c r="I47" s="118"/>
      <c r="J47" s="118"/>
      <c r="K47" s="118"/>
      <c r="L47" s="118"/>
      <c r="M47" s="118"/>
    </row>
    <row r="48" spans="2:13" hidden="1" outlineLevel="1" x14ac:dyDescent="0.25">
      <c r="B48" s="2">
        <v>112</v>
      </c>
      <c r="C48" s="2" t="s">
        <v>5</v>
      </c>
      <c r="D48" s="17"/>
      <c r="E48" s="17"/>
      <c r="F48" s="17"/>
      <c r="G48" s="17"/>
      <c r="H48" s="118"/>
      <c r="I48" s="118"/>
      <c r="J48" s="118"/>
      <c r="K48" s="118"/>
      <c r="L48" s="118"/>
      <c r="M48" s="118"/>
    </row>
    <row r="49" spans="2:13" hidden="1" outlineLevel="1" x14ac:dyDescent="0.25">
      <c r="B49" s="2">
        <v>116</v>
      </c>
      <c r="C49" s="2" t="s">
        <v>6</v>
      </c>
      <c r="D49" s="17"/>
      <c r="E49" s="17"/>
      <c r="F49" s="17"/>
      <c r="G49" s="17"/>
      <c r="H49" s="118"/>
      <c r="I49" s="118"/>
      <c r="J49" s="118"/>
      <c r="K49" s="118"/>
      <c r="L49" s="118"/>
      <c r="M49" s="118"/>
    </row>
    <row r="50" spans="2:13" collapsed="1" x14ac:dyDescent="0.25">
      <c r="D50" s="17"/>
      <c r="E50" s="17"/>
      <c r="F50" s="17"/>
      <c r="G50" s="17"/>
      <c r="H50" s="118"/>
      <c r="I50" s="118"/>
      <c r="J50" s="118"/>
      <c r="K50" s="118"/>
      <c r="L50" s="118"/>
      <c r="M50" s="118"/>
    </row>
    <row r="51" spans="2:13" x14ac:dyDescent="0.25">
      <c r="B51" s="2" t="s">
        <v>59</v>
      </c>
      <c r="D51" s="17"/>
      <c r="E51" s="17"/>
      <c r="F51" s="17"/>
      <c r="G51" s="17"/>
      <c r="H51" s="118"/>
      <c r="I51" s="118"/>
      <c r="J51" s="118"/>
      <c r="K51" s="118"/>
      <c r="L51" s="118"/>
      <c r="M51" s="118"/>
    </row>
    <row r="52" spans="2:13" x14ac:dyDescent="0.25">
      <c r="B52" s="2">
        <v>109</v>
      </c>
      <c r="C52" s="2" t="s">
        <v>3</v>
      </c>
      <c r="D52" s="17"/>
      <c r="E52" s="17"/>
      <c r="F52" s="17"/>
      <c r="G52" s="17"/>
      <c r="H52" s="118"/>
      <c r="I52" s="118"/>
      <c r="J52" s="118"/>
      <c r="K52" s="118"/>
      <c r="L52" s="118"/>
      <c r="M52" s="118"/>
    </row>
    <row r="53" spans="2:13" hidden="1" outlineLevel="1" x14ac:dyDescent="0.25">
      <c r="B53" s="2">
        <v>112</v>
      </c>
      <c r="C53" s="2" t="s">
        <v>5</v>
      </c>
      <c r="D53" s="17"/>
      <c r="E53" s="17"/>
      <c r="F53" s="17"/>
      <c r="G53" s="17"/>
      <c r="H53" s="118"/>
      <c r="I53" s="118"/>
      <c r="J53" s="118"/>
      <c r="K53" s="118"/>
      <c r="L53" s="118"/>
      <c r="M53" s="118"/>
    </row>
    <row r="54" spans="2:13" hidden="1" outlineLevel="1" x14ac:dyDescent="0.25">
      <c r="B54" s="2">
        <v>116</v>
      </c>
      <c r="C54" s="2" t="s">
        <v>6</v>
      </c>
      <c r="D54" s="17"/>
      <c r="E54" s="17"/>
      <c r="F54" s="17"/>
      <c r="G54" s="17"/>
      <c r="H54" s="118"/>
      <c r="I54" s="118"/>
      <c r="J54" s="118"/>
      <c r="K54" s="118"/>
      <c r="L54" s="118"/>
      <c r="M54" s="118"/>
    </row>
    <row r="55" spans="2:13" collapsed="1" x14ac:dyDescent="0.25">
      <c r="D55" s="17"/>
      <c r="E55" s="17"/>
      <c r="F55" s="17"/>
      <c r="G55" s="17"/>
      <c r="H55" s="17"/>
      <c r="I55" s="17"/>
      <c r="J55" s="17"/>
      <c r="K55" s="17"/>
      <c r="L55" s="17"/>
      <c r="M55" s="17"/>
    </row>
    <row r="56" spans="2:13" x14ac:dyDescent="0.25">
      <c r="B56" s="1" t="s">
        <v>117</v>
      </c>
      <c r="D56" s="17"/>
      <c r="E56" s="17"/>
      <c r="F56" s="17"/>
      <c r="G56" s="17"/>
      <c r="H56" s="17"/>
      <c r="I56" s="17"/>
      <c r="J56" s="17"/>
      <c r="K56" s="17"/>
      <c r="L56" s="17"/>
      <c r="M56" s="17"/>
    </row>
    <row r="57" spans="2:13" x14ac:dyDescent="0.25">
      <c r="B57" s="2">
        <v>109</v>
      </c>
      <c r="C57" s="2" t="s">
        <v>3</v>
      </c>
      <c r="D57" s="17"/>
      <c r="E57" s="17"/>
      <c r="F57" s="17"/>
      <c r="G57" s="17"/>
      <c r="H57" s="118"/>
      <c r="I57" s="118"/>
      <c r="J57" s="118"/>
      <c r="K57" s="118"/>
      <c r="L57" s="118"/>
      <c r="M57" s="118"/>
    </row>
    <row r="58" spans="2:13" hidden="1" outlineLevel="1" x14ac:dyDescent="0.25">
      <c r="B58" s="2">
        <v>112</v>
      </c>
      <c r="C58" s="2" t="s">
        <v>5</v>
      </c>
      <c r="D58" s="17"/>
      <c r="E58" s="17"/>
      <c r="F58" s="17"/>
      <c r="G58" s="17"/>
      <c r="H58" s="118"/>
      <c r="I58" s="118"/>
      <c r="J58" s="118"/>
      <c r="K58" s="118"/>
      <c r="L58" s="118"/>
      <c r="M58" s="118"/>
    </row>
    <row r="59" spans="2:13" hidden="1" outlineLevel="1" x14ac:dyDescent="0.25">
      <c r="B59" s="2">
        <v>116</v>
      </c>
      <c r="C59" s="2" t="s">
        <v>6</v>
      </c>
      <c r="D59" s="17"/>
      <c r="E59" s="17"/>
      <c r="F59" s="17"/>
      <c r="G59" s="17"/>
      <c r="H59" s="119"/>
      <c r="I59" s="119"/>
      <c r="J59" s="119"/>
      <c r="K59" s="119"/>
      <c r="L59" s="119"/>
      <c r="M59" s="119"/>
    </row>
    <row r="60" spans="2:13" hidden="1" outlineLevel="1" x14ac:dyDescent="0.25">
      <c r="D60" s="17"/>
      <c r="E60" s="17"/>
      <c r="F60" s="17"/>
      <c r="G60" s="17"/>
      <c r="H60" s="118"/>
      <c r="I60" s="118"/>
      <c r="J60" s="118"/>
      <c r="K60" s="118"/>
      <c r="L60" s="118"/>
      <c r="M60" s="118"/>
    </row>
    <row r="61" spans="2:13" collapsed="1" x14ac:dyDescent="0.25">
      <c r="D61" s="17"/>
      <c r="E61" s="17"/>
      <c r="F61" s="17"/>
      <c r="G61" s="17"/>
      <c r="H61" s="17"/>
      <c r="I61" s="17"/>
      <c r="J61" s="17"/>
      <c r="K61" s="17"/>
      <c r="L61" s="17"/>
      <c r="M61" s="17"/>
    </row>
    <row r="62" spans="2:13" x14ac:dyDescent="0.25">
      <c r="B62" s="2" t="s">
        <v>120</v>
      </c>
      <c r="D62" s="17"/>
      <c r="E62" s="17"/>
      <c r="F62" s="17"/>
      <c r="G62" s="17"/>
      <c r="H62" s="17"/>
      <c r="I62" s="17"/>
      <c r="J62" s="17"/>
      <c r="K62" s="17"/>
      <c r="L62" s="17"/>
      <c r="M62" s="17"/>
    </row>
    <row r="63" spans="2:13" x14ac:dyDescent="0.25">
      <c r="B63" s="2">
        <v>109</v>
      </c>
      <c r="C63" s="2" t="s">
        <v>3</v>
      </c>
      <c r="D63" s="17"/>
      <c r="E63" s="17"/>
      <c r="F63" s="17"/>
      <c r="G63" s="17"/>
      <c r="H63" s="118"/>
      <c r="I63" s="118"/>
      <c r="J63" s="118"/>
      <c r="K63" s="118"/>
      <c r="L63" s="118"/>
      <c r="M63" s="118"/>
    </row>
    <row r="64" spans="2:13" hidden="1" outlineLevel="1" x14ac:dyDescent="0.25">
      <c r="B64" s="2">
        <v>112</v>
      </c>
      <c r="C64" s="2" t="s">
        <v>5</v>
      </c>
      <c r="D64" s="17"/>
      <c r="E64" s="17"/>
      <c r="F64" s="17"/>
      <c r="G64" s="17"/>
      <c r="H64" s="118"/>
      <c r="I64" s="118"/>
      <c r="J64" s="118"/>
      <c r="K64" s="118"/>
      <c r="L64" s="118"/>
      <c r="M64" s="118"/>
    </row>
    <row r="65" spans="2:14" hidden="1" outlineLevel="1" x14ac:dyDescent="0.25">
      <c r="B65" s="2">
        <v>116</v>
      </c>
      <c r="C65" s="2" t="s">
        <v>6</v>
      </c>
      <c r="D65" s="17"/>
      <c r="E65" s="17"/>
      <c r="F65" s="17"/>
      <c r="G65" s="17"/>
      <c r="H65" s="118"/>
      <c r="I65" s="118"/>
      <c r="J65" s="118"/>
      <c r="K65" s="118"/>
      <c r="L65" s="118"/>
      <c r="M65" s="118"/>
    </row>
    <row r="66" spans="2:14" collapsed="1" x14ac:dyDescent="0.25">
      <c r="D66" s="17"/>
      <c r="E66" s="17"/>
      <c r="F66" s="17"/>
      <c r="G66" s="17"/>
      <c r="H66" s="17"/>
      <c r="I66" s="17"/>
      <c r="J66" s="17"/>
      <c r="K66" s="17"/>
      <c r="L66" s="17"/>
      <c r="M66" s="17"/>
    </row>
    <row r="67" spans="2:14" x14ac:dyDescent="0.25">
      <c r="B67" s="1" t="s">
        <v>118</v>
      </c>
      <c r="D67" s="17"/>
      <c r="E67" s="17"/>
      <c r="F67" s="17"/>
      <c r="G67" s="17"/>
      <c r="H67" s="17"/>
      <c r="I67" s="17"/>
      <c r="J67" s="17"/>
      <c r="K67" s="17"/>
      <c r="L67" s="17"/>
      <c r="M67" s="17"/>
    </row>
    <row r="68" spans="2:14" x14ac:dyDescent="0.25">
      <c r="B68" s="2">
        <v>109</v>
      </c>
      <c r="C68" s="2" t="s">
        <v>3</v>
      </c>
      <c r="D68" s="17"/>
      <c r="E68" s="17"/>
      <c r="F68" s="17"/>
      <c r="G68" s="17"/>
      <c r="H68" s="17">
        <v>1029.2871596563089</v>
      </c>
      <c r="I68" s="17">
        <v>1049.9465945401562</v>
      </c>
      <c r="J68" s="17">
        <v>1067.3411178703352</v>
      </c>
      <c r="K68" s="17">
        <v>1084.8017592823689</v>
      </c>
      <c r="L68" s="17">
        <v>1102.9225071922951</v>
      </c>
      <c r="M68" s="17">
        <v>1121.9299167168945</v>
      </c>
    </row>
    <row r="69" spans="2:14" hidden="1" outlineLevel="1" x14ac:dyDescent="0.25">
      <c r="B69" s="2">
        <v>112</v>
      </c>
      <c r="C69" s="2" t="s">
        <v>5</v>
      </c>
      <c r="D69" s="17"/>
      <c r="E69" s="17"/>
      <c r="F69" s="17"/>
      <c r="G69" s="17"/>
      <c r="H69" s="17">
        <v>3877.5144516110136</v>
      </c>
      <c r="I69" s="17">
        <v>3951.2728429766971</v>
      </c>
      <c r="J69" s="17">
        <v>4013.8561195750162</v>
      </c>
      <c r="K69" s="17">
        <v>4076.5556290092122</v>
      </c>
      <c r="L69" s="17">
        <v>4141.7575693098042</v>
      </c>
      <c r="M69" s="17">
        <v>4210.2205147240475</v>
      </c>
    </row>
    <row r="70" spans="2:14" hidden="1" outlineLevel="1" x14ac:dyDescent="0.25">
      <c r="B70" s="2">
        <v>116</v>
      </c>
      <c r="C70" s="2" t="s">
        <v>6</v>
      </c>
      <c r="D70" s="17"/>
      <c r="E70" s="17"/>
      <c r="F70" s="17"/>
      <c r="G70" s="17"/>
      <c r="H70" s="17">
        <v>11111.561646789623</v>
      </c>
      <c r="I70" s="17">
        <v>11326.4394224097</v>
      </c>
      <c r="J70" s="17">
        <v>11506.53038946062</v>
      </c>
      <c r="K70" s="17">
        <v>11687.536249288725</v>
      </c>
      <c r="L70" s="17">
        <v>11875.168981451456</v>
      </c>
      <c r="M70" s="17">
        <v>12071.875391199228</v>
      </c>
    </row>
    <row r="71" spans="2:14" collapsed="1" x14ac:dyDescent="0.25">
      <c r="D71" s="17"/>
      <c r="E71" s="17"/>
      <c r="F71" s="17"/>
      <c r="G71" s="17"/>
      <c r="H71" s="17"/>
      <c r="I71" s="17"/>
      <c r="J71" s="17"/>
      <c r="K71" s="17"/>
      <c r="L71" s="17"/>
      <c r="M71" s="17"/>
    </row>
    <row r="72" spans="2:14" x14ac:dyDescent="0.25">
      <c r="B72" s="32" t="s">
        <v>119</v>
      </c>
      <c r="D72" s="17"/>
      <c r="E72" s="17"/>
      <c r="F72" s="17"/>
      <c r="G72" s="17"/>
      <c r="H72" s="17"/>
      <c r="I72" s="17"/>
      <c r="J72" s="17"/>
      <c r="K72" s="17"/>
      <c r="L72" s="17"/>
      <c r="M72" s="17"/>
    </row>
    <row r="73" spans="2:14" x14ac:dyDescent="0.25">
      <c r="B73" s="2">
        <v>109</v>
      </c>
      <c r="C73" s="2" t="s">
        <v>3</v>
      </c>
      <c r="D73" s="17"/>
      <c r="E73" s="17"/>
      <c r="F73" s="17"/>
      <c r="G73" s="17"/>
      <c r="H73" s="17">
        <v>105.22765051810238</v>
      </c>
      <c r="I73" s="17">
        <v>101.41820678250342</v>
      </c>
      <c r="J73" s="17">
        <v>113.13754504759534</v>
      </c>
      <c r="K73" s="17">
        <v>116.99003267515408</v>
      </c>
      <c r="L73" s="17">
        <v>120.63375634426895</v>
      </c>
      <c r="M73" s="17">
        <v>127.48276747220694</v>
      </c>
    </row>
    <row r="74" spans="2:14" hidden="1" outlineLevel="1" x14ac:dyDescent="0.25">
      <c r="B74" s="2">
        <v>112</v>
      </c>
      <c r="C74" s="2" t="s">
        <v>5</v>
      </c>
      <c r="D74" s="17"/>
      <c r="E74" s="17"/>
      <c r="F74" s="17"/>
      <c r="G74" s="17"/>
      <c r="H74" s="17">
        <v>396.41195536652612</v>
      </c>
      <c r="I74" s="17">
        <v>381.66798990248498</v>
      </c>
      <c r="J74" s="17">
        <v>425.46644173990558</v>
      </c>
      <c r="K74" s="17">
        <v>439.63458960037678</v>
      </c>
      <c r="L74" s="17">
        <v>453.01076929246022</v>
      </c>
      <c r="M74" s="17">
        <v>478.39936781070668</v>
      </c>
    </row>
    <row r="75" spans="2:14" hidden="1" outlineLevel="1" x14ac:dyDescent="0.25">
      <c r="B75" s="2">
        <v>116</v>
      </c>
      <c r="C75" s="2" t="s">
        <v>6</v>
      </c>
      <c r="D75" s="17"/>
      <c r="E75" s="17"/>
      <c r="F75" s="17"/>
      <c r="G75" s="17"/>
      <c r="H75" s="31">
        <v>1135.9740716761228</v>
      </c>
      <c r="I75" s="31">
        <v>1094.062480344101</v>
      </c>
      <c r="J75" s="31">
        <v>1219.6856079869265</v>
      </c>
      <c r="K75" s="31">
        <v>1260.4378965986054</v>
      </c>
      <c r="L75" s="31">
        <v>1298.8639112119147</v>
      </c>
      <c r="M75" s="31">
        <v>1371.7042932174927</v>
      </c>
    </row>
    <row r="76" spans="2:14" hidden="1" outlineLevel="1" x14ac:dyDescent="0.25">
      <c r="D76" s="17"/>
      <c r="E76" s="17"/>
      <c r="F76" s="17"/>
      <c r="G76" s="17"/>
      <c r="H76" s="17">
        <f>SUM(H73:H75)</f>
        <v>1637.6136775607513</v>
      </c>
      <c r="I76" s="17">
        <f t="shared" ref="I76:M76" si="0">SUM(I73:I75)</f>
        <v>1577.1486770290894</v>
      </c>
      <c r="J76" s="17">
        <f t="shared" si="0"/>
        <v>1758.2895947744273</v>
      </c>
      <c r="K76" s="17">
        <f t="shared" si="0"/>
        <v>1817.0625188741365</v>
      </c>
      <c r="L76" s="17">
        <f t="shared" si="0"/>
        <v>1872.5084368486439</v>
      </c>
      <c r="M76" s="17">
        <f t="shared" si="0"/>
        <v>1977.5864285004063</v>
      </c>
    </row>
    <row r="77" spans="2:14" collapsed="1" x14ac:dyDescent="0.25">
      <c r="D77" s="17"/>
      <c r="E77" s="17"/>
      <c r="F77" s="17"/>
      <c r="G77" s="17"/>
      <c r="H77" s="17"/>
      <c r="I77" s="17"/>
      <c r="J77" s="17"/>
      <c r="K77" s="17"/>
      <c r="L77" s="17"/>
      <c r="M77" s="17"/>
    </row>
    <row r="78" spans="2:14" x14ac:dyDescent="0.25">
      <c r="B78" s="1" t="s">
        <v>76</v>
      </c>
    </row>
    <row r="79" spans="2:14" x14ac:dyDescent="0.25">
      <c r="B79" s="2">
        <v>109</v>
      </c>
      <c r="C79" s="2" t="s">
        <v>3</v>
      </c>
      <c r="H79" s="17">
        <f>H68+H73</f>
        <v>1134.5148101744112</v>
      </c>
      <c r="I79" s="17">
        <f t="shared" ref="I79:M79" si="1">I68+I73</f>
        <v>1151.3648013226596</v>
      </c>
      <c r="J79" s="17">
        <f t="shared" si="1"/>
        <v>1180.4786629179305</v>
      </c>
      <c r="K79" s="17">
        <f t="shared" si="1"/>
        <v>1201.7917919575229</v>
      </c>
      <c r="L79" s="17">
        <f t="shared" si="1"/>
        <v>1223.5562635365641</v>
      </c>
      <c r="M79" s="17">
        <f t="shared" si="1"/>
        <v>1249.4126841891014</v>
      </c>
    </row>
    <row r="80" spans="2:14" hidden="1" outlineLevel="1" x14ac:dyDescent="0.25">
      <c r="B80" s="2">
        <v>112</v>
      </c>
      <c r="C80" s="2" t="s">
        <v>5</v>
      </c>
      <c r="H80" s="17">
        <f t="shared" ref="H80:M80" si="2">H69+H74</f>
        <v>4273.92640697754</v>
      </c>
      <c r="I80" s="17">
        <f t="shared" si="2"/>
        <v>4332.9408328791824</v>
      </c>
      <c r="J80" s="17">
        <f t="shared" si="2"/>
        <v>4439.3225613149216</v>
      </c>
      <c r="K80" s="17">
        <f t="shared" si="2"/>
        <v>4516.1902186095886</v>
      </c>
      <c r="L80" s="17">
        <f t="shared" si="2"/>
        <v>4594.7683386022645</v>
      </c>
      <c r="M80" s="17">
        <f t="shared" si="2"/>
        <v>4688.6198825347537</v>
      </c>
      <c r="N80" s="2" t="s">
        <v>113</v>
      </c>
    </row>
    <row r="81" spans="2:14" hidden="1" outlineLevel="1" x14ac:dyDescent="0.25">
      <c r="B81" s="2">
        <v>116</v>
      </c>
      <c r="C81" s="2" t="s">
        <v>6</v>
      </c>
      <c r="H81" s="17">
        <f t="shared" ref="H81:M81" si="3">H70+H75</f>
        <v>12247.535718465746</v>
      </c>
      <c r="I81" s="17">
        <f t="shared" si="3"/>
        <v>12420.5019027538</v>
      </c>
      <c r="J81" s="17">
        <f t="shared" si="3"/>
        <v>12726.215997447547</v>
      </c>
      <c r="K81" s="17">
        <f t="shared" si="3"/>
        <v>12947.97414588733</v>
      </c>
      <c r="L81" s="17">
        <f t="shared" si="3"/>
        <v>13174.03289266337</v>
      </c>
      <c r="M81" s="17">
        <f t="shared" si="3"/>
        <v>13443.57968441672</v>
      </c>
      <c r="N81" s="2" t="s">
        <v>113</v>
      </c>
    </row>
    <row r="82" spans="2:14" collapsed="1" x14ac:dyDescent="0.25"/>
  </sheetData>
  <hyperlinks>
    <hyperlink ref="B2" location="Contents!A1" display="Table of Content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
  <sheetViews>
    <sheetView zoomScaleNormal="100" workbookViewId="0">
      <selection activeCell="B8" sqref="B8"/>
    </sheetView>
  </sheetViews>
  <sheetFormatPr defaultRowHeight="15" x14ac:dyDescent="0.25"/>
  <cols>
    <col min="1" max="1" width="5.140625" style="2" customWidth="1"/>
    <col min="2" max="2" width="41.140625" style="2" bestFit="1" customWidth="1"/>
    <col min="3" max="16384" width="9.140625" style="2"/>
  </cols>
  <sheetData>
    <row r="1" spans="2:9" x14ac:dyDescent="0.25">
      <c r="B1" s="23"/>
    </row>
    <row r="2" spans="2:9" ht="18.75" x14ac:dyDescent="0.3">
      <c r="B2" s="92" t="s">
        <v>165</v>
      </c>
    </row>
    <row r="3" spans="2:9" x14ac:dyDescent="0.25">
      <c r="B3" s="93" t="s">
        <v>153</v>
      </c>
    </row>
    <row r="4" spans="2:9" x14ac:dyDescent="0.25">
      <c r="B4" s="1"/>
    </row>
    <row r="5" spans="2:9" x14ac:dyDescent="0.25">
      <c r="B5" s="14" t="s">
        <v>121</v>
      </c>
      <c r="C5" s="4" t="s">
        <v>27</v>
      </c>
      <c r="D5" s="4" t="s">
        <v>12</v>
      </c>
      <c r="E5" s="4" t="s">
        <v>13</v>
      </c>
      <c r="F5" s="4" t="s">
        <v>14</v>
      </c>
      <c r="G5" s="4" t="s">
        <v>15</v>
      </c>
      <c r="H5" s="4" t="s">
        <v>16</v>
      </c>
      <c r="I5" s="4" t="s">
        <v>17</v>
      </c>
    </row>
    <row r="6" spans="2:9" x14ac:dyDescent="0.25">
      <c r="B6" s="23" t="s">
        <v>32</v>
      </c>
      <c r="C6" s="112"/>
      <c r="D6" s="112"/>
      <c r="E6" s="112"/>
      <c r="F6" s="112"/>
      <c r="G6" s="112"/>
      <c r="H6" s="112"/>
      <c r="I6" s="112"/>
    </row>
    <row r="7" spans="2:9" x14ac:dyDescent="0.25">
      <c r="B7" s="23" t="s">
        <v>36</v>
      </c>
      <c r="C7" s="114"/>
      <c r="D7" s="114"/>
      <c r="E7" s="114"/>
      <c r="F7" s="114"/>
      <c r="G7" s="114"/>
      <c r="H7" s="114"/>
      <c r="I7" s="114"/>
    </row>
    <row r="8" spans="2:9" x14ac:dyDescent="0.25">
      <c r="B8" s="23" t="s">
        <v>33</v>
      </c>
      <c r="C8" s="115"/>
      <c r="D8" s="115"/>
      <c r="E8" s="115"/>
      <c r="F8" s="115"/>
      <c r="G8" s="115"/>
      <c r="H8" s="115"/>
      <c r="I8" s="115"/>
    </row>
    <row r="9" spans="2:9" x14ac:dyDescent="0.25">
      <c r="B9" s="23" t="s">
        <v>74</v>
      </c>
      <c r="C9" s="115"/>
      <c r="D9" s="115"/>
      <c r="E9" s="115"/>
      <c r="F9" s="115"/>
      <c r="G9" s="115"/>
      <c r="H9" s="115"/>
      <c r="I9" s="115"/>
    </row>
    <row r="10" spans="2:9" x14ac:dyDescent="0.25">
      <c r="B10" s="23" t="s">
        <v>75</v>
      </c>
      <c r="C10" s="115"/>
      <c r="D10" s="115"/>
      <c r="E10" s="115"/>
      <c r="F10" s="115"/>
      <c r="G10" s="115"/>
      <c r="H10" s="115"/>
      <c r="I10" s="115"/>
    </row>
    <row r="11" spans="2:9" x14ac:dyDescent="0.25">
      <c r="B11" s="23" t="s">
        <v>34</v>
      </c>
      <c r="C11" s="112"/>
      <c r="D11" s="112"/>
      <c r="E11" s="112"/>
      <c r="F11" s="112"/>
      <c r="G11" s="112"/>
      <c r="H11" s="112"/>
      <c r="I11" s="112"/>
    </row>
    <row r="12" spans="2:9" x14ac:dyDescent="0.25">
      <c r="B12" s="23" t="s">
        <v>35</v>
      </c>
      <c r="C12" s="116"/>
      <c r="D12" s="117"/>
      <c r="E12" s="117"/>
      <c r="F12" s="117"/>
      <c r="G12" s="117"/>
      <c r="H12" s="117"/>
      <c r="I12" s="117"/>
    </row>
  </sheetData>
  <hyperlinks>
    <hyperlink ref="B3" location="Contents!A1" display="Table of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V60"/>
  <sheetViews>
    <sheetView zoomScaleNormal="100" workbookViewId="0">
      <pane ySplit="5" topLeftCell="A6" activePane="bottomLeft" state="frozen"/>
      <selection pane="bottomLeft" activeCell="G15" sqref="G15"/>
    </sheetView>
  </sheetViews>
  <sheetFormatPr defaultRowHeight="15" outlineLevelRow="1" x14ac:dyDescent="0.25"/>
  <cols>
    <col min="1" max="1" width="38.7109375" style="2" customWidth="1"/>
    <col min="2" max="3" width="11.42578125" style="2" bestFit="1" customWidth="1"/>
    <col min="4" max="7" width="11.28515625" style="2" bestFit="1" customWidth="1"/>
    <col min="8" max="16384" width="9.140625" style="2"/>
  </cols>
  <sheetData>
    <row r="1" spans="1:22" x14ac:dyDescent="0.25">
      <c r="A1" s="23"/>
      <c r="B1" s="23"/>
      <c r="C1" s="23"/>
    </row>
    <row r="2" spans="1:22" ht="18.75" x14ac:dyDescent="0.3">
      <c r="A2" s="92" t="s">
        <v>146</v>
      </c>
      <c r="B2" s="25"/>
      <c r="C2" s="23"/>
    </row>
    <row r="3" spans="1:22" x14ac:dyDescent="0.25">
      <c r="A3" s="93" t="s">
        <v>153</v>
      </c>
      <c r="B3" s="25"/>
      <c r="C3" s="23"/>
    </row>
    <row r="4" spans="1:22" x14ac:dyDescent="0.25">
      <c r="A4" s="23"/>
      <c r="B4" s="95"/>
      <c r="C4" s="23"/>
    </row>
    <row r="5" spans="1:22" x14ac:dyDescent="0.25">
      <c r="A5" s="14" t="s">
        <v>121</v>
      </c>
      <c r="B5" s="4" t="s">
        <v>12</v>
      </c>
      <c r="C5" s="4" t="s">
        <v>13</v>
      </c>
      <c r="D5" s="4" t="s">
        <v>14</v>
      </c>
      <c r="E5" s="4" t="s">
        <v>15</v>
      </c>
      <c r="F5" s="4" t="s">
        <v>16</v>
      </c>
      <c r="G5" s="4" t="s">
        <v>17</v>
      </c>
    </row>
    <row r="6" spans="1:22" x14ac:dyDescent="0.25">
      <c r="A6" s="1" t="s">
        <v>86</v>
      </c>
    </row>
    <row r="7" spans="1:22" outlineLevel="1" x14ac:dyDescent="0.25">
      <c r="A7" s="2" t="s">
        <v>18</v>
      </c>
      <c r="B7" s="112"/>
      <c r="C7" s="112"/>
      <c r="D7" s="112"/>
      <c r="E7" s="112"/>
      <c r="F7" s="112"/>
      <c r="G7" s="112"/>
      <c r="P7" s="5"/>
      <c r="Q7" s="5"/>
      <c r="R7" s="5"/>
      <c r="S7" s="5"/>
      <c r="T7" s="5"/>
      <c r="U7" s="5"/>
      <c r="V7" s="5"/>
    </row>
    <row r="8" spans="1:22" outlineLevel="1" x14ac:dyDescent="0.25">
      <c r="A8" s="2" t="s">
        <v>19</v>
      </c>
      <c r="B8" s="112"/>
      <c r="C8" s="112"/>
      <c r="D8" s="112"/>
      <c r="E8" s="112"/>
      <c r="F8" s="112"/>
      <c r="G8" s="112"/>
      <c r="P8" s="5"/>
      <c r="Q8" s="5"/>
      <c r="R8" s="5"/>
      <c r="S8" s="5"/>
      <c r="T8" s="5"/>
      <c r="U8" s="5"/>
      <c r="V8" s="5"/>
    </row>
    <row r="9" spans="1:22" outlineLevel="1" x14ac:dyDescent="0.25">
      <c r="A9" s="2" t="s">
        <v>20</v>
      </c>
      <c r="B9" s="112"/>
      <c r="C9" s="112"/>
      <c r="D9" s="112"/>
      <c r="E9" s="112"/>
      <c r="F9" s="112"/>
      <c r="G9" s="112"/>
      <c r="P9" s="5"/>
      <c r="Q9" s="5"/>
      <c r="R9" s="5"/>
      <c r="S9" s="5"/>
      <c r="T9" s="5"/>
      <c r="U9" s="5"/>
      <c r="V9" s="5"/>
    </row>
    <row r="10" spans="1:22" outlineLevel="1" x14ac:dyDescent="0.25">
      <c r="A10" s="2" t="s">
        <v>21</v>
      </c>
      <c r="B10" s="112"/>
      <c r="C10" s="112"/>
      <c r="D10" s="112"/>
      <c r="E10" s="112"/>
      <c r="F10" s="112"/>
      <c r="G10" s="112"/>
      <c r="P10" s="5"/>
      <c r="Q10" s="5"/>
      <c r="R10" s="5"/>
      <c r="S10" s="5"/>
      <c r="T10" s="5"/>
      <c r="U10" s="5"/>
      <c r="V10" s="5"/>
    </row>
    <row r="11" spans="1:22" outlineLevel="1" x14ac:dyDescent="0.25">
      <c r="A11" s="2" t="s">
        <v>22</v>
      </c>
      <c r="B11" s="112"/>
      <c r="C11" s="112"/>
      <c r="D11" s="112"/>
      <c r="E11" s="112"/>
      <c r="F11" s="112"/>
      <c r="G11" s="112"/>
      <c r="P11" s="5"/>
      <c r="Q11" s="5"/>
      <c r="R11" s="5"/>
      <c r="S11" s="5"/>
      <c r="T11" s="5"/>
      <c r="U11" s="5"/>
      <c r="V11" s="5"/>
    </row>
    <row r="12" spans="1:22" outlineLevel="1" x14ac:dyDescent="0.25">
      <c r="A12" s="2" t="s">
        <v>61</v>
      </c>
      <c r="B12" s="112"/>
      <c r="C12" s="112"/>
      <c r="D12" s="112"/>
      <c r="E12" s="112"/>
      <c r="F12" s="112"/>
      <c r="G12" s="112"/>
      <c r="P12" s="5"/>
      <c r="Q12" s="5"/>
      <c r="R12" s="5"/>
      <c r="S12" s="5"/>
      <c r="T12" s="5"/>
      <c r="U12" s="5"/>
      <c r="V12" s="5"/>
    </row>
    <row r="13" spans="1:22" x14ac:dyDescent="0.25">
      <c r="B13" s="113"/>
      <c r="C13" s="113"/>
      <c r="D13" s="113"/>
      <c r="E13" s="113"/>
      <c r="F13" s="113"/>
      <c r="G13" s="113"/>
      <c r="P13" s="5"/>
      <c r="Q13" s="5"/>
      <c r="R13" s="5"/>
      <c r="S13" s="5"/>
      <c r="T13" s="5"/>
      <c r="U13" s="5"/>
      <c r="V13" s="5"/>
    </row>
    <row r="14" spans="1:22" x14ac:dyDescent="0.25">
      <c r="P14" s="5"/>
      <c r="Q14" s="5"/>
      <c r="R14" s="5"/>
      <c r="S14" s="5"/>
      <c r="T14" s="5"/>
      <c r="U14" s="5"/>
      <c r="V14" s="5"/>
    </row>
    <row r="15" spans="1:22" x14ac:dyDescent="0.25">
      <c r="A15" s="1" t="s">
        <v>52</v>
      </c>
      <c r="P15" s="5"/>
      <c r="Q15" s="5"/>
      <c r="R15" s="5"/>
      <c r="S15" s="5"/>
      <c r="T15" s="5"/>
      <c r="U15" s="5"/>
      <c r="V15" s="5"/>
    </row>
    <row r="16" spans="1:22" outlineLevel="1" x14ac:dyDescent="0.25">
      <c r="A16" s="2" t="s">
        <v>18</v>
      </c>
      <c r="B16" s="112"/>
      <c r="C16" s="112"/>
      <c r="D16" s="112"/>
      <c r="E16" s="112"/>
      <c r="F16" s="112"/>
      <c r="G16" s="112"/>
      <c r="H16" s="5"/>
      <c r="P16" s="5"/>
      <c r="Q16" s="5"/>
      <c r="R16" s="5"/>
      <c r="S16" s="5"/>
      <c r="T16" s="5"/>
      <c r="U16" s="5"/>
      <c r="V16" s="5"/>
    </row>
    <row r="17" spans="1:22" outlineLevel="1" x14ac:dyDescent="0.25">
      <c r="A17" s="2" t="s">
        <v>19</v>
      </c>
      <c r="B17" s="112"/>
      <c r="C17" s="112"/>
      <c r="D17" s="112"/>
      <c r="E17" s="112"/>
      <c r="F17" s="112"/>
      <c r="G17" s="112"/>
      <c r="H17" s="5"/>
      <c r="P17" s="5"/>
      <c r="Q17" s="5"/>
      <c r="R17" s="5"/>
      <c r="S17" s="5"/>
      <c r="T17" s="5"/>
      <c r="U17" s="5"/>
      <c r="V17" s="5"/>
    </row>
    <row r="18" spans="1:22" outlineLevel="1" x14ac:dyDescent="0.25">
      <c r="A18" s="2" t="s">
        <v>20</v>
      </c>
      <c r="B18" s="112"/>
      <c r="C18" s="112"/>
      <c r="D18" s="112"/>
      <c r="E18" s="112"/>
      <c r="F18" s="112"/>
      <c r="G18" s="112"/>
      <c r="H18" s="5"/>
      <c r="P18" s="5"/>
      <c r="Q18" s="5"/>
      <c r="R18" s="5"/>
      <c r="S18" s="5"/>
      <c r="T18" s="5"/>
      <c r="U18" s="5"/>
      <c r="V18" s="5"/>
    </row>
    <row r="19" spans="1:22" outlineLevel="1" x14ac:dyDescent="0.25">
      <c r="A19" s="2" t="s">
        <v>21</v>
      </c>
      <c r="B19" s="112"/>
      <c r="C19" s="112"/>
      <c r="D19" s="112"/>
      <c r="E19" s="112"/>
      <c r="F19" s="112"/>
      <c r="G19" s="112"/>
      <c r="H19" s="5"/>
      <c r="P19" s="5"/>
      <c r="Q19" s="5"/>
      <c r="R19" s="5"/>
      <c r="S19" s="5"/>
      <c r="T19" s="5"/>
      <c r="U19" s="5"/>
      <c r="V19" s="5"/>
    </row>
    <row r="20" spans="1:22" outlineLevel="1" x14ac:dyDescent="0.25">
      <c r="A20" s="2" t="s">
        <v>22</v>
      </c>
      <c r="B20" s="112"/>
      <c r="C20" s="112"/>
      <c r="D20" s="112"/>
      <c r="E20" s="112"/>
      <c r="F20" s="112"/>
      <c r="G20" s="112"/>
      <c r="H20" s="5"/>
      <c r="P20" s="5"/>
      <c r="Q20" s="5"/>
      <c r="R20" s="5"/>
      <c r="S20" s="5"/>
      <c r="T20" s="5"/>
      <c r="U20" s="5"/>
      <c r="V20" s="5"/>
    </row>
    <row r="21" spans="1:22" outlineLevel="1" x14ac:dyDescent="0.25">
      <c r="A21" s="2" t="s">
        <v>61</v>
      </c>
      <c r="B21" s="112"/>
      <c r="C21" s="112"/>
      <c r="D21" s="112"/>
      <c r="E21" s="112"/>
      <c r="F21" s="112"/>
      <c r="G21" s="112"/>
      <c r="H21" s="5"/>
      <c r="P21" s="5"/>
      <c r="Q21" s="5"/>
      <c r="R21" s="5"/>
      <c r="S21" s="5"/>
      <c r="T21" s="5"/>
      <c r="U21" s="5"/>
      <c r="V21" s="5"/>
    </row>
    <row r="22" spans="1:22" x14ac:dyDescent="0.25">
      <c r="B22" s="113"/>
      <c r="C22" s="113"/>
      <c r="D22" s="113"/>
      <c r="E22" s="113"/>
      <c r="F22" s="113"/>
      <c r="G22" s="113"/>
      <c r="H22" s="5"/>
      <c r="P22" s="5"/>
      <c r="Q22" s="5"/>
      <c r="R22" s="5"/>
      <c r="S22" s="5"/>
      <c r="T22" s="5"/>
      <c r="U22" s="5"/>
      <c r="V22" s="5"/>
    </row>
    <row r="23" spans="1:22" x14ac:dyDescent="0.25">
      <c r="A23" s="1" t="s">
        <v>84</v>
      </c>
      <c r="B23" s="7"/>
      <c r="C23" s="7"/>
      <c r="D23" s="7"/>
      <c r="E23" s="7"/>
      <c r="F23" s="7"/>
      <c r="G23" s="7"/>
      <c r="H23" s="5"/>
      <c r="P23" s="5"/>
      <c r="Q23" s="5"/>
      <c r="R23" s="5"/>
      <c r="S23" s="5"/>
      <c r="T23" s="5"/>
      <c r="U23" s="5"/>
      <c r="V23" s="5"/>
    </row>
    <row r="24" spans="1:22" outlineLevel="1" x14ac:dyDescent="0.25">
      <c r="A24" s="2" t="s">
        <v>18</v>
      </c>
      <c r="B24" s="7">
        <v>22480.272064014422</v>
      </c>
      <c r="C24" s="7">
        <v>23155.742895767111</v>
      </c>
      <c r="D24" s="7">
        <v>23214.324718046151</v>
      </c>
      <c r="E24" s="7">
        <v>23380.964998551044</v>
      </c>
      <c r="F24" s="7">
        <v>22985.079868715547</v>
      </c>
      <c r="G24" s="7">
        <v>23262.823143118563</v>
      </c>
      <c r="H24" s="5"/>
      <c r="P24" s="5"/>
      <c r="Q24" s="5"/>
      <c r="R24" s="5"/>
      <c r="S24" s="5"/>
      <c r="T24" s="5"/>
      <c r="U24" s="5"/>
      <c r="V24" s="5"/>
    </row>
    <row r="25" spans="1:22" outlineLevel="1" x14ac:dyDescent="0.25">
      <c r="A25" s="2" t="s">
        <v>19</v>
      </c>
      <c r="B25" s="7">
        <v>12790.392921504128</v>
      </c>
      <c r="C25" s="7">
        <v>13144.863955830286</v>
      </c>
      <c r="D25" s="7">
        <v>13154.594291033402</v>
      </c>
      <c r="E25" s="7">
        <v>13225.864864970636</v>
      </c>
      <c r="F25" s="7">
        <v>12979.289422795802</v>
      </c>
      <c r="G25" s="7">
        <v>13113.03158318902</v>
      </c>
      <c r="H25" s="5"/>
      <c r="P25" s="5"/>
      <c r="Q25" s="5"/>
      <c r="R25" s="5"/>
      <c r="S25" s="5"/>
      <c r="T25" s="5"/>
      <c r="U25" s="5"/>
      <c r="V25" s="5"/>
    </row>
    <row r="26" spans="1:22" outlineLevel="1" x14ac:dyDescent="0.25">
      <c r="A26" s="2" t="s">
        <v>20</v>
      </c>
      <c r="B26" s="7">
        <v>18616.1701091988</v>
      </c>
      <c r="C26" s="7">
        <v>18848.050442814867</v>
      </c>
      <c r="D26" s="7">
        <v>18517.092018109906</v>
      </c>
      <c r="E26" s="7">
        <v>18614.658659940371</v>
      </c>
      <c r="F26" s="7">
        <v>17400.396951713097</v>
      </c>
      <c r="G26" s="7">
        <v>17478.768134414371</v>
      </c>
      <c r="H26" s="5"/>
      <c r="P26" s="5"/>
      <c r="Q26" s="5"/>
      <c r="R26" s="5"/>
      <c r="S26" s="5"/>
      <c r="T26" s="5"/>
      <c r="U26" s="5"/>
      <c r="V26" s="5"/>
    </row>
    <row r="27" spans="1:22" outlineLevel="1" x14ac:dyDescent="0.25">
      <c r="A27" s="2" t="s">
        <v>21</v>
      </c>
      <c r="B27" s="7">
        <v>14604.665828886618</v>
      </c>
      <c r="C27" s="7">
        <v>14978.242439071904</v>
      </c>
      <c r="D27" s="7">
        <v>14964.249072448454</v>
      </c>
      <c r="E27" s="7">
        <v>15020.712305815445</v>
      </c>
      <c r="F27" s="7">
        <v>14716.456124889581</v>
      </c>
      <c r="G27" s="7">
        <v>14843.2836091968</v>
      </c>
      <c r="H27" s="5"/>
      <c r="P27" s="5"/>
      <c r="Q27" s="5"/>
      <c r="R27" s="5"/>
      <c r="S27" s="5"/>
      <c r="T27" s="5"/>
      <c r="U27" s="5"/>
      <c r="V27" s="5"/>
    </row>
    <row r="28" spans="1:22" outlineLevel="1" x14ac:dyDescent="0.25">
      <c r="A28" s="2" t="s">
        <v>22</v>
      </c>
      <c r="B28" s="7">
        <v>2096.3915142764417</v>
      </c>
      <c r="C28" s="7">
        <v>585.36901021322296</v>
      </c>
      <c r="D28" s="7">
        <v>590.48424021127744</v>
      </c>
      <c r="E28" s="7">
        <v>595.421981100518</v>
      </c>
      <c r="F28" s="7">
        <v>601.31112113262429</v>
      </c>
      <c r="G28" s="7">
        <v>606.64543146686049</v>
      </c>
      <c r="H28" s="5"/>
      <c r="P28" s="5"/>
      <c r="Q28" s="5"/>
      <c r="R28" s="5"/>
      <c r="S28" s="5"/>
      <c r="T28" s="5"/>
      <c r="U28" s="5"/>
      <c r="V28" s="5"/>
    </row>
    <row r="29" spans="1:22" outlineLevel="1" x14ac:dyDescent="0.25">
      <c r="A29" s="2" t="s">
        <v>61</v>
      </c>
      <c r="B29" s="7">
        <v>1029.2871596563089</v>
      </c>
      <c r="C29" s="7">
        <v>1049.9465945401562</v>
      </c>
      <c r="D29" s="7">
        <v>1067.3411178703352</v>
      </c>
      <c r="E29" s="7">
        <v>1084.8017592823689</v>
      </c>
      <c r="F29" s="7">
        <v>1102.9225071922951</v>
      </c>
      <c r="G29" s="7">
        <v>1121.9299167168945</v>
      </c>
      <c r="H29" s="5"/>
      <c r="P29" s="5"/>
      <c r="Q29" s="5"/>
      <c r="R29" s="5"/>
      <c r="S29" s="5"/>
      <c r="T29" s="5"/>
      <c r="U29" s="5"/>
      <c r="V29" s="5"/>
    </row>
    <row r="30" spans="1:22" x14ac:dyDescent="0.25">
      <c r="B30" s="6">
        <f>SUM(B24:B29)</f>
        <v>71617.179597536728</v>
      </c>
      <c r="C30" s="6">
        <f t="shared" ref="C30:G30" si="0">SUM(C24:C29)</f>
        <v>71762.215338237555</v>
      </c>
      <c r="D30" s="6">
        <f t="shared" si="0"/>
        <v>71508.085457719542</v>
      </c>
      <c r="E30" s="6">
        <f t="shared" si="0"/>
        <v>71922.424569660376</v>
      </c>
      <c r="F30" s="6">
        <f t="shared" si="0"/>
        <v>69785.455996438948</v>
      </c>
      <c r="G30" s="6">
        <f t="shared" si="0"/>
        <v>70426.481818102518</v>
      </c>
      <c r="H30" s="5"/>
      <c r="P30" s="5"/>
      <c r="Q30" s="5"/>
      <c r="R30" s="5"/>
      <c r="S30" s="5"/>
      <c r="T30" s="5"/>
      <c r="U30" s="5"/>
      <c r="V30" s="5"/>
    </row>
    <row r="31" spans="1:22" x14ac:dyDescent="0.25">
      <c r="B31" s="7"/>
      <c r="C31" s="7"/>
      <c r="D31" s="7"/>
      <c r="E31" s="7"/>
      <c r="F31" s="7"/>
      <c r="G31" s="7"/>
      <c r="H31" s="5"/>
      <c r="P31" s="5"/>
      <c r="Q31" s="5"/>
      <c r="R31" s="5"/>
      <c r="S31" s="5"/>
      <c r="T31" s="5"/>
      <c r="U31" s="5"/>
      <c r="V31" s="5"/>
    </row>
    <row r="32" spans="1:22" x14ac:dyDescent="0.25">
      <c r="A32" s="1" t="s">
        <v>85</v>
      </c>
      <c r="B32" s="7"/>
      <c r="C32" s="7"/>
      <c r="D32" s="7"/>
      <c r="E32" s="7"/>
      <c r="F32" s="7"/>
      <c r="G32" s="7"/>
      <c r="H32" s="5"/>
      <c r="P32" s="5"/>
      <c r="Q32" s="5"/>
      <c r="R32" s="5"/>
      <c r="S32" s="5"/>
      <c r="T32" s="5"/>
      <c r="U32" s="5"/>
      <c r="V32" s="5"/>
    </row>
    <row r="33" spans="1:22" outlineLevel="1" x14ac:dyDescent="0.25">
      <c r="A33" s="2" t="s">
        <v>18</v>
      </c>
      <c r="B33" s="7">
        <v>2324.4253434573588</v>
      </c>
      <c r="C33" s="7">
        <v>2260.3512334924053</v>
      </c>
      <c r="D33" s="7">
        <v>2483.9073235034202</v>
      </c>
      <c r="E33" s="7">
        <v>2543.2411193241337</v>
      </c>
      <c r="F33" s="7">
        <v>2530.4832735726313</v>
      </c>
      <c r="G33" s="7">
        <v>2658.7393060374948</v>
      </c>
      <c r="H33" s="5"/>
      <c r="P33" s="5"/>
      <c r="Q33" s="5"/>
      <c r="R33" s="5"/>
      <c r="S33" s="5"/>
      <c r="T33" s="5"/>
      <c r="U33" s="5"/>
      <c r="V33" s="5"/>
    </row>
    <row r="34" spans="1:22" outlineLevel="1" x14ac:dyDescent="0.25">
      <c r="A34" s="2" t="s">
        <v>19</v>
      </c>
      <c r="B34" s="7">
        <v>1322.506835098005</v>
      </c>
      <c r="C34" s="7">
        <v>1283.1378198659402</v>
      </c>
      <c r="D34" s="7">
        <v>1407.5271839293994</v>
      </c>
      <c r="E34" s="7">
        <v>1438.63024324711</v>
      </c>
      <c r="F34" s="7">
        <v>1428.9214992872821</v>
      </c>
      <c r="G34" s="7">
        <v>1498.7059944119023</v>
      </c>
      <c r="H34" s="5"/>
      <c r="P34" s="5"/>
      <c r="Q34" s="5"/>
      <c r="R34" s="5"/>
      <c r="S34" s="5"/>
      <c r="T34" s="5"/>
      <c r="U34" s="5"/>
      <c r="V34" s="5"/>
    </row>
    <row r="35" spans="1:22" outlineLevel="1" x14ac:dyDescent="0.25">
      <c r="A35" s="2" t="s">
        <v>20</v>
      </c>
      <c r="B35" s="7">
        <v>1924.8831809826302</v>
      </c>
      <c r="C35" s="7">
        <v>1839.8552039171052</v>
      </c>
      <c r="D35" s="7">
        <v>1981.3085684122843</v>
      </c>
      <c r="E35" s="7">
        <v>2024.7909070082119</v>
      </c>
      <c r="F35" s="7">
        <v>1915.6519660288113</v>
      </c>
      <c r="G35" s="7">
        <v>1997.6718893566447</v>
      </c>
      <c r="H35" s="5"/>
      <c r="P35" s="5"/>
      <c r="Q35" s="5"/>
      <c r="R35" s="5"/>
      <c r="S35" s="5"/>
      <c r="T35" s="5"/>
      <c r="U35" s="5"/>
      <c r="V35" s="5"/>
    </row>
    <row r="36" spans="1:22" outlineLevel="1" x14ac:dyDescent="0.25">
      <c r="A36" s="2" t="s">
        <v>21</v>
      </c>
      <c r="B36" s="7">
        <v>1510.0998461549559</v>
      </c>
      <c r="C36" s="7">
        <v>1462.1033289712934</v>
      </c>
      <c r="D36" s="7">
        <v>1601.1582638408274</v>
      </c>
      <c r="E36" s="7">
        <v>1633.8629812779438</v>
      </c>
      <c r="F36" s="7">
        <v>1620.1704011037496</v>
      </c>
      <c r="G36" s="7">
        <v>1696.4588227163517</v>
      </c>
      <c r="H36" s="5"/>
      <c r="P36" s="5"/>
      <c r="Q36" s="5"/>
      <c r="R36" s="5"/>
      <c r="S36" s="5"/>
      <c r="T36" s="5"/>
      <c r="U36" s="5"/>
      <c r="V36" s="5"/>
    </row>
    <row r="37" spans="1:22" outlineLevel="1" x14ac:dyDescent="0.25">
      <c r="A37" s="2" t="s">
        <v>22</v>
      </c>
      <c r="B37" s="7">
        <v>221.91382080679205</v>
      </c>
      <c r="C37" s="7">
        <v>57.140881648222035</v>
      </c>
      <c r="D37" s="7">
        <v>63.181167080598648</v>
      </c>
      <c r="E37" s="7">
        <v>64.766431401702974</v>
      </c>
      <c r="F37" s="7">
        <v>66.199801911949692</v>
      </c>
      <c r="G37" s="7">
        <v>69.334321270724047</v>
      </c>
      <c r="H37" s="5"/>
      <c r="P37" s="5"/>
      <c r="Q37" s="5"/>
      <c r="R37" s="5"/>
      <c r="S37" s="5"/>
      <c r="T37" s="5"/>
      <c r="U37" s="5"/>
      <c r="V37" s="5"/>
    </row>
    <row r="38" spans="1:22" outlineLevel="1" x14ac:dyDescent="0.25">
      <c r="A38" s="2" t="s">
        <v>61</v>
      </c>
      <c r="B38" s="7">
        <v>105.22765051810238</v>
      </c>
      <c r="C38" s="7">
        <v>101.41820678250342</v>
      </c>
      <c r="D38" s="7">
        <v>113.13754504759534</v>
      </c>
      <c r="E38" s="7">
        <v>116.99003267515408</v>
      </c>
      <c r="F38" s="7">
        <v>120.63375634426895</v>
      </c>
      <c r="G38" s="7">
        <v>127.48276747220694</v>
      </c>
      <c r="H38" s="5"/>
      <c r="P38" s="5"/>
      <c r="Q38" s="5"/>
      <c r="R38" s="5"/>
      <c r="S38" s="5"/>
      <c r="T38" s="5"/>
      <c r="U38" s="5"/>
      <c r="V38" s="5"/>
    </row>
    <row r="39" spans="1:22" x14ac:dyDescent="0.25">
      <c r="B39" s="6">
        <f>SUM(B33:B38)</f>
        <v>7409.0566770178439</v>
      </c>
      <c r="C39" s="6">
        <f t="shared" ref="C39:G39" si="1">SUM(C33:C38)</f>
        <v>7004.0066746774692</v>
      </c>
      <c r="D39" s="6">
        <f t="shared" si="1"/>
        <v>7650.2200518141244</v>
      </c>
      <c r="E39" s="6">
        <f t="shared" si="1"/>
        <v>7822.2817149342563</v>
      </c>
      <c r="F39" s="6">
        <f t="shared" si="1"/>
        <v>7682.0606982486934</v>
      </c>
      <c r="G39" s="6">
        <f t="shared" si="1"/>
        <v>8048.3931012653247</v>
      </c>
      <c r="H39" s="5"/>
      <c r="P39" s="5"/>
      <c r="Q39" s="5"/>
      <c r="R39" s="5"/>
      <c r="S39" s="5"/>
      <c r="T39" s="5"/>
      <c r="U39" s="5"/>
      <c r="V39" s="5"/>
    </row>
    <row r="40" spans="1:22" x14ac:dyDescent="0.25">
      <c r="B40" s="7"/>
      <c r="C40" s="7"/>
      <c r="D40" s="7"/>
      <c r="E40" s="7"/>
      <c r="F40" s="7"/>
      <c r="G40" s="7"/>
      <c r="H40" s="5"/>
      <c r="P40" s="5"/>
      <c r="Q40" s="5"/>
      <c r="R40" s="5"/>
      <c r="S40" s="5"/>
      <c r="T40" s="5"/>
      <c r="U40" s="5"/>
      <c r="V40" s="5"/>
    </row>
    <row r="41" spans="1:22" x14ac:dyDescent="0.25">
      <c r="A41" s="1" t="s">
        <v>60</v>
      </c>
      <c r="P41" s="5"/>
      <c r="Q41" s="5"/>
      <c r="R41" s="5"/>
      <c r="S41" s="5"/>
      <c r="T41" s="5"/>
      <c r="U41" s="5"/>
      <c r="V41" s="5"/>
    </row>
    <row r="42" spans="1:22" outlineLevel="1" x14ac:dyDescent="0.25">
      <c r="A42" s="2" t="s">
        <v>18</v>
      </c>
      <c r="B42" s="5">
        <f>B24+B33</f>
        <v>24804.69740747178</v>
      </c>
      <c r="C42" s="5">
        <f t="shared" ref="C42:G42" si="2">C24+C33</f>
        <v>25416.094129259516</v>
      </c>
      <c r="D42" s="5">
        <f t="shared" si="2"/>
        <v>25698.232041549571</v>
      </c>
      <c r="E42" s="5">
        <f t="shared" si="2"/>
        <v>25924.206117875179</v>
      </c>
      <c r="F42" s="5">
        <f t="shared" si="2"/>
        <v>25515.563142288178</v>
      </c>
      <c r="G42" s="5">
        <f t="shared" si="2"/>
        <v>25921.562449156059</v>
      </c>
      <c r="P42" s="5"/>
      <c r="Q42" s="5"/>
      <c r="R42" s="5"/>
      <c r="S42" s="5"/>
      <c r="T42" s="5"/>
      <c r="U42" s="5"/>
      <c r="V42" s="5"/>
    </row>
    <row r="43" spans="1:22" outlineLevel="1" x14ac:dyDescent="0.25">
      <c r="A43" s="2" t="s">
        <v>19</v>
      </c>
      <c r="B43" s="5">
        <f t="shared" ref="B43:G43" si="3">B25+B34</f>
        <v>14112.899756602133</v>
      </c>
      <c r="C43" s="5">
        <f t="shared" si="3"/>
        <v>14428.001775696226</v>
      </c>
      <c r="D43" s="5">
        <f t="shared" si="3"/>
        <v>14562.121474962802</v>
      </c>
      <c r="E43" s="5">
        <f t="shared" si="3"/>
        <v>14664.495108217745</v>
      </c>
      <c r="F43" s="5">
        <f t="shared" si="3"/>
        <v>14408.210922083084</v>
      </c>
      <c r="G43" s="5">
        <f t="shared" si="3"/>
        <v>14611.737577600923</v>
      </c>
      <c r="P43" s="5"/>
      <c r="Q43" s="5"/>
      <c r="R43" s="5"/>
      <c r="S43" s="5"/>
      <c r="T43" s="5"/>
      <c r="U43" s="5"/>
      <c r="V43" s="5"/>
    </row>
    <row r="44" spans="1:22" outlineLevel="1" x14ac:dyDescent="0.25">
      <c r="A44" s="2" t="s">
        <v>20</v>
      </c>
      <c r="B44" s="5">
        <f t="shared" ref="B44:G44" si="4">B26+B35</f>
        <v>20541.053290181429</v>
      </c>
      <c r="C44" s="5">
        <f t="shared" si="4"/>
        <v>20687.905646731972</v>
      </c>
      <c r="D44" s="5">
        <f t="shared" si="4"/>
        <v>20498.400586522192</v>
      </c>
      <c r="E44" s="5">
        <f t="shared" si="4"/>
        <v>20639.449566948584</v>
      </c>
      <c r="F44" s="5">
        <f t="shared" si="4"/>
        <v>19316.048917741908</v>
      </c>
      <c r="G44" s="5">
        <f t="shared" si="4"/>
        <v>19476.440023771014</v>
      </c>
      <c r="P44" s="5"/>
      <c r="Q44" s="5"/>
      <c r="R44" s="5"/>
      <c r="S44" s="5"/>
      <c r="T44" s="5"/>
      <c r="U44" s="5"/>
      <c r="V44" s="5"/>
    </row>
    <row r="45" spans="1:22" outlineLevel="1" x14ac:dyDescent="0.25">
      <c r="A45" s="2" t="s">
        <v>21</v>
      </c>
      <c r="B45" s="5">
        <f t="shared" ref="B45:G45" si="5">B27+B36</f>
        <v>16114.765675041574</v>
      </c>
      <c r="C45" s="5">
        <f t="shared" si="5"/>
        <v>16440.345768043197</v>
      </c>
      <c r="D45" s="5">
        <f t="shared" si="5"/>
        <v>16565.407336289281</v>
      </c>
      <c r="E45" s="5">
        <f t="shared" si="5"/>
        <v>16654.57528709339</v>
      </c>
      <c r="F45" s="5">
        <f t="shared" si="5"/>
        <v>16336.62652599333</v>
      </c>
      <c r="G45" s="5">
        <f t="shared" si="5"/>
        <v>16539.742431913153</v>
      </c>
      <c r="P45" s="5"/>
      <c r="Q45" s="5"/>
      <c r="R45" s="5"/>
      <c r="S45" s="5"/>
      <c r="T45" s="5"/>
      <c r="U45" s="5"/>
      <c r="V45" s="5"/>
    </row>
    <row r="46" spans="1:22" outlineLevel="1" x14ac:dyDescent="0.25">
      <c r="A46" s="2" t="s">
        <v>22</v>
      </c>
      <c r="B46" s="5">
        <f t="shared" ref="B46:G46" si="6">B28+B37</f>
        <v>2318.3053350832338</v>
      </c>
      <c r="C46" s="5">
        <f t="shared" si="6"/>
        <v>642.509891861445</v>
      </c>
      <c r="D46" s="5">
        <f t="shared" si="6"/>
        <v>653.66540729187614</v>
      </c>
      <c r="E46" s="5">
        <f t="shared" si="6"/>
        <v>660.18841250222101</v>
      </c>
      <c r="F46" s="5">
        <f t="shared" si="6"/>
        <v>667.51092304457393</v>
      </c>
      <c r="G46" s="5">
        <f t="shared" si="6"/>
        <v>675.97975273758448</v>
      </c>
      <c r="P46" s="5"/>
      <c r="Q46" s="5"/>
      <c r="R46" s="5"/>
      <c r="S46" s="5"/>
      <c r="T46" s="5"/>
      <c r="U46" s="5"/>
      <c r="V46" s="5"/>
    </row>
    <row r="47" spans="1:22" outlineLevel="1" x14ac:dyDescent="0.25">
      <c r="A47" s="2" t="s">
        <v>61</v>
      </c>
      <c r="B47" s="5">
        <f t="shared" ref="B47:G47" si="7">B29+B38</f>
        <v>1134.5148101744112</v>
      </c>
      <c r="C47" s="5">
        <f t="shared" si="7"/>
        <v>1151.3648013226596</v>
      </c>
      <c r="D47" s="5">
        <f t="shared" si="7"/>
        <v>1180.4786629179305</v>
      </c>
      <c r="E47" s="5">
        <f t="shared" si="7"/>
        <v>1201.7917919575229</v>
      </c>
      <c r="F47" s="5">
        <f t="shared" si="7"/>
        <v>1223.5562635365641</v>
      </c>
      <c r="G47" s="5">
        <f t="shared" si="7"/>
        <v>1249.4126841891014</v>
      </c>
      <c r="P47" s="5"/>
      <c r="Q47" s="5"/>
      <c r="R47" s="5"/>
      <c r="S47" s="5"/>
      <c r="T47" s="5"/>
      <c r="U47" s="5"/>
      <c r="V47" s="5"/>
    </row>
    <row r="48" spans="1:22" x14ac:dyDescent="0.25">
      <c r="B48" s="6">
        <f>SUM(B42:B47)</f>
        <v>79026.236274554569</v>
      </c>
      <c r="C48" s="6">
        <f t="shared" ref="C48:G48" si="8">SUM(C42:C47)</f>
        <v>78766.222012915008</v>
      </c>
      <c r="D48" s="6">
        <f t="shared" si="8"/>
        <v>79158.30550953366</v>
      </c>
      <c r="E48" s="6">
        <f t="shared" si="8"/>
        <v>79744.706284594649</v>
      </c>
      <c r="F48" s="6">
        <f t="shared" si="8"/>
        <v>77467.516694687627</v>
      </c>
      <c r="G48" s="6">
        <f t="shared" si="8"/>
        <v>78474.874919367823</v>
      </c>
      <c r="P48" s="5"/>
      <c r="Q48" s="5"/>
      <c r="R48" s="5"/>
      <c r="S48" s="5"/>
      <c r="T48" s="5"/>
      <c r="U48" s="5"/>
      <c r="V48" s="5"/>
    </row>
    <row r="49" spans="1:22" x14ac:dyDescent="0.25">
      <c r="P49" s="5"/>
      <c r="Q49" s="5"/>
      <c r="R49" s="5"/>
      <c r="S49" s="5"/>
      <c r="T49" s="5"/>
      <c r="U49" s="5"/>
      <c r="V49" s="5"/>
    </row>
    <row r="50" spans="1:22" x14ac:dyDescent="0.25">
      <c r="A50" s="1" t="s">
        <v>62</v>
      </c>
      <c r="P50" s="5"/>
      <c r="Q50" s="5"/>
      <c r="R50" s="5"/>
      <c r="S50" s="5"/>
      <c r="T50" s="5"/>
      <c r="U50" s="5"/>
      <c r="V50" s="5"/>
    </row>
    <row r="51" spans="1:22" outlineLevel="1" x14ac:dyDescent="0.25">
      <c r="A51" s="2" t="s">
        <v>18</v>
      </c>
      <c r="B51" s="5">
        <f t="shared" ref="B51:G56" si="9">B42*CPI_adj_2015</f>
        <v>25695.376946111002</v>
      </c>
      <c r="C51" s="5">
        <f t="shared" si="9"/>
        <v>26328.727515637409</v>
      </c>
      <c r="D51" s="5">
        <f t="shared" si="9"/>
        <v>26620.996350366186</v>
      </c>
      <c r="E51" s="5">
        <f t="shared" si="9"/>
        <v>26855.084635171737</v>
      </c>
      <c r="F51" s="5">
        <f t="shared" si="9"/>
        <v>26431.768231766411</v>
      </c>
      <c r="G51" s="5">
        <f t="shared" si="9"/>
        <v>26852.346038399421</v>
      </c>
      <c r="P51" s="5"/>
      <c r="Q51" s="5"/>
      <c r="R51" s="5"/>
      <c r="S51" s="5"/>
      <c r="T51" s="5"/>
      <c r="U51" s="5"/>
      <c r="V51" s="5"/>
    </row>
    <row r="52" spans="1:22" outlineLevel="1" x14ac:dyDescent="0.25">
      <c r="A52" s="2" t="s">
        <v>19</v>
      </c>
      <c r="B52" s="5">
        <f t="shared" si="9"/>
        <v>14619.661473448779</v>
      </c>
      <c r="C52" s="5">
        <f t="shared" si="9"/>
        <v>14946.078080113954</v>
      </c>
      <c r="D52" s="5">
        <f t="shared" si="9"/>
        <v>15085.013708795141</v>
      </c>
      <c r="E52" s="5">
        <f t="shared" si="9"/>
        <v>15191.063343371063</v>
      </c>
      <c r="F52" s="5">
        <f t="shared" si="9"/>
        <v>14925.576582541893</v>
      </c>
      <c r="G52" s="5">
        <f t="shared" si="9"/>
        <v>15136.411411373017</v>
      </c>
      <c r="P52" s="5"/>
      <c r="Q52" s="5"/>
      <c r="R52" s="5"/>
      <c r="S52" s="5"/>
      <c r="T52" s="5"/>
      <c r="U52" s="5"/>
      <c r="V52" s="5"/>
    </row>
    <row r="53" spans="1:22" outlineLevel="1" x14ac:dyDescent="0.25">
      <c r="A53" s="2" t="s">
        <v>20</v>
      </c>
      <c r="B53" s="5">
        <f t="shared" si="9"/>
        <v>21278.635191186655</v>
      </c>
      <c r="C53" s="5">
        <f t="shared" si="9"/>
        <v>21430.760677541279</v>
      </c>
      <c r="D53" s="5">
        <f t="shared" si="9"/>
        <v>21234.450927202659</v>
      </c>
      <c r="E53" s="5">
        <f t="shared" si="9"/>
        <v>21380.564651566379</v>
      </c>
      <c r="F53" s="5">
        <f t="shared" si="9"/>
        <v>20009.64373390784</v>
      </c>
      <c r="G53" s="5">
        <f t="shared" si="9"/>
        <v>20175.794115044122</v>
      </c>
      <c r="P53" s="5"/>
      <c r="Q53" s="5"/>
      <c r="R53" s="5"/>
      <c r="S53" s="5"/>
      <c r="T53" s="5"/>
      <c r="U53" s="5"/>
      <c r="V53" s="5"/>
    </row>
    <row r="54" spans="1:22" outlineLevel="1" x14ac:dyDescent="0.25">
      <c r="A54" s="2" t="s">
        <v>21</v>
      </c>
      <c r="B54" s="5">
        <f t="shared" si="9"/>
        <v>16693.409785104439</v>
      </c>
      <c r="C54" s="5">
        <f t="shared" si="9"/>
        <v>17030.680709171691</v>
      </c>
      <c r="D54" s="5">
        <f t="shared" si="9"/>
        <v>17160.232950215639</v>
      </c>
      <c r="E54" s="5">
        <f t="shared" si="9"/>
        <v>17252.602716707275</v>
      </c>
      <c r="F54" s="5">
        <f t="shared" si="9"/>
        <v>16923.237148089043</v>
      </c>
      <c r="G54" s="5">
        <f t="shared" si="9"/>
        <v>17133.646478250379</v>
      </c>
      <c r="P54" s="5"/>
      <c r="Q54" s="5"/>
      <c r="R54" s="5"/>
      <c r="S54" s="5"/>
      <c r="T54" s="5"/>
      <c r="U54" s="5"/>
      <c r="V54" s="5"/>
    </row>
    <row r="55" spans="1:22" outlineLevel="1" x14ac:dyDescent="0.25">
      <c r="A55" s="2" t="s">
        <v>22</v>
      </c>
      <c r="B55" s="5">
        <f t="shared" si="9"/>
        <v>2401.550338735437</v>
      </c>
      <c r="C55" s="5">
        <f t="shared" si="9"/>
        <v>665.5809418586889</v>
      </c>
      <c r="D55" s="5">
        <f t="shared" si="9"/>
        <v>677.13702614805993</v>
      </c>
      <c r="E55" s="5">
        <f t="shared" si="9"/>
        <v>683.89425744775588</v>
      </c>
      <c r="F55" s="5">
        <f t="shared" si="9"/>
        <v>691.47970247402554</v>
      </c>
      <c r="G55" s="5">
        <f t="shared" si="9"/>
        <v>700.25262833075351</v>
      </c>
      <c r="P55" s="5"/>
      <c r="Q55" s="5"/>
      <c r="R55" s="5"/>
      <c r="S55" s="5"/>
      <c r="T55" s="5"/>
      <c r="U55" s="5"/>
      <c r="V55" s="5"/>
    </row>
    <row r="56" spans="1:22" outlineLevel="1" x14ac:dyDescent="0.25">
      <c r="A56" s="2" t="s">
        <v>61</v>
      </c>
      <c r="B56" s="5">
        <f t="shared" si="9"/>
        <v>1175.252623303352</v>
      </c>
      <c r="C56" s="5">
        <f t="shared" si="9"/>
        <v>1192.7076588145876</v>
      </c>
      <c r="D56" s="5">
        <f t="shared" si="9"/>
        <v>1222.8669321069942</v>
      </c>
      <c r="E56" s="5">
        <f t="shared" si="9"/>
        <v>1244.9453665090389</v>
      </c>
      <c r="F56" s="5">
        <f t="shared" si="9"/>
        <v>1267.4913501213173</v>
      </c>
      <c r="G56" s="5">
        <f t="shared" si="9"/>
        <v>1294.2762152712555</v>
      </c>
      <c r="P56" s="5"/>
      <c r="Q56" s="5"/>
      <c r="R56" s="5"/>
      <c r="S56" s="5"/>
      <c r="T56" s="5"/>
      <c r="U56" s="5"/>
      <c r="V56" s="5"/>
    </row>
    <row r="57" spans="1:22" x14ac:dyDescent="0.25">
      <c r="B57" s="6">
        <f>SUM(B51:B56)</f>
        <v>81863.886357889671</v>
      </c>
      <c r="C57" s="6">
        <f t="shared" ref="C57:G57" si="10">SUM(C51:C56)</f>
        <v>81594.535583137607</v>
      </c>
      <c r="D57" s="6">
        <f t="shared" si="10"/>
        <v>82000.69789483468</v>
      </c>
      <c r="E57" s="6">
        <f t="shared" si="10"/>
        <v>82608.154970773248</v>
      </c>
      <c r="F57" s="6">
        <f t="shared" si="10"/>
        <v>80249.196748900533</v>
      </c>
      <c r="G57" s="6">
        <f t="shared" si="10"/>
        <v>81292.726886668941</v>
      </c>
      <c r="P57" s="5"/>
      <c r="Q57" s="5"/>
      <c r="R57" s="5"/>
      <c r="S57" s="5"/>
      <c r="T57" s="5"/>
      <c r="U57" s="5"/>
      <c r="V57" s="5"/>
    </row>
    <row r="60" spans="1:22" x14ac:dyDescent="0.25">
      <c r="C60" s="5"/>
      <c r="D60" s="5"/>
      <c r="E60" s="5"/>
      <c r="F60" s="5"/>
      <c r="G60" s="5"/>
    </row>
  </sheetData>
  <hyperlinks>
    <hyperlink ref="A3" location="Contents!A1" display="Table of Contents"/>
  </hyperlink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25"/>
  <sheetViews>
    <sheetView zoomScaleNormal="100" workbookViewId="0">
      <selection activeCell="B18" sqref="B18"/>
    </sheetView>
  </sheetViews>
  <sheetFormatPr defaultRowHeight="15" outlineLevelCol="1" x14ac:dyDescent="0.25"/>
  <cols>
    <col min="1" max="1" width="9.140625" style="2"/>
    <col min="2" max="2" width="40" style="2" customWidth="1"/>
    <col min="3" max="5" width="15" style="2" hidden="1" customWidth="1" outlineLevel="1"/>
    <col min="6" max="6" width="15" style="2" customWidth="1" collapsed="1"/>
    <col min="7" max="7" width="13" style="2" hidden="1" customWidth="1" outlineLevel="1"/>
    <col min="8" max="8" width="13" style="2" customWidth="1" collapsed="1"/>
    <col min="9" max="9" width="12.42578125" style="2" customWidth="1"/>
    <col min="10" max="10" width="1.85546875" style="2" customWidth="1"/>
    <col min="11" max="13" width="13" style="2" hidden="1" customWidth="1" outlineLevel="1"/>
    <col min="14" max="14" width="13" style="2" customWidth="1" collapsed="1"/>
    <col min="15" max="16" width="11.42578125" style="2" customWidth="1"/>
    <col min="17" max="17" width="1.42578125" style="2" customWidth="1"/>
    <col min="18" max="19" width="11.28515625" style="2" customWidth="1"/>
    <col min="20" max="20" width="44.140625" style="2" bestFit="1" customWidth="1"/>
    <col min="21" max="23" width="9.7109375" style="2" customWidth="1"/>
    <col min="24" max="24" width="12.28515625" style="2" customWidth="1"/>
    <col min="25" max="16384" width="9.140625" style="2"/>
  </cols>
  <sheetData>
    <row r="2" spans="2:25" ht="18.75" x14ac:dyDescent="0.3">
      <c r="B2" s="91" t="s">
        <v>143</v>
      </c>
    </row>
    <row r="3" spans="2:25" x14ac:dyDescent="0.25">
      <c r="B3" s="93" t="s">
        <v>153</v>
      </c>
    </row>
    <row r="5" spans="2:25" x14ac:dyDescent="0.25">
      <c r="B5" s="84" t="s">
        <v>141</v>
      </c>
      <c r="C5" s="1"/>
      <c r="D5" s="1"/>
      <c r="E5" s="1"/>
      <c r="H5" s="10"/>
    </row>
    <row r="6" spans="2:25" x14ac:dyDescent="0.25">
      <c r="B6" s="1"/>
      <c r="C6" s="10"/>
      <c r="D6" s="10"/>
      <c r="E6" s="10"/>
      <c r="F6" s="10"/>
      <c r="G6" s="11" t="s">
        <v>67</v>
      </c>
      <c r="H6" s="10"/>
      <c r="R6" s="12" t="s">
        <v>70</v>
      </c>
    </row>
    <row r="7" spans="2:25" x14ac:dyDescent="0.25">
      <c r="C7" s="13" t="s">
        <v>69</v>
      </c>
      <c r="D7" s="13" t="s">
        <v>68</v>
      </c>
      <c r="E7" s="13" t="s">
        <v>54</v>
      </c>
      <c r="F7" s="13" t="s">
        <v>64</v>
      </c>
      <c r="G7" s="13" t="s">
        <v>65</v>
      </c>
      <c r="H7" s="13" t="s">
        <v>65</v>
      </c>
      <c r="I7" s="13" t="s">
        <v>66</v>
      </c>
      <c r="J7" s="13"/>
      <c r="K7" s="13" t="s">
        <v>69</v>
      </c>
      <c r="L7" s="13" t="s">
        <v>68</v>
      </c>
      <c r="M7" s="13" t="s">
        <v>54</v>
      </c>
      <c r="N7" s="13" t="s">
        <v>64</v>
      </c>
      <c r="O7" s="13" t="s">
        <v>65</v>
      </c>
      <c r="P7" s="13" t="s">
        <v>66</v>
      </c>
      <c r="R7" s="12" t="s">
        <v>66</v>
      </c>
    </row>
    <row r="8" spans="2:25" x14ac:dyDescent="0.25">
      <c r="B8" s="15" t="s">
        <v>123</v>
      </c>
      <c r="C8" s="4" t="s">
        <v>26</v>
      </c>
      <c r="D8" s="4" t="s">
        <v>26</v>
      </c>
      <c r="E8" s="4" t="s">
        <v>26</v>
      </c>
      <c r="F8" s="4" t="s">
        <v>26</v>
      </c>
      <c r="G8" s="4" t="s">
        <v>26</v>
      </c>
      <c r="H8" s="4" t="s">
        <v>26</v>
      </c>
      <c r="I8" s="4" t="s">
        <v>26</v>
      </c>
      <c r="J8" s="4"/>
      <c r="K8" s="4" t="s">
        <v>27</v>
      </c>
      <c r="L8" s="4" t="s">
        <v>27</v>
      </c>
      <c r="M8" s="4" t="s">
        <v>27</v>
      </c>
      <c r="N8" s="4" t="s">
        <v>27</v>
      </c>
      <c r="O8" s="4" t="s">
        <v>27</v>
      </c>
      <c r="P8" s="4" t="s">
        <v>27</v>
      </c>
      <c r="Q8" s="4"/>
      <c r="R8" s="16" t="s">
        <v>71</v>
      </c>
    </row>
    <row r="9" spans="2:25" x14ac:dyDescent="0.25">
      <c r="B9" s="2" t="s">
        <v>18</v>
      </c>
      <c r="C9" s="118"/>
      <c r="D9" s="118"/>
      <c r="E9" s="118"/>
      <c r="F9" s="17">
        <v>17005.123864047146</v>
      </c>
      <c r="G9" s="17">
        <v>2292.1901400000002</v>
      </c>
      <c r="H9" s="17">
        <f>G9*CPI_adj_2014</f>
        <v>2341.7266656188604</v>
      </c>
      <c r="I9" s="18">
        <f>H9/F9</f>
        <v>0.1377071219439821</v>
      </c>
      <c r="J9" s="18"/>
      <c r="K9" s="118"/>
      <c r="L9" s="118"/>
      <c r="M9" s="118"/>
      <c r="N9" s="17">
        <v>14457.178889999996</v>
      </c>
      <c r="O9" s="17">
        <v>2673.31097</v>
      </c>
      <c r="P9" s="18">
        <f t="shared" ref="P9:P13" si="0">O9/N9</f>
        <v>0.18491235325649352</v>
      </c>
      <c r="Q9" s="17"/>
      <c r="R9" s="19">
        <f>AVERAGE(I9,P9)</f>
        <v>0.16130973760023781</v>
      </c>
      <c r="S9" s="17"/>
      <c r="Y9" s="17"/>
    </row>
    <row r="10" spans="2:25" x14ac:dyDescent="0.25">
      <c r="B10" s="2" t="s">
        <v>19</v>
      </c>
      <c r="C10" s="118"/>
      <c r="D10" s="118"/>
      <c r="E10" s="118"/>
      <c r="F10" s="17">
        <v>12207.496615324158</v>
      </c>
      <c r="G10" s="17">
        <v>1936.22209</v>
      </c>
      <c r="H10" s="17">
        <f>G10*CPI_adj_2014</f>
        <v>1978.0657893909627</v>
      </c>
      <c r="I10" s="18">
        <f t="shared" ref="I10:I13" si="1">H10/F10</f>
        <v>0.16203697217559598</v>
      </c>
      <c r="J10" s="18"/>
      <c r="K10" s="118"/>
      <c r="L10" s="118"/>
      <c r="M10" s="118"/>
      <c r="N10" s="17">
        <v>13978.67406000001</v>
      </c>
      <c r="O10" s="17">
        <v>1877.19021</v>
      </c>
      <c r="P10" s="18">
        <f t="shared" si="0"/>
        <v>0.13428957581689252</v>
      </c>
      <c r="Q10" s="17"/>
      <c r="R10" s="19">
        <f t="shared" ref="R10:R13" si="2">AVERAGE(I10,P10)</f>
        <v>0.14816327399624424</v>
      </c>
      <c r="S10" s="17"/>
      <c r="Y10" s="17"/>
    </row>
    <row r="11" spans="2:25" x14ac:dyDescent="0.25">
      <c r="B11" s="2" t="s">
        <v>20</v>
      </c>
      <c r="C11" s="118"/>
      <c r="D11" s="118"/>
      <c r="E11" s="118"/>
      <c r="F11" s="17">
        <v>15707.992425147353</v>
      </c>
      <c r="G11" s="17">
        <v>5252.119200000001</v>
      </c>
      <c r="H11" s="17">
        <f>G11*CPI_adj_2014</f>
        <v>5365.6227583497057</v>
      </c>
      <c r="I11" s="18">
        <f t="shared" si="1"/>
        <v>0.34158551985037466</v>
      </c>
      <c r="J11" s="18"/>
      <c r="K11" s="118"/>
      <c r="L11" s="118"/>
      <c r="M11" s="118"/>
      <c r="N11" s="17">
        <v>14930.633029999997</v>
      </c>
      <c r="O11" s="17">
        <v>4459.55627</v>
      </c>
      <c r="P11" s="18">
        <f t="shared" si="0"/>
        <v>0.29868500960672267</v>
      </c>
      <c r="Q11" s="17"/>
      <c r="R11" s="19">
        <f t="shared" si="2"/>
        <v>0.3201352647285487</v>
      </c>
      <c r="S11" s="17"/>
      <c r="Y11" s="17"/>
    </row>
    <row r="12" spans="2:25" x14ac:dyDescent="0.25">
      <c r="B12" s="2" t="s">
        <v>21</v>
      </c>
      <c r="C12" s="118"/>
      <c r="D12" s="118"/>
      <c r="E12" s="118"/>
      <c r="F12" s="17">
        <v>12790.337154420438</v>
      </c>
      <c r="G12" s="17">
        <v>5246.7403600000007</v>
      </c>
      <c r="H12" s="17">
        <f>G12*CPI_adj_2014</f>
        <v>5360.1276762278985</v>
      </c>
      <c r="I12" s="18">
        <f t="shared" si="1"/>
        <v>0.41907633954554491</v>
      </c>
      <c r="J12" s="18"/>
      <c r="K12" s="118"/>
      <c r="L12" s="118"/>
      <c r="M12" s="118"/>
      <c r="N12" s="17">
        <v>15173.269189999995</v>
      </c>
      <c r="O12" s="17">
        <v>6775.21432</v>
      </c>
      <c r="P12" s="18">
        <f t="shared" si="0"/>
        <v>0.44652304227656042</v>
      </c>
      <c r="Q12" s="17"/>
      <c r="R12" s="19">
        <f t="shared" si="2"/>
        <v>0.43279969091105264</v>
      </c>
      <c r="S12" s="17"/>
      <c r="Y12" s="17"/>
    </row>
    <row r="13" spans="2:25" x14ac:dyDescent="0.25">
      <c r="B13" s="2" t="s">
        <v>22</v>
      </c>
      <c r="C13" s="118"/>
      <c r="D13" s="118"/>
      <c r="E13" s="118"/>
      <c r="F13" s="17">
        <v>827.97491394891949</v>
      </c>
      <c r="G13" s="17">
        <v>104.919</v>
      </c>
      <c r="H13" s="17">
        <f>G13*CPI_adj_2014</f>
        <v>107.18640471512769</v>
      </c>
      <c r="I13" s="18">
        <f t="shared" si="1"/>
        <v>0.12945610176027672</v>
      </c>
      <c r="J13" s="18"/>
      <c r="K13" s="118"/>
      <c r="L13" s="118"/>
      <c r="M13" s="118"/>
      <c r="N13" s="17">
        <v>6460.88184</v>
      </c>
      <c r="O13" s="17">
        <v>6866.64635</v>
      </c>
      <c r="P13" s="18">
        <f t="shared" si="0"/>
        <v>1.0628032705207313</v>
      </c>
      <c r="Q13" s="17"/>
      <c r="R13" s="19">
        <f t="shared" si="2"/>
        <v>0.59612968614050399</v>
      </c>
      <c r="S13" s="17"/>
      <c r="Y13" s="17"/>
    </row>
    <row r="14" spans="2:25" x14ac:dyDescent="0.25">
      <c r="C14" s="118"/>
      <c r="D14" s="118"/>
      <c r="E14" s="118"/>
      <c r="F14" s="17"/>
      <c r="G14" s="17"/>
      <c r="H14" s="17"/>
      <c r="I14" s="18"/>
      <c r="J14" s="18"/>
      <c r="K14" s="118"/>
      <c r="L14" s="118"/>
      <c r="M14" s="118"/>
      <c r="N14" s="17"/>
      <c r="O14" s="17"/>
      <c r="P14" s="17"/>
      <c r="Q14" s="17"/>
      <c r="R14" s="20"/>
      <c r="S14" s="17"/>
      <c r="Y14" s="17"/>
    </row>
    <row r="15" spans="2:25" x14ac:dyDescent="0.25">
      <c r="B15" s="2" t="s">
        <v>63</v>
      </c>
      <c r="C15" s="118"/>
      <c r="D15" s="118"/>
      <c r="E15" s="118"/>
      <c r="F15" s="17">
        <v>1252.071508055011</v>
      </c>
      <c r="G15" s="17">
        <v>7.99</v>
      </c>
      <c r="H15" s="17">
        <f>G15*CPI_adj_2014</f>
        <v>8.1626719056974455</v>
      </c>
      <c r="I15" s="18">
        <f>H15/F15</f>
        <v>6.5193336428344077E-3</v>
      </c>
      <c r="J15" s="18"/>
      <c r="K15" s="118"/>
      <c r="L15" s="118"/>
      <c r="M15" s="118"/>
      <c r="N15" s="17">
        <v>1658.3680799999913</v>
      </c>
      <c r="O15" s="17">
        <v>2.2800000000000002</v>
      </c>
      <c r="P15" s="18">
        <f>O15/N15</f>
        <v>1.3748455650448917E-3</v>
      </c>
      <c r="Q15" s="17"/>
      <c r="R15" s="19">
        <f>AVERAGE(I15,P15)</f>
        <v>3.94708960393965E-3</v>
      </c>
      <c r="S15" s="17"/>
      <c r="Y15" s="17"/>
    </row>
    <row r="16" spans="2:25" ht="15.75" thickBot="1" x14ac:dyDescent="0.3">
      <c r="C16" s="21">
        <f t="shared" ref="C16:H16" si="3">SUM(C9:C15)</f>
        <v>0</v>
      </c>
      <c r="D16" s="21">
        <f t="shared" si="3"/>
        <v>0</v>
      </c>
      <c r="E16" s="21">
        <f t="shared" si="3"/>
        <v>0</v>
      </c>
      <c r="F16" s="21">
        <f t="shared" si="3"/>
        <v>59790.996480943031</v>
      </c>
      <c r="G16" s="21">
        <f t="shared" si="3"/>
        <v>14840.180790000002</v>
      </c>
      <c r="H16" s="21">
        <f t="shared" si="3"/>
        <v>15160.891966208254</v>
      </c>
      <c r="I16" s="18">
        <f>H16/F16</f>
        <v>0.25356479835622792</v>
      </c>
      <c r="J16" s="17"/>
      <c r="K16" s="21">
        <f>SUM(K9:K15)</f>
        <v>0</v>
      </c>
      <c r="L16" s="21">
        <f>SUM(L9:L15)</f>
        <v>0</v>
      </c>
      <c r="M16" s="21">
        <f>SUM(M9:M15)</f>
        <v>0</v>
      </c>
      <c r="N16" s="21">
        <f>SUM(N9:N15)</f>
        <v>66659.005089999991</v>
      </c>
      <c r="O16" s="21">
        <f>SUM(O9:O15)</f>
        <v>22654.198119999997</v>
      </c>
      <c r="P16" s="18">
        <f>O16/N16</f>
        <v>0.33985202883561372</v>
      </c>
      <c r="Q16" s="17"/>
      <c r="R16" s="19">
        <f>AVERAGE(I16,P16)</f>
        <v>0.29670841359592082</v>
      </c>
      <c r="S16" s="17"/>
      <c r="Y16" s="17"/>
    </row>
    <row r="17" spans="2:25" x14ac:dyDescent="0.25">
      <c r="B17" s="15"/>
      <c r="C17" s="17"/>
      <c r="D17" s="22" t="e">
        <f>D16/C16</f>
        <v>#DIV/0!</v>
      </c>
      <c r="E17" s="17"/>
      <c r="F17" s="17"/>
      <c r="G17" s="17"/>
      <c r="H17" s="17"/>
      <c r="I17" s="17"/>
      <c r="J17" s="17"/>
      <c r="K17" s="17"/>
      <c r="L17" s="22" t="e">
        <f>L16/K16</f>
        <v>#DIV/0!</v>
      </c>
      <c r="M17" s="17"/>
      <c r="N17" s="17"/>
      <c r="O17" s="17"/>
      <c r="P17" s="17"/>
      <c r="Q17" s="17"/>
      <c r="R17" s="17"/>
      <c r="S17" s="17"/>
      <c r="Y17" s="17"/>
    </row>
    <row r="18" spans="2:25" x14ac:dyDescent="0.25">
      <c r="B18" s="14" t="s">
        <v>173</v>
      </c>
      <c r="E18" s="118"/>
      <c r="F18" s="17"/>
      <c r="H18" s="17"/>
      <c r="I18" s="17"/>
      <c r="J18" s="17"/>
      <c r="K18" s="17"/>
      <c r="L18" s="17"/>
      <c r="M18" s="118"/>
      <c r="N18" s="17"/>
      <c r="O18" s="17"/>
      <c r="P18" s="17"/>
      <c r="Q18" s="17"/>
      <c r="R18" s="17"/>
      <c r="S18" s="17"/>
      <c r="U18" s="17"/>
      <c r="V18" s="17"/>
      <c r="W18" s="29"/>
      <c r="Y18" s="17"/>
    </row>
    <row r="19" spans="2:25" x14ac:dyDescent="0.25">
      <c r="C19" s="17"/>
      <c r="D19" s="17"/>
      <c r="E19" s="118"/>
      <c r="F19" s="17"/>
      <c r="H19" s="17"/>
      <c r="I19" s="17"/>
      <c r="J19" s="17"/>
      <c r="K19" s="17"/>
      <c r="L19" s="17"/>
      <c r="M19" s="118"/>
      <c r="N19" s="17"/>
      <c r="O19" s="17"/>
      <c r="P19" s="17"/>
      <c r="Q19" s="17"/>
      <c r="R19" s="17"/>
      <c r="S19" s="17"/>
    </row>
    <row r="20" spans="2:25" x14ac:dyDescent="0.25">
      <c r="C20" s="17"/>
      <c r="D20" s="17"/>
      <c r="E20" s="118"/>
      <c r="F20" s="17"/>
      <c r="H20" s="17"/>
      <c r="I20" s="17"/>
      <c r="J20" s="17"/>
      <c r="K20" s="17"/>
      <c r="L20" s="22"/>
      <c r="M20" s="118"/>
      <c r="N20" s="17"/>
      <c r="O20" s="17"/>
      <c r="P20" s="17"/>
      <c r="Q20" s="17"/>
      <c r="R20" s="17"/>
      <c r="S20" s="17"/>
      <c r="U20" s="17"/>
    </row>
    <row r="21" spans="2:25" x14ac:dyDescent="0.25">
      <c r="C21" s="17"/>
      <c r="D21" s="17"/>
      <c r="E21" s="17"/>
      <c r="F21" s="17"/>
      <c r="H21" s="17"/>
      <c r="I21" s="17"/>
      <c r="J21" s="17"/>
      <c r="K21" s="17"/>
      <c r="L21" s="17"/>
      <c r="M21" s="17"/>
      <c r="N21" s="17"/>
      <c r="O21" s="17"/>
      <c r="P21" s="17"/>
      <c r="Q21" s="17"/>
      <c r="R21" s="17"/>
      <c r="S21" s="17"/>
    </row>
    <row r="22" spans="2:25" x14ac:dyDescent="0.25">
      <c r="C22" s="17"/>
      <c r="D22" s="17"/>
      <c r="E22" s="17"/>
      <c r="F22" s="17"/>
      <c r="H22" s="17"/>
      <c r="I22" s="17"/>
      <c r="J22" s="17"/>
      <c r="K22" s="17"/>
      <c r="L22" s="17"/>
      <c r="M22" s="17"/>
      <c r="N22" s="17"/>
      <c r="O22" s="17"/>
      <c r="P22" s="17"/>
      <c r="Q22" s="17"/>
      <c r="R22" s="17"/>
      <c r="S22" s="17"/>
    </row>
    <row r="23" spans="2:25" x14ac:dyDescent="0.25">
      <c r="C23" s="17"/>
      <c r="D23" s="17"/>
      <c r="E23" s="17"/>
      <c r="F23" s="17"/>
      <c r="H23" s="17"/>
      <c r="I23" s="17"/>
      <c r="J23" s="17"/>
      <c r="K23" s="17"/>
      <c r="L23" s="17"/>
      <c r="M23" s="17"/>
      <c r="N23" s="17"/>
      <c r="O23" s="17"/>
      <c r="P23" s="17"/>
      <c r="Q23" s="17"/>
      <c r="R23" s="17"/>
      <c r="S23" s="17"/>
    </row>
    <row r="24" spans="2:25" x14ac:dyDescent="0.25">
      <c r="C24" s="17"/>
      <c r="D24" s="17"/>
      <c r="E24" s="17"/>
      <c r="F24" s="17"/>
      <c r="H24" s="17"/>
      <c r="I24" s="17"/>
      <c r="J24" s="17"/>
      <c r="K24" s="17"/>
      <c r="L24" s="17"/>
      <c r="M24" s="17"/>
      <c r="N24" s="17"/>
      <c r="O24" s="17"/>
      <c r="P24" s="17"/>
      <c r="Q24" s="17"/>
      <c r="R24" s="17"/>
      <c r="S24" s="17"/>
    </row>
    <row r="25" spans="2:25" x14ac:dyDescent="0.25">
      <c r="G25" s="17"/>
      <c r="H25" s="17"/>
      <c r="I25" s="17"/>
      <c r="J25" s="17"/>
      <c r="K25" s="17"/>
      <c r="L25" s="17"/>
      <c r="M25" s="17"/>
      <c r="N25" s="17"/>
      <c r="O25" s="17"/>
      <c r="P25" s="17"/>
      <c r="Q25" s="17"/>
    </row>
  </sheetData>
  <hyperlinks>
    <hyperlink ref="B3" location="Contents!A1" display="Table of Contents"/>
  </hyperlink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Contents</vt:lpstr>
      <vt:lpstr>Assumptions</vt:lpstr>
      <vt:lpstr>Allocations</vt:lpstr>
      <vt:lpstr>Connections</vt:lpstr>
      <vt:lpstr>Capex_Fcast_Direct</vt:lpstr>
      <vt:lpstr>Other_codes</vt:lpstr>
      <vt:lpstr>Tenix OH</vt:lpstr>
      <vt:lpstr>Capex_Fcast_Total</vt:lpstr>
      <vt:lpstr>Cost_Recovery</vt:lpstr>
      <vt:lpstr>Contr_Fcast</vt:lpstr>
      <vt:lpstr>Summary_Ouput</vt:lpstr>
      <vt:lpstr>RIN_Outputs</vt:lpstr>
      <vt:lpstr>2.5 Connections</vt:lpstr>
      <vt:lpstr>2.12 Inputs</vt:lpstr>
      <vt:lpstr>CPI_adj_2014</vt:lpstr>
      <vt:lpstr>CPI_adj_2015</vt:lpstr>
      <vt:lpstr>Contr_Fcast!Print_Area</vt:lpstr>
      <vt:lpstr>Thousands</vt:lpstr>
    </vt:vector>
  </TitlesOfParts>
  <Company>SP-Ausnet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Martin</dc:creator>
  <cp:lastModifiedBy>Steven Martin</cp:lastModifiedBy>
  <cp:lastPrinted>2015-04-30T03:09:30Z</cp:lastPrinted>
  <dcterms:created xsi:type="dcterms:W3CDTF">2015-01-14T04:19:31Z</dcterms:created>
  <dcterms:modified xsi:type="dcterms:W3CDTF">2015-04-30T06:36:19Z</dcterms:modified>
</cp:coreProperties>
</file>