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/>
  <bookViews>
    <workbookView xWindow="14055" yWindow="1245" windowWidth="14775" windowHeight="11085" tabRatio="872" activeTab="5"/>
  </bookViews>
  <sheets>
    <sheet name="Contents" sheetId="66" r:id="rId1"/>
    <sheet name="General -&gt;" sheetId="73" r:id="rId2"/>
    <sheet name="Assumptions" sheetId="9" r:id="rId3"/>
    <sheet name="Inputs &amp; calculations -&gt;" sheetId="67" r:id="rId4"/>
    <sheet name="Inputs" sheetId="11" r:id="rId5"/>
    <sheet name="Base year" sheetId="12" r:id="rId6"/>
    <sheet name="CPI" sheetId="21" r:id="rId7"/>
    <sheet name="Labour costs" sheetId="13" r:id="rId8"/>
    <sheet name="Output growth" sheetId="14" r:id="rId9"/>
    <sheet name="Step changes" sheetId="18" r:id="rId10"/>
    <sheet name="Other costs" sheetId="23" r:id="rId11"/>
    <sheet name="2014 self-insurance costs" sheetId="71" r:id="rId12"/>
    <sheet name="Labour and non labour weights" sheetId="81" r:id="rId13"/>
    <sheet name="Outputs -&gt;" sheetId="68" r:id="rId14"/>
    <sheet name="Opex forecast" sheetId="19" r:id="rId15"/>
  </sheets>
  <externalReferences>
    <externalReference r:id="rId16"/>
    <externalReference r:id="rId17"/>
    <externalReference r:id="rId18"/>
    <externalReference r:id="rId19"/>
    <externalReference r:id="rId20"/>
  </externalReferences>
  <definedNames>
    <definedName name="__123Graph_A" hidden="1">[1]SECTORS!$BP$16:$BP$33</definedName>
    <definedName name="__123Graph_AARREARSB" hidden="1">'[2]00DATES'!$D$276:$D$287</definedName>
    <definedName name="__123Graph_AARREARSG" hidden="1">'[2]00DATES'!$D$192:$D$203</definedName>
    <definedName name="__123Graph_AARREARSS" hidden="1">'[2]00DATES'!$D$220:$D$231</definedName>
    <definedName name="__123Graph_AARREARST" hidden="1">'[2]00DATES'!$D$304:$D$315</definedName>
    <definedName name="__123Graph_ARECOVERIESG" hidden="1">'[2]00DATES'!$D$89:$D$100</definedName>
    <definedName name="__123Graph_ARECOVERIESS" hidden="1">'[2]00DATES'!$B$114:$B$125</definedName>
    <definedName name="__123Graph_AREFFO" hidden="1">'[2]00DATES'!$D$90:$D$101</definedName>
    <definedName name="__123Graph_AVISITSFO" hidden="1">'[2]00DATES'!$D$163:$D$174</definedName>
    <definedName name="__123Graph_BARREARSB" hidden="1">'[2]00DATES'!$F$276:$F$287</definedName>
    <definedName name="__123Graph_BARREARSG" hidden="1">'[2]00DATES'!$F$192:$F$203</definedName>
    <definedName name="__123Graph_BARREARSS" hidden="1">'[2]00DATES'!$F$220:$F$231</definedName>
    <definedName name="__123Graph_BARREARST" hidden="1">'[2]00DATES'!$F$304:$F$315</definedName>
    <definedName name="__123Graph_BRECOVERIESG" hidden="1">'[2]00DATES'!$F$89:$F$100</definedName>
    <definedName name="__123Graph_BRECOVERIESS" hidden="1">'[2]00DATES'!$D$114:$D$125</definedName>
    <definedName name="__123Graph_BREFFO" hidden="1">'[2]00DATES'!$F$90:$F$101</definedName>
    <definedName name="__123Graph_BVISITSFO" hidden="1">'[2]00DATES'!$F$163:$F$174</definedName>
    <definedName name="__123Graph_CRECOVERIESG" hidden="1">'[2]00DATES'!$G$89:$G$100</definedName>
    <definedName name="__123Graph_CRECOVERIESS" hidden="1">'[2]00DATES'!$E$114:$E$125</definedName>
    <definedName name="__123Graph_CVISITSFO" hidden="1">'[2]00DATES'!$G$163:$G$174</definedName>
    <definedName name="__123Graph_CWH2" hidden="1">[1]SECTORS!$CD$33:$CD$71</definedName>
    <definedName name="__123Graph_CWH3" hidden="1">[1]SECTORS!$CH$33:$CH$71</definedName>
    <definedName name="__123Graph_DARREARSB" hidden="1">'[2]00DATES'!$E$276:$E$287</definedName>
    <definedName name="__123Graph_DARREARSG" hidden="1">'[2]00DATES'!$E$192:$E$203</definedName>
    <definedName name="__123Graph_DARREARSS" hidden="1">'[2]00DATES'!$E$220:$E$231</definedName>
    <definedName name="__123Graph_DARREARST" hidden="1">'[2]00DATES'!$E$304:$E$315</definedName>
    <definedName name="__123Graph_DRECOVERIESG" hidden="1">'[2]00DATES'!$E$89:$E$100</definedName>
    <definedName name="__123Graph_DRECOVERIESS" hidden="1">'[2]00DATES'!$C$114:$C$125</definedName>
    <definedName name="__123Graph_DREFFO" hidden="1">'[2]00DATES'!$E$90:$E$101</definedName>
    <definedName name="__123Graph_DVISITSFO" hidden="1">'[2]00DATES'!$E$163:$E$174</definedName>
    <definedName name="__123Graph_X" hidden="1">[1]SECTORS!$A$16:$A$37</definedName>
    <definedName name="__123Graph_XARREARSB" hidden="1">'[2]00DATES'!$A$276:$A$287</definedName>
    <definedName name="__123Graph_XARREARSG" hidden="1">'[2]00DATES'!$A$192:$A$203</definedName>
    <definedName name="__123Graph_XARREARSS" hidden="1">'[2]00DATES'!$A$220:$A$231</definedName>
    <definedName name="__123Graph_XARREARST" hidden="1">'[2]00DATES'!$A$304:$A$315</definedName>
    <definedName name="__123Graph_XRECOVERIESG" hidden="1">'[2]00DATES'!$A$89:$A$100</definedName>
    <definedName name="__123Graph_XRECOVERIESS" hidden="1">'[2]00DATES'!$A$114:$A$125</definedName>
    <definedName name="__123Graph_XVISITSFO" hidden="1">'[2]00DATES'!$A$163:$A$174</definedName>
    <definedName name="_1__123Graph_A__LTR" hidden="1">'[2]00DATES'!$D$8:$D$19</definedName>
    <definedName name="_10__123Graph_D__LTR" hidden="1">'[2]00DATES'!$E$8:$E$19</definedName>
    <definedName name="_101__123Graph_ACHART_2" hidden="1">[3]VIC!$AU$9:$AU$26</definedName>
    <definedName name="_109__123Graph_ACHART_3" hidden="1">[3]VIC!$AB$9:$AB$26</definedName>
    <definedName name="_11__123Graph_DO_S_GAS" hidden="1">'[2]00DATES'!$E$39:$E$50</definedName>
    <definedName name="_110__123Graph_ACHART_30" hidden="1">[3]SA!$BJ$9:$BJ$26</definedName>
    <definedName name="_111__123Graph_ACHART_31" hidden="1">[3]WA!$BJ$9:$BJ$26</definedName>
    <definedName name="_112__123Graph_ACHART_35" hidden="1">[3]WA!$BJ$9:$BJ$26</definedName>
    <definedName name="_116__123Graph_ACHART_3" hidden="1">[3]VIC!$AB$9:$AB$26</definedName>
    <definedName name="_117__123Graph_ACHART_30" hidden="1">[3]SA!$BJ$9:$BJ$26</definedName>
    <definedName name="_118__123Graph_ACHART_31" hidden="1">[3]WA!$BJ$9:$BJ$26</definedName>
    <definedName name="_119__123Graph_ACHART_35" hidden="1">[3]WA!$BJ$9:$BJ$26</definedName>
    <definedName name="_12__123Graph_DT_OVER" hidden="1">'[2]00DATES'!$E$65:$E$76</definedName>
    <definedName name="_126__123Graph_ACHART_4" hidden="1">[3]VIC!$AV$9:$AV$26</definedName>
    <definedName name="_134__123Graph_ACHART_4" hidden="1">[3]VIC!$AV$9:$AV$26</definedName>
    <definedName name="_14__123Graph_ACHART_1" hidden="1">[3]VIC!$AA$9:$AA$26</definedName>
    <definedName name="_140__123Graph_ACHART_5" hidden="1">[3]VIC!$R$5:$R$26</definedName>
    <definedName name="_149__123Graph_ACHART_5" hidden="1">[3]VIC!$R$5:$R$26</definedName>
    <definedName name="_15__123Graph_ACHART_1" hidden="1">[3]VIC!$AA$9:$AA$26</definedName>
    <definedName name="_154__123Graph_ACHART_6" hidden="1">[3]VIC!$S$5:$S$26</definedName>
    <definedName name="_155__123Graph_ACHART_62" hidden="1">[3]ACT!$BA$7:$BA$26</definedName>
    <definedName name="_156__123Graph_ACHART_66" hidden="1">[4]NSW!$AZ$5:$AZ$26</definedName>
    <definedName name="_157__123Graph_ACHART_68" hidden="1">[3]TAS!$AG$5:$AG$26</definedName>
    <definedName name="_158__123Graph_ACHART_69" hidden="1">[4]NSW!$AG$5:$AG$26</definedName>
    <definedName name="_164__123Graph_ACHART_6" hidden="1">[3]VIC!$S$5:$S$26</definedName>
    <definedName name="_165__123Graph_ACHART_62" hidden="1">[3]ACT!$BA$7:$BA$26</definedName>
    <definedName name="_166__123Graph_ACHART_66" hidden="1">[4]NSW!$AZ$5:$AZ$26</definedName>
    <definedName name="_167__123Graph_ACHART_68" hidden="1">[3]TAS!$AG$5:$AG$26</definedName>
    <definedName name="_168__123Graph_ACHART_69" hidden="1">[4]NSW!$AG$5:$AG$26</definedName>
    <definedName name="_172__123Graph_ACHART_7" hidden="1">[3]VIC!$F$5:$F$26</definedName>
    <definedName name="_173__123Graph_ACHART_70" hidden="1">[3]ACT!$J$5:$J$26</definedName>
    <definedName name="_174__123Graph_ACHART_71" hidden="1">[3]ACT!$N$12:$N$27</definedName>
    <definedName name="_183__123Graph_ACHART_7" hidden="1">[3]VIC!$F$5:$F$26</definedName>
    <definedName name="_184__123Graph_ACHART_70" hidden="1">[3]ACT!$J$5:$J$26</definedName>
    <definedName name="_185__123Graph_ACHART_71" hidden="1">[3]ACT!$N$12:$N$27</definedName>
    <definedName name="_188__123Graph_ACHART_8" hidden="1">[3]VIC!$G$5:$G$26</definedName>
    <definedName name="_2__123Graph_AO_S_GAS" hidden="1">'[2]00DATES'!$D$39:$D$50</definedName>
    <definedName name="_200__123Graph_ACHART_8" hidden="1">[3]VIC!$G$5:$G$26</definedName>
    <definedName name="_202__123Graph_ACHART_9" hidden="1">[3]VIC!$BC$5:$BC$26</definedName>
    <definedName name="_210__123Graph_BCHART_1" hidden="1">[5]charts!#REF!</definedName>
    <definedName name="_215__123Graph_ACHART_9" hidden="1">[3]VIC!$BC$5:$BC$26</definedName>
    <definedName name="_223__123Graph_BCHART_1" hidden="1">[5]charts!#REF!</definedName>
    <definedName name="_224__123Graph_BCHART_10" hidden="1">[3]VIC!$BA$5:$BA$26</definedName>
    <definedName name="_238__123Graph_BCHART_10" hidden="1">[3]VIC!$BA$5:$BA$26</definedName>
    <definedName name="_238__123Graph_BCHART_11" hidden="1">[3]VIC!$BE$5:$BE$26</definedName>
    <definedName name="_239__123Graph_BCHART_12" hidden="1">[3]VIC!$N$6:$N$26</definedName>
    <definedName name="_253__123Graph_BCHART_11" hidden="1">[3]VIC!$BE$5:$BE$26</definedName>
    <definedName name="_254__123Graph_BCHART_12" hidden="1">[3]VIC!$N$6:$N$26</definedName>
    <definedName name="_257__123Graph_BCHART_13" hidden="1">[3]VIC!#REF!</definedName>
    <definedName name="_258__123Graph_BCHART_15" hidden="1">[3]VIC!$AG$6:$AG$26</definedName>
    <definedName name="_259__123Graph_BCHART_16" hidden="1">[3]VIC!$BE$5:$BE$26</definedName>
    <definedName name="_273__123Graph_BCHART_13" hidden="1">[3]VIC!#REF!</definedName>
    <definedName name="_273__123Graph_BCHART_2" hidden="1">[3]VIC!$AX$9:$AX$26</definedName>
    <definedName name="_274__123Graph_BCHART_15" hidden="1">[3]VIC!$AG$6:$AG$26</definedName>
    <definedName name="_275__123Graph_BCHART_16" hidden="1">[3]VIC!$BE$5:$BE$26</definedName>
    <definedName name="_28__123Graph_ACHART_10" hidden="1">[3]VIC!$BD$5:$BD$26</definedName>
    <definedName name="_287__123Graph_BCHART_3" hidden="1">[3]VIC!$AF$9:$AF$26</definedName>
    <definedName name="_288__123Graph_BCHART_30" hidden="1">[3]SA!$BI$9:$BI$26</definedName>
    <definedName name="_289__123Graph_BCHART_31" hidden="1">[3]WA!$BI$9:$BI$26</definedName>
    <definedName name="_290__123Graph_BCHART_2" hidden="1">[3]VIC!$AX$9:$AX$26</definedName>
    <definedName name="_290__123Graph_BCHART_35" hidden="1">[3]WA!$BI$9:$BI$26</definedName>
    <definedName name="_3__123Graph_AT_OVER" hidden="1">'[2]00DATES'!$D$65:$D$76</definedName>
    <definedName name="_30__123Graph_ACHART_10" hidden="1">[3]VIC!$BD$5:$BD$26</definedName>
    <definedName name="_304__123Graph_BCHART_4" hidden="1">[3]VIC!$AY$9:$AY$26</definedName>
    <definedName name="_305__123Graph_BCHART_3" hidden="1">[3]VIC!$AF$9:$AF$26</definedName>
    <definedName name="_306__123Graph_BCHART_30" hidden="1">[3]SA!$BI$9:$BI$26</definedName>
    <definedName name="_307__123Graph_BCHART_31" hidden="1">[3]WA!$BI$9:$BI$26</definedName>
    <definedName name="_308__123Graph_BCHART_35" hidden="1">[3]WA!$BI$9:$BI$26</definedName>
    <definedName name="_318__123Graph_BCHART_5" hidden="1">[3]VIC!$U$5:$U$26</definedName>
    <definedName name="_323__123Graph_BCHART_4" hidden="1">[3]VIC!$AY$9:$AY$26</definedName>
    <definedName name="_332__123Graph_BCHART_6" hidden="1">[3]VIC!$V$5:$V$26</definedName>
    <definedName name="_333__123Graph_BCHART_62" hidden="1">[3]ACT!$BB$7:$BB$26</definedName>
    <definedName name="_334__123Graph_BCHART_66" hidden="1">[4]NSW!$BE$5:$BE$26</definedName>
    <definedName name="_335__123Graph_BCHART_68" hidden="1">[3]TAS!$AN$5:$AN$26</definedName>
    <definedName name="_336__123Graph_BCHART_69" hidden="1">[4]NSW!$AN$5:$AN$26</definedName>
    <definedName name="_338__123Graph_BCHART_5" hidden="1">[3]VIC!$U$5:$U$26</definedName>
    <definedName name="_353__123Graph_BCHART_6" hidden="1">[3]VIC!$V$5:$V$26</definedName>
    <definedName name="_354__123Graph_BCHART_62" hidden="1">[3]ACT!$BB$7:$BB$26</definedName>
    <definedName name="_354__123Graph_BCHART_7" hidden="1">[3]VIC!#REF!</definedName>
    <definedName name="_355__123Graph_BCHART_66" hidden="1">[4]NSW!$BE$5:$BE$26</definedName>
    <definedName name="_355__123Graph_BCHART_70" hidden="1">[3]ACT!$L$5:$L$26</definedName>
    <definedName name="_356__123Graph_BCHART_68" hidden="1">[3]TAS!$AN$5:$AN$26</definedName>
    <definedName name="_356__123Graph_BCHART_71" hidden="1">[3]ACT!$L$12:$L$27</definedName>
    <definedName name="_357__123Graph_BCHART_69" hidden="1">[4]NSW!$AN$5:$AN$26</definedName>
    <definedName name="_374__123Graph_BCHART_8" hidden="1">[3]VIC!#REF!</definedName>
    <definedName name="_376__123Graph_BCHART_7" hidden="1">[3]VIC!#REF!</definedName>
    <definedName name="_377__123Graph_BCHART_70" hidden="1">[3]ACT!$L$5:$L$26</definedName>
    <definedName name="_378__123Graph_BCHART_71" hidden="1">[3]ACT!$L$12:$L$27</definedName>
    <definedName name="_388__123Graph_BCHART_9" hidden="1">[3]VIC!$AZ$5:$AZ$26</definedName>
    <definedName name="_396__123Graph_CCHART_1" hidden="1">[5]charts!#REF!</definedName>
    <definedName name="_397__123Graph_BCHART_8" hidden="1">[3]VIC!#REF!</definedName>
    <definedName name="_4__123Graph_B__LTR" hidden="1">'[2]00DATES'!$F$8:$F$19</definedName>
    <definedName name="_404__123Graph_CCHART_10" hidden="1">[5]charts!#REF!</definedName>
    <definedName name="_412__123Graph_BCHART_9" hidden="1">[3]VIC!$AZ$5:$AZ$26</definedName>
    <definedName name="_418__123Graph_CCHART_11" hidden="1">[3]VIC!$BG$5:$BG$26</definedName>
    <definedName name="_419__123Graph_CCHART_12" hidden="1">[3]VIC!$P$6:$P$26</definedName>
    <definedName name="_42__123Graph_ACHART_11" hidden="1">[3]VIC!$AZ$5:$AZ$26</definedName>
    <definedName name="_420__123Graph_CCHART_1" hidden="1">[5]charts!#REF!</definedName>
    <definedName name="_420__123Graph_CCHART_13" hidden="1">[3]VIC!$D$9:$D$26</definedName>
    <definedName name="_421__123Graph_CCHART_14" hidden="1">[3]VIC!$C$6:$C$26</definedName>
    <definedName name="_422__123Graph_CCHART_15" hidden="1">[3]VIC!$BE$6:$BE$26</definedName>
    <definedName name="_423__123Graph_CCHART_16" hidden="1">[3]VIC!$BG$5:$BG$26</definedName>
    <definedName name="_428__123Graph_CCHART_10" hidden="1">[5]charts!#REF!</definedName>
    <definedName name="_437__123Graph_CCHART_2" hidden="1">[3]VIC!$AW$9:$AW$26</definedName>
    <definedName name="_443__123Graph_CCHART_11" hidden="1">[3]VIC!$BG$5:$BG$26</definedName>
    <definedName name="_444__123Graph_CCHART_12" hidden="1">[3]VIC!$P$6:$P$26</definedName>
    <definedName name="_445__123Graph_CCHART_13" hidden="1">[3]VIC!$D$9:$D$26</definedName>
    <definedName name="_445__123Graph_CCHART_3" hidden="1">[5]charts!#REF!</definedName>
    <definedName name="_446__123Graph_CCHART_14" hidden="1">[3]VIC!$C$6:$C$26</definedName>
    <definedName name="_447__123Graph_CCHART_15" hidden="1">[3]VIC!$BE$6:$BE$26</definedName>
    <definedName name="_448__123Graph_CCHART_16" hidden="1">[3]VIC!$BG$5:$BG$26</definedName>
    <definedName name="_45__123Graph_ACHART_11" hidden="1">[3]VIC!$AZ$5:$AZ$26</definedName>
    <definedName name="_453__123Graph_CCHART_4" hidden="1">[5]charts!#REF!</definedName>
    <definedName name="_461__123Graph_CCHART_5" hidden="1">[5]charts!#REF!</definedName>
    <definedName name="_463__123Graph_CCHART_2" hidden="1">[3]VIC!$AW$9:$AW$26</definedName>
    <definedName name="_469__123Graph_CCHART_6" hidden="1">[5]charts!#REF!</definedName>
    <definedName name="_470__123Graph_CCHART_62" hidden="1">[3]ACT!$BD$7:$BD$26</definedName>
    <definedName name="_471__123Graph_CCHART_3" hidden="1">[5]charts!#REF!</definedName>
    <definedName name="_471__123Graph_CCHART_66" hidden="1">[4]NSW!$BG$5:$BG$26</definedName>
    <definedName name="_472__123Graph_CCHART_68" hidden="1">[3]TAS!$AU$5:$AU$26</definedName>
    <definedName name="_473__123Graph_CCHART_69" hidden="1">[4]NSW!$AX$5:$AX$26</definedName>
    <definedName name="_479__123Graph_CCHART_4" hidden="1">[5]charts!#REF!</definedName>
    <definedName name="_481__123Graph_CCHART_7" hidden="1">[5]charts!#REF!</definedName>
    <definedName name="_482__123Graph_CCHART_70" hidden="1">[3]ACT!$P$5:$P$26</definedName>
    <definedName name="_487__123Graph_CCHART_5" hidden="1">[5]charts!#REF!</definedName>
    <definedName name="_490__123Graph_CCHART_8" hidden="1">[5]charts!#REF!</definedName>
    <definedName name="_495__123Graph_CCHART_6" hidden="1">[5]charts!#REF!</definedName>
    <definedName name="_496__123Graph_CCHART_62" hidden="1">[3]ACT!$BD$7:$BD$26</definedName>
    <definedName name="_497__123Graph_CCHART_66" hidden="1">[4]NSW!$BG$5:$BG$26</definedName>
    <definedName name="_498__123Graph_CCHART_68" hidden="1">[3]TAS!$AU$5:$AU$26</definedName>
    <definedName name="_498__123Graph_CCHART_9" hidden="1">[5]charts!#REF!</definedName>
    <definedName name="_499__123Graph_CCHART_69" hidden="1">[4]NSW!$AX$5:$AX$26</definedName>
    <definedName name="_499__123Graph_DCHART_1" hidden="1">[3]VIC!$W$9:$W$26</definedName>
    <definedName name="_5__123Graph_BO_S_GAS" hidden="1">'[2]00DATES'!$F$39:$F$50</definedName>
    <definedName name="_507__123Graph_CCHART_7" hidden="1">[5]charts!#REF!</definedName>
    <definedName name="_507__123Graph_DCHART_10" hidden="1">[5]charts!#REF!</definedName>
    <definedName name="_508__123Graph_CCHART_70" hidden="1">[3]ACT!$P$5:$P$26</definedName>
    <definedName name="_508__123Graph_DCHART_11" hidden="1">[3]VIC!$BI$5:$BI$26</definedName>
    <definedName name="_509__123Graph_DCHART_13" hidden="1">[3]VIC!$B$9:$B$26</definedName>
    <definedName name="_510__123Graph_DCHART_16" hidden="1">[3]VIC!$BI$5:$BI$26</definedName>
    <definedName name="_511__123Graph_DCHART_2" hidden="1">[3]VIC!$AG$9:$AG$26</definedName>
    <definedName name="_512__123Graph_DCHART_66" hidden="1">[4]NSW!$BI$5:$BI$26</definedName>
    <definedName name="_513__123Graph_DCHART_68" hidden="1">[3]TAS!$AW$5:$AW$26</definedName>
    <definedName name="_514__123Graph_DCHART_70" hidden="1">[3]ACT!$R$5:$R$26</definedName>
    <definedName name="_516__123Graph_CCHART_8" hidden="1">[5]charts!#REF!</definedName>
    <definedName name="_522__123Graph_ECHART_10" hidden="1">[5]charts!#REF!</definedName>
    <definedName name="_523__123Graph_ECHART_11" hidden="1">[3]VIC!$BO$5:$BO$26</definedName>
    <definedName name="_524__123Graph_CCHART_9" hidden="1">[5]charts!#REF!</definedName>
    <definedName name="_524__123Graph_ECHART_2" hidden="1">[3]VIC!$AN$9:$AN$26</definedName>
    <definedName name="_525__123Graph_DCHART_1" hidden="1">[3]VIC!$W$9:$W$26</definedName>
    <definedName name="_525__123Graph_ECHART_66" hidden="1">[4]NSW!$BO$5:$BO$26</definedName>
    <definedName name="_526__123Graph_ECHART_68" hidden="1">[3]TAS!$AX$5:$AX$26</definedName>
    <definedName name="_533__123Graph_DCHART_10" hidden="1">[5]charts!#REF!</definedName>
    <definedName name="_534__123Graph_DCHART_11" hidden="1">[3]VIC!$BI$5:$BI$26</definedName>
    <definedName name="_534__123Graph_FCHART_10" hidden="1">[5]charts!#REF!</definedName>
    <definedName name="_535__123Graph_DCHART_13" hidden="1">[3]VIC!$B$9:$B$26</definedName>
    <definedName name="_536__123Graph_DCHART_16" hidden="1">[3]VIC!$BI$5:$BI$26</definedName>
    <definedName name="_537__123Graph_DCHART_2" hidden="1">[3]VIC!$AG$9:$AG$26</definedName>
    <definedName name="_538__123Graph_DCHART_66" hidden="1">[4]NSW!$BI$5:$BI$26</definedName>
    <definedName name="_539__123Graph_DCHART_68" hidden="1">[3]TAS!$AW$5:$AW$26</definedName>
    <definedName name="_540__123Graph_DCHART_70" hidden="1">[3]ACT!$R$5:$R$26</definedName>
    <definedName name="_548__123Graph_ECHART_10" hidden="1">[5]charts!#REF!</definedName>
    <definedName name="_548__123Graph_XCHART_10" hidden="1">[3]VIC!$A$5:$A$26</definedName>
    <definedName name="_549__123Graph_ECHART_11" hidden="1">[3]VIC!$BO$5:$BO$26</definedName>
    <definedName name="_550__123Graph_ECHART_2" hidden="1">[3]VIC!$AN$9:$AN$26</definedName>
    <definedName name="_551__123Graph_ECHART_66" hidden="1">[4]NSW!$BO$5:$BO$26</definedName>
    <definedName name="_552__123Graph_ECHART_68" hidden="1">[3]TAS!$AX$5:$AX$26</definedName>
    <definedName name="_560__123Graph_FCHART_10" hidden="1">[5]charts!#REF!</definedName>
    <definedName name="_562__123Graph_XCHART_11" hidden="1">[3]VIC!$A$5:$A$26</definedName>
    <definedName name="_563__123Graph_XCHART_12" hidden="1">[3]VIC!$A$6:$A$26</definedName>
    <definedName name="_564__123Graph_XCHART_13" hidden="1">[3]VIC!$A$9:$A$26</definedName>
    <definedName name="_565__123Graph_XCHART_14" hidden="1">[3]VIC!$A$9:$A$26</definedName>
    <definedName name="_566__123Graph_XCHART_15" hidden="1">[3]VIC!$A$6:$A$26</definedName>
    <definedName name="_567__123Graph_XCHART_16" hidden="1">[3]VIC!$A$5:$A$26</definedName>
    <definedName name="_575__123Graph_XCHART_10" hidden="1">[3]VIC!$A$5:$A$26</definedName>
    <definedName name="_581__123Graph_XCHART_2" hidden="1">[3]VIC!$A$9:$A$26</definedName>
    <definedName name="_590__123Graph_XCHART_11" hidden="1">[3]VIC!$A$5:$A$26</definedName>
    <definedName name="_591__123Graph_XCHART_12" hidden="1">[3]VIC!$A$6:$A$26</definedName>
    <definedName name="_592__123Graph_XCHART_13" hidden="1">[3]VIC!$A$9:$A$26</definedName>
    <definedName name="_593__123Graph_XCHART_14" hidden="1">[3]VIC!$A$9:$A$26</definedName>
    <definedName name="_594__123Graph_XCHART_15" hidden="1">[3]VIC!$A$6:$A$26</definedName>
    <definedName name="_595__123Graph_XCHART_16" hidden="1">[3]VIC!$A$5:$A$26</definedName>
    <definedName name="_595__123Graph_XCHART_3" hidden="1">[3]VIC!$A$9:$A$26</definedName>
    <definedName name="_596__123Graph_XCHART_35" hidden="1">[3]WA!$A$9:$A$26</definedName>
    <definedName name="_6__123Graph_BT_OVER" hidden="1">'[2]00DATES'!$F$65:$F$76</definedName>
    <definedName name="_60__123Graph_ACHART_12" hidden="1">[3]VIC!#REF!</definedName>
    <definedName name="_610__123Graph_XCHART_2" hidden="1">[3]VIC!$A$9:$A$26</definedName>
    <definedName name="_610__123Graph_XCHART_4" hidden="1">[3]VIC!$A$9:$A$26</definedName>
    <definedName name="_624__123Graph_XCHART_5" hidden="1">[3]VIC!$A$5:$A$26</definedName>
    <definedName name="_625__123Graph_XCHART_3" hidden="1">[3]VIC!$A$9:$A$26</definedName>
    <definedName name="_626__123Graph_XCHART_35" hidden="1">[3]WA!$A$9:$A$26</definedName>
    <definedName name="_638__123Graph_XCHART_6" hidden="1">[3]VIC!$A$5:$A$26</definedName>
    <definedName name="_64__123Graph_ACHART_12" hidden="1">[3]VIC!#REF!</definedName>
    <definedName name="_641__123Graph_XCHART_4" hidden="1">[3]VIC!$A$9:$A$26</definedName>
    <definedName name="_652__123Graph_XCHART_7" hidden="1">[3]VIC!$A$5:$A$26</definedName>
    <definedName name="_653__123Graph_XCHART_71" hidden="1">[3]ACT!$A$12:$A$27</definedName>
    <definedName name="_656__123Graph_XCHART_5" hidden="1">[3]VIC!$A$5:$A$26</definedName>
    <definedName name="_667__123Graph_XCHART_8" hidden="1">[3]VIC!$A$5:$A$26</definedName>
    <definedName name="_671__123Graph_XCHART_6" hidden="1">[3]VIC!$A$5:$A$26</definedName>
    <definedName name="_681__123Graph_XCHART_9" hidden="1">[3]VIC!$A$5:$A$26</definedName>
    <definedName name="_686__123Graph_XCHART_7" hidden="1">[3]VIC!$A$5:$A$26</definedName>
    <definedName name="_687__123Graph_XCHART_71" hidden="1">[3]ACT!$A$12:$A$27</definedName>
    <definedName name="_7__123Graph_C__LTR" hidden="1">'[2]00DATES'!$G$8:$G$19</definedName>
    <definedName name="_702__123Graph_XCHART_8" hidden="1">[3]VIC!$A$5:$A$26</definedName>
    <definedName name="_717__123Graph_XCHART_9" hidden="1">[3]VIC!$A$5:$A$26</definedName>
    <definedName name="_78__123Graph_ACHART_13" hidden="1">[3]VIC!#REF!</definedName>
    <definedName name="_79__123Graph_ACHART_14" hidden="1">[3]VIC!$X$6:$X$26</definedName>
    <definedName name="_8__123Graph_CO_S_GAS" hidden="1">'[2]00DATES'!$G$39:$G$50</definedName>
    <definedName name="_80__123Graph_ACHART_15" hidden="1">[3]VIC!$N$6:$N$26</definedName>
    <definedName name="_81__123Graph_ACHART_16" hidden="1">[3]VIC!$AZ$5:$AZ$26</definedName>
    <definedName name="_83__123Graph_ACHART_13" hidden="1">[3]VIC!#REF!</definedName>
    <definedName name="_84__123Graph_ACHART_14" hidden="1">[3]VIC!$X$6:$X$26</definedName>
    <definedName name="_85__123Graph_ACHART_15" hidden="1">[3]VIC!$N$6:$N$26</definedName>
    <definedName name="_86__123Graph_ACHART_16" hidden="1">[3]VIC!$AZ$5:$AZ$26</definedName>
    <definedName name="_9__123Graph_CT_OVER" hidden="1">'[2]00DATES'!$G$65:$G$76</definedName>
    <definedName name="_95__123Graph_ACHART_2" hidden="1">[3]VIC!$AU$9:$AU$26</definedName>
    <definedName name="_Fill" hidden="1">#REF!</definedName>
    <definedName name="anscount" hidden="1">1</definedName>
    <definedName name="AS2DocOpenMode" hidden="1">"AS2DocumentBrowse"</definedName>
    <definedName name="AS2NamedRange" hidden="1">2</definedName>
  </definedNames>
  <calcPr calcId="145621"/>
</workbook>
</file>

<file path=xl/calcChain.xml><?xml version="1.0" encoding="utf-8"?>
<calcChain xmlns="http://schemas.openxmlformats.org/spreadsheetml/2006/main">
  <c r="C8" i="19" l="1"/>
  <c r="D8" i="19"/>
  <c r="E12" i="19"/>
  <c r="F12" i="19"/>
  <c r="G12" i="19"/>
  <c r="H12" i="19"/>
  <c r="I12" i="19"/>
  <c r="J12" i="19"/>
  <c r="E15" i="19"/>
  <c r="F15" i="19"/>
  <c r="G15" i="19"/>
  <c r="H15" i="19"/>
  <c r="I15" i="19"/>
  <c r="J15" i="19"/>
  <c r="E16" i="19"/>
  <c r="F16" i="19"/>
  <c r="G16" i="19"/>
  <c r="H16" i="19"/>
  <c r="I16" i="19"/>
  <c r="J16" i="19"/>
  <c r="E17" i="19"/>
  <c r="F17" i="19"/>
  <c r="G17" i="19"/>
  <c r="H17" i="19"/>
  <c r="I17" i="19"/>
  <c r="J17" i="19"/>
  <c r="D13" i="81"/>
  <c r="C18" i="81"/>
  <c r="C19" i="81"/>
  <c r="C20" i="81"/>
  <c r="C21" i="81"/>
  <c r="F13" i="81"/>
  <c r="C22" i="81"/>
  <c r="C23" i="81"/>
  <c r="D18" i="81"/>
  <c r="D19" i="81"/>
  <c r="D20" i="81"/>
  <c r="D21" i="81"/>
  <c r="D22" i="81"/>
  <c r="D23" i="81"/>
  <c r="L18" i="81"/>
  <c r="F32" i="9" s="1"/>
  <c r="L20" i="81"/>
  <c r="G34" i="9" s="1"/>
  <c r="L19" i="81"/>
  <c r="L21" i="81"/>
  <c r="F35" i="9" s="1"/>
  <c r="L22" i="81"/>
  <c r="F36" i="9" s="1"/>
  <c r="E13" i="81"/>
  <c r="O11" i="21"/>
  <c r="P11" i="21"/>
  <c r="O14" i="21"/>
  <c r="N14" i="21"/>
  <c r="E9" i="11"/>
  <c r="E10" i="11"/>
  <c r="C4" i="12"/>
  <c r="D23" i="18"/>
  <c r="D9" i="18"/>
  <c r="E23" i="18"/>
  <c r="E9" i="18"/>
  <c r="F23" i="18"/>
  <c r="F9" i="18"/>
  <c r="G23" i="18"/>
  <c r="G9" i="18"/>
  <c r="C23" i="18"/>
  <c r="C9" i="18"/>
  <c r="E52" i="9"/>
  <c r="E53" i="9"/>
  <c r="E54" i="9"/>
  <c r="D8" i="14"/>
  <c r="E40" i="9"/>
  <c r="E42" i="9"/>
  <c r="E14" i="9"/>
  <c r="D11" i="23"/>
  <c r="Q14" i="21"/>
  <c r="D13" i="23"/>
  <c r="F52" i="9"/>
  <c r="F53" i="9"/>
  <c r="F54" i="9"/>
  <c r="E8" i="14"/>
  <c r="F40" i="9"/>
  <c r="F42" i="9"/>
  <c r="F14" i="9"/>
  <c r="E11" i="23"/>
  <c r="Q11" i="21"/>
  <c r="R14" i="21"/>
  <c r="E13" i="23"/>
  <c r="G52" i="9"/>
  <c r="G53" i="9"/>
  <c r="G54" i="9"/>
  <c r="F8" i="14"/>
  <c r="G40" i="9"/>
  <c r="G42" i="9"/>
  <c r="G14" i="9"/>
  <c r="F11" i="23"/>
  <c r="Q7" i="21"/>
  <c r="R11" i="21"/>
  <c r="S14" i="21"/>
  <c r="F13" i="23"/>
  <c r="H52" i="9"/>
  <c r="H53" i="9"/>
  <c r="H54" i="9"/>
  <c r="G8" i="14"/>
  <c r="H40" i="9"/>
  <c r="H42" i="9"/>
  <c r="H14" i="9"/>
  <c r="G11" i="23"/>
  <c r="R7" i="21"/>
  <c r="S11" i="21"/>
  <c r="T14" i="21"/>
  <c r="G13" i="23"/>
  <c r="I52" i="9"/>
  <c r="I53" i="9"/>
  <c r="I54" i="9"/>
  <c r="H8" i="14"/>
  <c r="I40" i="9"/>
  <c r="I42" i="9"/>
  <c r="I14" i="9"/>
  <c r="H11" i="23"/>
  <c r="S7" i="21"/>
  <c r="T11" i="21"/>
  <c r="U14" i="21"/>
  <c r="H13" i="23"/>
  <c r="F8" i="13"/>
  <c r="J8" i="13"/>
  <c r="I8" i="13"/>
  <c r="H8" i="13"/>
  <c r="G8" i="13"/>
  <c r="G9" i="13"/>
  <c r="H9" i="13"/>
  <c r="I9" i="13"/>
  <c r="J9" i="13"/>
  <c r="F9" i="13"/>
  <c r="L11" i="21"/>
  <c r="M11" i="21"/>
  <c r="N11" i="21"/>
  <c r="K11" i="21"/>
  <c r="D34" i="18"/>
  <c r="D10" i="18"/>
  <c r="D11" i="18"/>
  <c r="E34" i="18"/>
  <c r="E10" i="18"/>
  <c r="E11" i="18"/>
  <c r="F34" i="18"/>
  <c r="F10" i="18"/>
  <c r="F11" i="18"/>
  <c r="G34" i="18"/>
  <c r="G10" i="18"/>
  <c r="G11" i="18"/>
  <c r="C34" i="18"/>
  <c r="C10" i="18"/>
  <c r="C11" i="18"/>
  <c r="E29" i="23"/>
  <c r="F29" i="23"/>
  <c r="G29" i="23"/>
  <c r="H29" i="23"/>
  <c r="D29" i="23"/>
  <c r="F19" i="9"/>
  <c r="G19" i="9"/>
  <c r="H19" i="9"/>
  <c r="I19" i="9"/>
  <c r="F20" i="9"/>
  <c r="G20" i="9"/>
  <c r="H20" i="9"/>
  <c r="I20" i="9"/>
  <c r="F21" i="9"/>
  <c r="G21" i="9"/>
  <c r="H21" i="9"/>
  <c r="I21" i="9"/>
  <c r="F22" i="9"/>
  <c r="G22" i="9"/>
  <c r="H22" i="9"/>
  <c r="I22" i="9"/>
  <c r="E20" i="9"/>
  <c r="E21" i="9"/>
  <c r="E22" i="9"/>
  <c r="M14" i="21"/>
  <c r="L14" i="21"/>
  <c r="K14" i="21"/>
  <c r="J14" i="21"/>
  <c r="E11" i="71"/>
  <c r="F11" i="71"/>
  <c r="G11" i="71"/>
  <c r="E18" i="71"/>
  <c r="F18" i="71"/>
  <c r="G18" i="71"/>
  <c r="F22" i="13"/>
  <c r="J11" i="21"/>
  <c r="I14" i="21"/>
  <c r="I11" i="21"/>
  <c r="H14" i="21"/>
  <c r="H11" i="21"/>
  <c r="G14" i="21"/>
  <c r="G11" i="21"/>
  <c r="F14" i="21"/>
  <c r="C15" i="21"/>
  <c r="F11" i="21"/>
  <c r="G17" i="71"/>
  <c r="G9" i="71"/>
  <c r="G10" i="71"/>
  <c r="G8" i="71"/>
  <c r="F27" i="13"/>
  <c r="F28" i="13"/>
  <c r="E11" i="11"/>
  <c r="E13" i="11"/>
  <c r="T7" i="21"/>
  <c r="U11" i="21"/>
  <c r="D13" i="11"/>
  <c r="E35" i="9"/>
  <c r="G35" i="9"/>
  <c r="I35" i="9"/>
  <c r="H35" i="9"/>
  <c r="E32" i="9"/>
  <c r="E25" i="9" s="1"/>
  <c r="E27" i="9" s="1"/>
  <c r="H36" i="9"/>
  <c r="E36" i="9"/>
  <c r="I36" i="9"/>
  <c r="E33" i="9"/>
  <c r="I33" i="9"/>
  <c r="H33" i="9"/>
  <c r="F33" i="9"/>
  <c r="G33" i="9"/>
  <c r="E34" i="9"/>
  <c r="F33" i="13"/>
  <c r="F35" i="13"/>
  <c r="E19" i="9"/>
  <c r="I8" i="19" l="1"/>
  <c r="E8" i="19"/>
  <c r="G8" i="19"/>
  <c r="F8" i="19"/>
  <c r="H8" i="19"/>
  <c r="F25" i="9"/>
  <c r="F27" i="9" s="1"/>
  <c r="E9" i="19"/>
  <c r="H34" i="9"/>
  <c r="L23" i="81"/>
  <c r="I34" i="9"/>
  <c r="G36" i="9"/>
  <c r="G32" i="9"/>
  <c r="G25" i="9" s="1"/>
  <c r="H32" i="9"/>
  <c r="F34" i="9"/>
  <c r="I32" i="9"/>
  <c r="I25" i="9" s="1"/>
  <c r="G11" i="19" l="1"/>
  <c r="G10" i="19"/>
  <c r="E10" i="19"/>
  <c r="E11" i="19"/>
  <c r="J8" i="19"/>
  <c r="H11" i="19"/>
  <c r="H10" i="19"/>
  <c r="F10" i="19"/>
  <c r="F11" i="19"/>
  <c r="I10" i="19"/>
  <c r="I11" i="19"/>
  <c r="F9" i="19"/>
  <c r="G27" i="9"/>
  <c r="H25" i="9"/>
  <c r="J10" i="19" l="1"/>
  <c r="E18" i="19"/>
  <c r="F18" i="19"/>
  <c r="J11" i="19"/>
  <c r="G9" i="19"/>
  <c r="H27" i="9"/>
  <c r="I27" i="9" l="1"/>
  <c r="I9" i="19" s="1"/>
  <c r="I18" i="19" s="1"/>
  <c r="H9" i="19"/>
  <c r="H18" i="19" s="1"/>
  <c r="G18" i="19"/>
  <c r="J9" i="19" l="1"/>
  <c r="J18" i="19"/>
</calcChain>
</file>

<file path=xl/sharedStrings.xml><?xml version="1.0" encoding="utf-8"?>
<sst xmlns="http://schemas.openxmlformats.org/spreadsheetml/2006/main" count="416" uniqueCount="161">
  <si>
    <t>Inflation</t>
  </si>
  <si>
    <t>Debt raising costs</t>
  </si>
  <si>
    <t>GSL payments</t>
  </si>
  <si>
    <t>Non-labour</t>
  </si>
  <si>
    <t>$'000</t>
  </si>
  <si>
    <t>End</t>
  </si>
  <si>
    <t>Inflation rate</t>
  </si>
  <si>
    <t>Labour costs</t>
  </si>
  <si>
    <t>Output growth</t>
  </si>
  <si>
    <t>Growth factor</t>
  </si>
  <si>
    <t>Inputs</t>
  </si>
  <si>
    <t>Operating expenditure</t>
  </si>
  <si>
    <t>Maintenance expenditure</t>
  </si>
  <si>
    <t>Total</t>
  </si>
  <si>
    <t>EGWWS WPI</t>
  </si>
  <si>
    <t>Step changes</t>
  </si>
  <si>
    <t>Opex forecast</t>
  </si>
  <si>
    <t>Base year opex</t>
  </si>
  <si>
    <t>Other costs</t>
  </si>
  <si>
    <t>Self-insurance</t>
  </si>
  <si>
    <t>real change</t>
  </si>
  <si>
    <t>$ end 2015</t>
  </si>
  <si>
    <t>Source / notes:</t>
  </si>
  <si>
    <t>$ mid 2014</t>
  </si>
  <si>
    <t>CPI</t>
  </si>
  <si>
    <t>Inflation rate (lagged one year)</t>
  </si>
  <si>
    <t>Poles and wires</t>
  </si>
  <si>
    <t>Fire liability</t>
  </si>
  <si>
    <t>6 month adj.</t>
  </si>
  <si>
    <t>Total O&amp;M</t>
  </si>
  <si>
    <t>Cumulative growth factor</t>
  </si>
  <si>
    <t>Base opex</t>
  </si>
  <si>
    <t>Real price change</t>
  </si>
  <si>
    <t>Number</t>
  </si>
  <si>
    <t>Circuit length</t>
  </si>
  <si>
    <t>MW</t>
  </si>
  <si>
    <t>Date</t>
  </si>
  <si>
    <t>Base year opex ($ end 2015, $'000)</t>
  </si>
  <si>
    <t>$ nominal</t>
  </si>
  <si>
    <t>Index to convert $ nominal to $ end 2015</t>
  </si>
  <si>
    <t>Table of Contents</t>
  </si>
  <si>
    <t>Assumptions</t>
  </si>
  <si>
    <t>Outputs</t>
  </si>
  <si>
    <t>actual</t>
  </si>
  <si>
    <t>forecast</t>
  </si>
  <si>
    <t>ASU agreed rate from Jan to Sep 2016</t>
  </si>
  <si>
    <t>ETU agreed rate from Jan to Aug 2016</t>
  </si>
  <si>
    <t>ASU pro-rated rate for 2016</t>
  </si>
  <si>
    <t>ETU pro-rated rate for 2016</t>
  </si>
  <si>
    <t>ASU weighting</t>
  </si>
  <si>
    <t>ETU weighting</t>
  </si>
  <si>
    <t>2016 EGWWS WPI change in nominal terms</t>
  </si>
  <si>
    <t>Year</t>
  </si>
  <si>
    <t>Event</t>
  </si>
  <si>
    <t>Opex $</t>
  </si>
  <si>
    <t>Fault/emergency response</t>
  </si>
  <si>
    <t>Unbudgeted vegetation management</t>
  </si>
  <si>
    <t>Storm</t>
  </si>
  <si>
    <t>Gippsland bushfire</t>
  </si>
  <si>
    <t>Source</t>
  </si>
  <si>
    <t>Total ($ end 2015)</t>
  </si>
  <si>
    <t>Total ($ nominal)</t>
  </si>
  <si>
    <t>Matter</t>
  </si>
  <si>
    <t>Deductible</t>
  </si>
  <si>
    <t>Below-deductible</t>
  </si>
  <si>
    <t>Fire liability (matters with losses greater than $100k threshold set by Aon)</t>
  </si>
  <si>
    <t>Poles and wires (incidents with losses greater than $100k threshold set by Aon)</t>
  </si>
  <si>
    <t>Customer numbers</t>
  </si>
  <si>
    <t>Units</t>
  </si>
  <si>
    <t>Customers</t>
  </si>
  <si>
    <t>Ratcheted maximum demand</t>
  </si>
  <si>
    <t>Km</t>
  </si>
  <si>
    <t>Output growth rates</t>
  </si>
  <si>
    <t>Gippsland bushfires</t>
  </si>
  <si>
    <t>Source: Aon Self-Insurance Forecast</t>
  </si>
  <si>
    <t>Inputs &amp; calculations</t>
  </si>
  <si>
    <t>Base year</t>
  </si>
  <si>
    <t>2014 self-insurance costs</t>
  </si>
  <si>
    <t>General</t>
  </si>
  <si>
    <t>Productivity</t>
  </si>
  <si>
    <t>Productivity change</t>
  </si>
  <si>
    <t>Cumulative productivity change</t>
  </si>
  <si>
    <t>Labour and non-labour weightings</t>
  </si>
  <si>
    <t>Internal labour</t>
  </si>
  <si>
    <t>External labour</t>
  </si>
  <si>
    <t>Victoria wage forecasts</t>
  </si>
  <si>
    <t>Total (2016-20)</t>
  </si>
  <si>
    <t>Index to convert $ end 2010 to $ end 2015</t>
  </si>
  <si>
    <t>2016 internal labour escalator - nominal</t>
  </si>
  <si>
    <t>2016 internal labour escalator - real</t>
  </si>
  <si>
    <t>O&amp;M</t>
  </si>
  <si>
    <t>Adjusted costs</t>
  </si>
  <si>
    <t>Weights</t>
  </si>
  <si>
    <t>Costs</t>
  </si>
  <si>
    <t>Adjusted weights</t>
  </si>
  <si>
    <t>Cumulative real price change</t>
  </si>
  <si>
    <t>Self-insurance losses</t>
  </si>
  <si>
    <t>Overheads</t>
  </si>
  <si>
    <t>CPI index - old base</t>
  </si>
  <si>
    <t>CPI index - rebased in Sep 2012</t>
  </si>
  <si>
    <t>end 2015</t>
  </si>
  <si>
    <t>Source: CIE, Labour price forecasts - Final Report, 23 November 2015, p.7</t>
  </si>
  <si>
    <t>Average of CIE &amp; AER Preliminary Decision forecast</t>
  </si>
  <si>
    <t>2016 EBA-based labour escalator</t>
  </si>
  <si>
    <t>New Connections framework</t>
  </si>
  <si>
    <t>New Connections Framework</t>
  </si>
  <si>
    <t>Non-field services</t>
  </si>
  <si>
    <t>Output growth measures</t>
  </si>
  <si>
    <t>Measure</t>
  </si>
  <si>
    <t>Growth rate</t>
  </si>
  <si>
    <t>Cost reflective pricing</t>
  </si>
  <si>
    <t>Power of Choice</t>
  </si>
  <si>
    <t>Connection Policy Manager</t>
  </si>
  <si>
    <t>Customer access to data</t>
  </si>
  <si>
    <t>IT &amp; communications maintenance and support (excluding MMS)</t>
  </si>
  <si>
    <t>Field services (vegetation management)</t>
  </si>
  <si>
    <t>Field services (other)</t>
  </si>
  <si>
    <t>Construction</t>
  </si>
  <si>
    <t>Construction WPI</t>
  </si>
  <si>
    <t>Metering contestability</t>
  </si>
  <si>
    <t>Connection Charging Analyst</t>
  </si>
  <si>
    <t>Connection Relationship Analyst</t>
  </si>
  <si>
    <t>Shared Market Protocol</t>
  </si>
  <si>
    <t>Demand Response Mechanism</t>
  </si>
  <si>
    <t>Labour and non-labour weights</t>
  </si>
  <si>
    <t>Source: AusNet Services 2014 Regulatory Accounts</t>
  </si>
  <si>
    <t>Source: AusNet Services 2014 Regulatory Accounts (Finance Charges)</t>
  </si>
  <si>
    <t>Source: AusNet Services 2014 Regulatory Accounts (Confidential Template)</t>
  </si>
  <si>
    <t>Source: Economic Benchmarking RIN</t>
  </si>
  <si>
    <t>Source: AusNet Services Revised Proposal EBSS model</t>
  </si>
  <si>
    <t>Source: AusNet Services inflation forecast</t>
  </si>
  <si>
    <t>Source: AusNet Services productivity forecast</t>
  </si>
  <si>
    <t>Source: AusNet Services Revised Proposal RIN (Annual system maximum demand characteristics at the transmission connection point  – MW measure)</t>
  </si>
  <si>
    <t>Source: AusNet Services Revised Proposal RIN</t>
  </si>
  <si>
    <t>Source: Regulatory Initial Proposal RIN</t>
  </si>
  <si>
    <t>Source: ABS CPI, Weighted Average of Eight Capital Cities, All Groups, Index (Sep Quarter)</t>
  </si>
  <si>
    <t>Source: ABS CPI, Weighted Average of Eight Capital Cities, All Groups, Index (Sep Quarter); forecast values based on AusNet Services inflation forecast</t>
  </si>
  <si>
    <t>Adjustments</t>
  </si>
  <si>
    <t>2016-20 EDPR</t>
  </si>
  <si>
    <t>AusNet Services Revised Proposal Opex Model</t>
  </si>
  <si>
    <t>Source: ASU/APESMA Enterprise Agreement</t>
  </si>
  <si>
    <t>Source: ETU Enterprise Agreement EA</t>
  </si>
  <si>
    <t>Source: AusNet Services analysis</t>
  </si>
  <si>
    <t>Source: AER, AusNet Services Preliminary Decision</t>
  </si>
  <si>
    <t>Cost drivers</t>
  </si>
  <si>
    <t>Summary</t>
  </si>
  <si>
    <t>Source: AusNet Services Power of Choice opex build-up</t>
  </si>
  <si>
    <t>CIE labour cost forecast (Nov '15)</t>
  </si>
  <si>
    <t>AER Preliminary Decision escalators</t>
  </si>
  <si>
    <t>Source: AusNet Services GSL forecast opex build-up</t>
  </si>
  <si>
    <t>Source: AusNet Services Metering Cost Model</t>
  </si>
  <si>
    <t>Distribution systems upgraded under AMI costs</t>
  </si>
  <si>
    <t>Source: AusNet Services Financial System</t>
  </si>
  <si>
    <t>2014 costs</t>
  </si>
  <si>
    <t>Allocation of base year adjustments to cost categories</t>
  </si>
  <si>
    <t>Total opex</t>
  </si>
  <si>
    <t>Current regulatory period</t>
  </si>
  <si>
    <t>Self insurance losses</t>
  </si>
  <si>
    <t>Total opex forecast</t>
  </si>
  <si>
    <t>Note: 2014 total opex excludes movements in provisions</t>
  </si>
  <si>
    <t>Source: AusNet Services analysis (2014 AMI costs); Note: 2014 AMI costs not included in 2014 standard control services opex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</si>
</sst>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0.0000"/>
    <numFmt numFmtId="168" formatCode="0.000"/>
    <numFmt numFmtId="169" formatCode="_-* #,##0_-;\-* #,##0_-;_-* &quot;-&quot;??_-;_-@_-"/>
    <numFmt numFmtId="170" formatCode="0.0%"/>
    <numFmt numFmtId="171" formatCode="0.000%"/>
    <numFmt numFmtId="172" formatCode="_([$€-2]* #,##0.00_);_([$€-2]* \(#,##0.00\);_([$€-2]* &quot;-&quot;??_)"/>
    <numFmt numFmtId="173" formatCode="_-* #,##0.0_-;\-* #,##0.0_-;_-* &quot;-&quot;??_-;_-@_-"/>
    <numFmt numFmtId="174" formatCode="#,##0_ ;\-#,##0\ "/>
    <numFmt numFmtId="175" formatCode="_(* #,##0.0_);_(* \(#,##0.0\);_(* &quot;-&quot;?_);_(@_)"/>
    <numFmt numFmtId="176" formatCode="_-* #,##0.000_-;\-* #,##0.000_-;_-* &quot;-&quot;??_-;_-@_-"/>
    <numFmt numFmtId="177" formatCode="0.000000"/>
  </numFmts>
  <fonts count="25"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sz val="8"/>
      <name val="Arial"/>
      <family val="2"/>
    </font>
    <font>
      <b/>
      <sz val="9"/>
      <color rgb="FFFF0000"/>
      <name val="Arial"/>
      <family val="2"/>
    </font>
    <font>
      <sz val="10"/>
      <name val="Helv"/>
      <charset val="204"/>
    </font>
    <font>
      <sz val="14"/>
      <name val="System"/>
      <family val="2"/>
    </font>
    <font>
      <sz val="9"/>
      <color rgb="FFFF0000"/>
      <name val="Arial"/>
      <family val="2"/>
    </font>
    <font>
      <u/>
      <sz val="9"/>
      <color theme="10"/>
      <name val="Arial"/>
      <family val="2"/>
    </font>
    <font>
      <sz val="9"/>
      <color theme="4" tint="-0.499984740745262"/>
      <name val="Arial"/>
      <family val="2"/>
    </font>
    <font>
      <b/>
      <sz val="12"/>
      <color theme="3"/>
      <name val="Arial"/>
      <family val="2"/>
    </font>
    <font>
      <sz val="9"/>
      <color theme="0" tint="-0.14999847407452621"/>
      <name val="Arial"/>
      <family val="2"/>
    </font>
    <font>
      <u/>
      <sz val="9"/>
      <name val="Arial"/>
      <family val="2"/>
    </font>
    <font>
      <sz val="10"/>
      <name val="Tahoma"/>
      <family val="2"/>
    </font>
    <font>
      <b/>
      <sz val="10"/>
      <color theme="0"/>
      <name val="Arial"/>
      <family val="2"/>
    </font>
    <font>
      <sz val="9"/>
      <color indexed="10"/>
      <name val="Arial"/>
      <family val="2"/>
    </font>
    <font>
      <sz val="9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lightUp">
        <bgColor theme="0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1">
    <xf numFmtId="0" fontId="0" fillId="0" borderId="0"/>
    <xf numFmtId="9" fontId="4" fillId="0" borderId="0" applyFont="0" applyFill="0" applyBorder="0" applyAlignment="0" applyProtection="0"/>
    <xf numFmtId="0" fontId="1" fillId="0" borderId="0"/>
    <xf numFmtId="172" fontId="1" fillId="0" borderId="0"/>
    <xf numFmtId="0" fontId="1" fillId="0" borderId="0"/>
    <xf numFmtId="172" fontId="1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 applyNumberFormat="0" applyFill="0" applyBorder="0" applyAlignment="0" applyProtection="0"/>
    <xf numFmtId="43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75" fontId="1" fillId="8" borderId="0" applyFont="0" applyBorder="0">
      <alignment horizontal="right"/>
    </xf>
    <xf numFmtId="164" fontId="1" fillId="9" borderId="0" applyFont="0" applyBorder="0" applyAlignment="0">
      <alignment horizontal="right"/>
      <protection locked="0"/>
    </xf>
  </cellStyleXfs>
  <cellXfs count="288">
    <xf numFmtId="0" fontId="0" fillId="0" borderId="0" xfId="0"/>
    <xf numFmtId="0" fontId="2" fillId="2" borderId="0" xfId="28" applyFont="1" applyFill="1" applyBorder="1"/>
    <xf numFmtId="0" fontId="6" fillId="2" borderId="6" xfId="0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right"/>
    </xf>
    <xf numFmtId="3" fontId="0" fillId="2" borderId="4" xfId="0" applyNumberFormat="1" applyFont="1" applyFill="1" applyBorder="1" applyAlignment="1">
      <alignment horizontal="right"/>
    </xf>
    <xf numFmtId="0" fontId="0" fillId="2" borderId="7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0" fillId="5" borderId="0" xfId="0" applyNumberFormat="1" applyFont="1" applyFill="1" applyBorder="1" applyAlignment="1">
      <alignment horizontal="right"/>
    </xf>
    <xf numFmtId="169" fontId="2" fillId="5" borderId="7" xfId="27" applyNumberFormat="1" applyFont="1" applyFill="1" applyBorder="1"/>
    <xf numFmtId="169" fontId="2" fillId="5" borderId="4" xfId="27" applyNumberFormat="1" applyFont="1" applyFill="1" applyBorder="1"/>
    <xf numFmtId="169" fontId="2" fillId="5" borderId="14" xfId="27" applyNumberFormat="1" applyFont="1" applyFill="1" applyBorder="1"/>
    <xf numFmtId="169" fontId="2" fillId="5" borderId="1" xfId="27" applyNumberFormat="1" applyFont="1" applyFill="1" applyBorder="1"/>
    <xf numFmtId="169" fontId="2" fillId="5" borderId="0" xfId="27" applyNumberFormat="1" applyFont="1" applyFill="1" applyBorder="1"/>
    <xf numFmtId="9" fontId="8" fillId="2" borderId="13" xfId="1" applyFont="1" applyFill="1" applyBorder="1"/>
    <xf numFmtId="169" fontId="8" fillId="2" borderId="4" xfId="27" applyNumberFormat="1" applyFont="1" applyFill="1" applyBorder="1"/>
    <xf numFmtId="37" fontId="2" fillId="2" borderId="4" xfId="28" applyNumberFormat="1" applyFont="1" applyFill="1" applyBorder="1"/>
    <xf numFmtId="37" fontId="2" fillId="2" borderId="13" xfId="28" applyNumberFormat="1" applyFont="1" applyFill="1" applyBorder="1"/>
    <xf numFmtId="169" fontId="2" fillId="2" borderId="4" xfId="27" applyNumberFormat="1" applyFont="1" applyFill="1" applyBorder="1" applyAlignment="1">
      <alignment horizontal="center" vertical="center" wrapText="1"/>
    </xf>
    <xf numFmtId="169" fontId="8" fillId="2" borderId="4" xfId="27" applyNumberFormat="1" applyFont="1" applyFill="1" applyBorder="1" applyAlignment="1">
      <alignment horizontal="center" vertical="center" wrapText="1"/>
    </xf>
    <xf numFmtId="166" fontId="8" fillId="2" borderId="6" xfId="0" applyNumberFormat="1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166" fontId="8" fillId="2" borderId="1" xfId="0" applyNumberFormat="1" applyFont="1" applyFill="1" applyBorder="1" applyAlignment="1">
      <alignment horizontal="center" wrapText="1"/>
    </xf>
    <xf numFmtId="169" fontId="2" fillId="2" borderId="0" xfId="0" applyNumberFormat="1" applyFont="1" applyFill="1"/>
    <xf numFmtId="43" fontId="0" fillId="2" borderId="0" xfId="0" applyNumberFormat="1" applyFont="1" applyFill="1"/>
    <xf numFmtId="9" fontId="0" fillId="2" borderId="0" xfId="0" applyNumberFormat="1" applyFont="1" applyFill="1"/>
    <xf numFmtId="169" fontId="0" fillId="2" borderId="0" xfId="0" applyNumberFormat="1" applyFont="1" applyFill="1"/>
    <xf numFmtId="43" fontId="24" fillId="2" borderId="0" xfId="25" applyFont="1" applyFill="1"/>
    <xf numFmtId="170" fontId="8" fillId="2" borderId="0" xfId="0" applyNumberFormat="1" applyFont="1" applyFill="1" applyBorder="1"/>
    <xf numFmtId="169" fontId="8" fillId="2" borderId="3" xfId="0" applyNumberFormat="1" applyFont="1" applyFill="1" applyBorder="1"/>
    <xf numFmtId="169" fontId="8" fillId="2" borderId="0" xfId="0" applyNumberFormat="1" applyFont="1" applyFill="1" applyBorder="1"/>
    <xf numFmtId="170" fontId="2" fillId="2" borderId="1" xfId="1" applyNumberFormat="1" applyFont="1" applyFill="1" applyBorder="1"/>
    <xf numFmtId="169" fontId="0" fillId="2" borderId="6" xfId="0" applyNumberFormat="1" applyFont="1" applyFill="1" applyBorder="1"/>
    <xf numFmtId="170" fontId="2" fillId="2" borderId="7" xfId="1" applyNumberFormat="1" applyFont="1" applyFill="1" applyBorder="1"/>
    <xf numFmtId="170" fontId="2" fillId="2" borderId="0" xfId="1" applyNumberFormat="1" applyFont="1" applyFill="1" applyBorder="1"/>
    <xf numFmtId="169" fontId="0" fillId="2" borderId="3" xfId="0" applyNumberFormat="1" applyFont="1" applyFill="1" applyBorder="1"/>
    <xf numFmtId="170" fontId="2" fillId="2" borderId="4" xfId="1" applyNumberFormat="1" applyFont="1" applyFill="1" applyBorder="1"/>
    <xf numFmtId="169" fontId="0" fillId="2" borderId="0" xfId="0" applyNumberFormat="1" applyFont="1" applyFill="1" applyBorder="1"/>
    <xf numFmtId="170" fontId="1" fillId="2" borderId="0" xfId="1" applyNumberFormat="1" applyFont="1" applyFill="1"/>
    <xf numFmtId="0" fontId="0" fillId="2" borderId="4" xfId="0" applyFill="1" applyBorder="1"/>
    <xf numFmtId="169" fontId="2" fillId="2" borderId="0" xfId="27" applyNumberFormat="1" applyFont="1" applyFill="1" applyBorder="1" applyAlignment="1">
      <alignment horizontal="center" vertical="center" wrapText="1"/>
    </xf>
    <xf numFmtId="169" fontId="8" fillId="2" borderId="0" xfId="27" applyNumberFormat="1" applyFont="1" applyFill="1" applyBorder="1"/>
    <xf numFmtId="169" fontId="2" fillId="2" borderId="1" xfId="27" applyNumberFormat="1" applyFont="1" applyFill="1" applyBorder="1"/>
    <xf numFmtId="165" fontId="2" fillId="2" borderId="0" xfId="28" applyNumberFormat="1" applyFont="1" applyFill="1" applyBorder="1"/>
    <xf numFmtId="9" fontId="2" fillId="2" borderId="0" xfId="26" applyFont="1" applyFill="1" applyBorder="1"/>
    <xf numFmtId="169" fontId="2" fillId="2" borderId="14" xfId="27" applyNumberFormat="1" applyFont="1" applyFill="1" applyBorder="1"/>
    <xf numFmtId="169" fontId="2" fillId="2" borderId="0" xfId="27" applyNumberFormat="1" applyFont="1" applyFill="1" applyBorder="1"/>
    <xf numFmtId="169" fontId="23" fillId="2" borderId="0" xfId="27" applyNumberFormat="1" applyFont="1" applyFill="1" applyBorder="1" applyAlignment="1">
      <alignment horizontal="right" wrapText="1"/>
    </xf>
    <xf numFmtId="169" fontId="2" fillId="2" borderId="0" xfId="27" applyNumberFormat="1" applyFont="1" applyFill="1" applyBorder="1" applyAlignment="1">
      <alignment horizontal="right" wrapText="1"/>
    </xf>
    <xf numFmtId="169" fontId="2" fillId="2" borderId="0" xfId="27" applyNumberFormat="1" applyFont="1" applyFill="1" applyBorder="1" applyAlignment="1">
      <alignment wrapText="1"/>
    </xf>
    <xf numFmtId="0" fontId="8" fillId="2" borderId="0" xfId="28" applyFont="1" applyFill="1"/>
    <xf numFmtId="169" fontId="8" fillId="2" borderId="0" xfId="27" applyNumberFormat="1" applyFont="1" applyFill="1" applyBorder="1" applyAlignment="1">
      <alignment horizontal="center" vertical="center" wrapText="1"/>
    </xf>
    <xf numFmtId="169" fontId="1" fillId="2" borderId="0" xfId="27" applyNumberFormat="1" applyFill="1" applyBorder="1"/>
    <xf numFmtId="0" fontId="1" fillId="2" borderId="0" xfId="28" applyFill="1"/>
    <xf numFmtId="169" fontId="3" fillId="2" borderId="0" xfId="27" applyNumberFormat="1" applyFont="1" applyFill="1" applyBorder="1"/>
    <xf numFmtId="0" fontId="3" fillId="2" borderId="0" xfId="28" applyFont="1" applyFill="1" applyBorder="1"/>
    <xf numFmtId="0" fontId="3" fillId="2" borderId="0" xfId="28" applyFont="1" applyFill="1"/>
    <xf numFmtId="0" fontId="0" fillId="2" borderId="12" xfId="0" applyFill="1" applyBorder="1"/>
    <xf numFmtId="0" fontId="0" fillId="2" borderId="0" xfId="0" applyFill="1"/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indent="1"/>
    </xf>
    <xf numFmtId="0" fontId="0" fillId="2" borderId="1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ill="1" applyBorder="1"/>
    <xf numFmtId="0" fontId="0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0" xfId="0" applyFill="1" applyAlignment="1">
      <alignment horizontal="left" indent="1"/>
    </xf>
    <xf numFmtId="0" fontId="8" fillId="2" borderId="0" xfId="0" applyFont="1" applyFill="1" applyBorder="1"/>
    <xf numFmtId="0" fontId="7" fillId="6" borderId="0" xfId="0" applyFont="1" applyFill="1"/>
    <xf numFmtId="0" fontId="0" fillId="2" borderId="0" xfId="0" applyFont="1" applyFill="1" applyAlignment="1">
      <alignment horizontal="left"/>
    </xf>
    <xf numFmtId="10" fontId="0" fillId="2" borderId="0" xfId="1" applyNumberFormat="1" applyFont="1" applyFill="1" applyBorder="1" applyAlignment="1">
      <alignment horizontal="right"/>
    </xf>
    <xf numFmtId="0" fontId="5" fillId="6" borderId="0" xfId="0" applyFont="1" applyFill="1"/>
    <xf numFmtId="2" fontId="0" fillId="2" borderId="0" xfId="0" applyNumberFormat="1" applyFill="1" applyBorder="1"/>
    <xf numFmtId="0" fontId="6" fillId="4" borderId="0" xfId="0" applyFont="1" applyFill="1" applyAlignment="1">
      <alignment horizontal="center"/>
    </xf>
    <xf numFmtId="0" fontId="0" fillId="4" borderId="0" xfId="0" applyFill="1"/>
    <xf numFmtId="10" fontId="0" fillId="7" borderId="0" xfId="1" applyNumberFormat="1" applyFont="1" applyFill="1" applyBorder="1" applyAlignment="1">
      <alignment horizontal="right"/>
    </xf>
    <xf numFmtId="0" fontId="6" fillId="4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 vertical="center" wrapText="1" indent="1"/>
    </xf>
    <xf numFmtId="0" fontId="4" fillId="2" borderId="0" xfId="0" applyFont="1" applyFill="1" applyAlignment="1">
      <alignment horizontal="left" indent="1"/>
    </xf>
    <xf numFmtId="0" fontId="0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wrapText="1"/>
    </xf>
    <xf numFmtId="167" fontId="0" fillId="2" borderId="0" xfId="0" applyNumberFormat="1" applyFill="1" applyBorder="1"/>
    <xf numFmtId="0" fontId="8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 wrapText="1"/>
    </xf>
    <xf numFmtId="3" fontId="6" fillId="2" borderId="0" xfId="0" applyNumberFormat="1" applyFont="1" applyFill="1"/>
    <xf numFmtId="3" fontId="0" fillId="2" borderId="0" xfId="1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vertical="top"/>
    </xf>
    <xf numFmtId="0" fontId="0" fillId="2" borderId="0" xfId="0" applyFill="1" applyAlignment="1">
      <alignment horizontal="left"/>
    </xf>
    <xf numFmtId="0" fontId="6" fillId="2" borderId="0" xfId="0" applyFont="1" applyFill="1" applyAlignment="1"/>
    <xf numFmtId="0" fontId="6" fillId="2" borderId="1" xfId="0" applyFont="1" applyFill="1" applyBorder="1" applyAlignment="1">
      <alignment horizontal="center"/>
    </xf>
    <xf numFmtId="0" fontId="0" fillId="2" borderId="0" xfId="0" applyFill="1"/>
    <xf numFmtId="0" fontId="6" fillId="2" borderId="0" xfId="0" applyFont="1" applyFill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6" fillId="2" borderId="0" xfId="0" applyFont="1" applyFill="1" applyBorder="1"/>
    <xf numFmtId="0" fontId="0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0" xfId="0" applyFill="1" applyAlignment="1">
      <alignment horizontal="left" indent="1"/>
    </xf>
    <xf numFmtId="0" fontId="8" fillId="2" borderId="0" xfId="0" applyFont="1" applyFill="1" applyBorder="1"/>
    <xf numFmtId="170" fontId="0" fillId="2" borderId="0" xfId="1" applyNumberFormat="1" applyFont="1" applyFill="1"/>
    <xf numFmtId="10" fontId="0" fillId="2" borderId="0" xfId="1" applyNumberFormat="1" applyFont="1" applyFill="1"/>
    <xf numFmtId="10" fontId="0" fillId="2" borderId="0" xfId="1" applyNumberFormat="1" applyFont="1" applyFill="1" applyBorder="1"/>
    <xf numFmtId="0" fontId="2" fillId="2" borderId="0" xfId="0" applyFont="1" applyFill="1" applyBorder="1" applyAlignment="1">
      <alignment horizontal="left" vertical="center" indent="1"/>
    </xf>
    <xf numFmtId="3" fontId="8" fillId="2" borderId="0" xfId="0" applyNumberFormat="1" applyFont="1" applyFill="1" applyBorder="1" applyAlignment="1">
      <alignment horizontal="right" vertical="top"/>
    </xf>
    <xf numFmtId="0" fontId="0" fillId="2" borderId="0" xfId="0" applyFill="1"/>
    <xf numFmtId="0" fontId="0" fillId="2" borderId="0" xfId="0" applyFill="1"/>
    <xf numFmtId="0" fontId="6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ill="1" applyBorder="1"/>
    <xf numFmtId="0" fontId="0" fillId="2" borderId="0" xfId="0" applyFont="1" applyFill="1" applyBorder="1" applyAlignment="1">
      <alignment horizontal="center"/>
    </xf>
    <xf numFmtId="0" fontId="0" fillId="2" borderId="1" xfId="0" applyFill="1" applyBorder="1"/>
    <xf numFmtId="0" fontId="6" fillId="2" borderId="1" xfId="0" applyFont="1" applyFill="1" applyBorder="1"/>
    <xf numFmtId="10" fontId="0" fillId="2" borderId="0" xfId="1" applyNumberFormat="1" applyFont="1" applyFill="1"/>
    <xf numFmtId="10" fontId="0" fillId="2" borderId="0" xfId="1" applyNumberFormat="1" applyFont="1" applyFill="1" applyBorder="1"/>
    <xf numFmtId="0" fontId="6" fillId="2" borderId="1" xfId="0" applyFont="1" applyFill="1" applyBorder="1" applyAlignment="1">
      <alignment horizontal="center"/>
    </xf>
    <xf numFmtId="0" fontId="0" fillId="2" borderId="0" xfId="0" applyFill="1"/>
    <xf numFmtId="3" fontId="0" fillId="2" borderId="0" xfId="0" applyNumberFormat="1" applyFill="1"/>
    <xf numFmtId="0" fontId="10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0" fillId="2" borderId="1" xfId="0" applyFont="1" applyFill="1" applyBorder="1" applyAlignment="1">
      <alignment horizontal="center"/>
    </xf>
    <xf numFmtId="0" fontId="0" fillId="2" borderId="0" xfId="0" applyFill="1" applyAlignment="1">
      <alignment horizontal="left" indent="1"/>
    </xf>
    <xf numFmtId="3" fontId="0" fillId="2" borderId="0" xfId="0" applyNumberFormat="1" applyFont="1" applyFill="1" applyBorder="1"/>
    <xf numFmtId="10" fontId="0" fillId="2" borderId="0" xfId="1" applyNumberFormat="1" applyFont="1" applyFill="1"/>
    <xf numFmtId="10" fontId="0" fillId="2" borderId="0" xfId="0" applyNumberFormat="1" applyFill="1"/>
    <xf numFmtId="0" fontId="2" fillId="2" borderId="0" xfId="0" applyFont="1" applyFill="1" applyBorder="1" applyAlignment="1">
      <alignment horizontal="left" indent="1"/>
    </xf>
    <xf numFmtId="3" fontId="6" fillId="2" borderId="0" xfId="0" applyNumberFormat="1" applyFont="1" applyFill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15" fillId="2" borderId="0" xfId="0" applyFont="1" applyFill="1"/>
    <xf numFmtId="0" fontId="15" fillId="2" borderId="0" xfId="0" applyFont="1" applyFill="1" applyAlignment="1">
      <alignment horizontal="left"/>
    </xf>
    <xf numFmtId="3" fontId="15" fillId="2" borderId="0" xfId="0" applyNumberFormat="1" applyFont="1" applyFill="1"/>
    <xf numFmtId="0" fontId="0" fillId="5" borderId="0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3" fontId="0" fillId="2" borderId="0" xfId="1" applyNumberFormat="1" applyFont="1" applyFill="1" applyBorder="1"/>
    <xf numFmtId="3" fontId="6" fillId="2" borderId="9" xfId="1" applyNumberFormat="1" applyFont="1" applyFill="1" applyBorder="1"/>
    <xf numFmtId="3" fontId="6" fillId="2" borderId="0" xfId="1" applyNumberFormat="1" applyFont="1" applyFill="1" applyBorder="1"/>
    <xf numFmtId="3" fontId="0" fillId="2" borderId="0" xfId="1" applyNumberFormat="1" applyFont="1" applyFill="1"/>
    <xf numFmtId="0" fontId="0" fillId="2" borderId="3" xfId="0" applyFont="1" applyFill="1" applyBorder="1" applyAlignment="1">
      <alignment horizontal="center"/>
    </xf>
    <xf numFmtId="3" fontId="0" fillId="2" borderId="3" xfId="0" applyNumberFormat="1" applyFont="1" applyFill="1" applyBorder="1" applyAlignment="1">
      <alignment horizontal="right"/>
    </xf>
    <xf numFmtId="0" fontId="0" fillId="2" borderId="3" xfId="0" applyFill="1" applyBorder="1"/>
    <xf numFmtId="0" fontId="6" fillId="2" borderId="9" xfId="0" applyFont="1" applyFill="1" applyBorder="1"/>
    <xf numFmtId="171" fontId="0" fillId="2" borderId="0" xfId="1" applyNumberFormat="1" applyFont="1" applyFill="1"/>
    <xf numFmtId="10" fontId="4" fillId="2" borderId="0" xfId="1" applyNumberFormat="1" applyFont="1" applyFill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6" fillId="2" borderId="0" xfId="24" applyFill="1"/>
    <xf numFmtId="0" fontId="2" fillId="2" borderId="0" xfId="0" applyFont="1" applyFill="1"/>
    <xf numFmtId="0" fontId="17" fillId="2" borderId="0" xfId="0" applyFont="1" applyFill="1"/>
    <xf numFmtId="0" fontId="11" fillId="2" borderId="0" xfId="0" applyFont="1" applyFill="1"/>
    <xf numFmtId="0" fontId="18" fillId="2" borderId="0" xfId="0" applyFont="1" applyFill="1"/>
    <xf numFmtId="0" fontId="12" fillId="2" borderId="0" xfId="0" applyFont="1" applyFill="1"/>
    <xf numFmtId="10" fontId="1" fillId="2" borderId="0" xfId="1" applyNumberFormat="1" applyFont="1" applyFill="1" applyBorder="1" applyAlignment="1">
      <alignment horizontal="right" indent="1"/>
    </xf>
    <xf numFmtId="14" fontId="6" fillId="2" borderId="0" xfId="0" applyNumberFormat="1" applyFont="1" applyFill="1" applyAlignment="1">
      <alignment horizontal="center"/>
    </xf>
    <xf numFmtId="9" fontId="0" fillId="2" borderId="0" xfId="0" applyNumberFormat="1" applyFill="1"/>
    <xf numFmtId="0" fontId="0" fillId="2" borderId="0" xfId="0" applyFont="1" applyFill="1"/>
    <xf numFmtId="17" fontId="6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17" fontId="0" fillId="2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10" fontId="6" fillId="2" borderId="0" xfId="1" applyNumberFormat="1" applyFont="1" applyFill="1" applyBorder="1"/>
    <xf numFmtId="43" fontId="0" fillId="2" borderId="0" xfId="25" applyFont="1" applyFill="1" applyAlignment="1">
      <alignment horizontal="center"/>
    </xf>
    <xf numFmtId="14" fontId="0" fillId="2" borderId="0" xfId="0" applyNumberFormat="1" applyFill="1"/>
    <xf numFmtId="169" fontId="6" fillId="2" borderId="0" xfId="0" applyNumberFormat="1" applyFont="1" applyFill="1" applyBorder="1"/>
    <xf numFmtId="169" fontId="6" fillId="2" borderId="1" xfId="0" applyNumberFormat="1" applyFont="1" applyFill="1" applyBorder="1"/>
    <xf numFmtId="0" fontId="6" fillId="2" borderId="0" xfId="0" applyFont="1" applyFill="1" applyAlignment="1">
      <alignment horizontal="right"/>
    </xf>
    <xf numFmtId="169" fontId="6" fillId="2" borderId="4" xfId="0" applyNumberFormat="1" applyFont="1" applyFill="1" applyBorder="1"/>
    <xf numFmtId="169" fontId="6" fillId="2" borderId="0" xfId="0" applyNumberFormat="1" applyFont="1" applyFill="1"/>
    <xf numFmtId="14" fontId="0" fillId="2" borderId="0" xfId="0" applyNumberFormat="1" applyFill="1" applyAlignment="1">
      <alignment horizontal="left"/>
    </xf>
    <xf numFmtId="169" fontId="0" fillId="2" borderId="0" xfId="25" applyNumberFormat="1" applyFont="1" applyFill="1" applyBorder="1" applyAlignment="1">
      <alignment horizontal="left"/>
    </xf>
    <xf numFmtId="169" fontId="0" fillId="2" borderId="4" xfId="25" applyNumberFormat="1" applyFont="1" applyFill="1" applyBorder="1" applyAlignment="1">
      <alignment horizontal="left"/>
    </xf>
    <xf numFmtId="169" fontId="0" fillId="2" borderId="1" xfId="25" applyNumberFormat="1" applyFont="1" applyFill="1" applyBorder="1" applyAlignment="1">
      <alignment horizontal="left"/>
    </xf>
    <xf numFmtId="169" fontId="0" fillId="2" borderId="7" xfId="25" applyNumberFormat="1" applyFont="1" applyFill="1" applyBorder="1" applyAlignment="1">
      <alignment horizontal="left"/>
    </xf>
    <xf numFmtId="0" fontId="0" fillId="2" borderId="0" xfId="0" applyFont="1" applyFill="1" applyBorder="1" applyAlignment="1">
      <alignment horizontal="left" vertical="top"/>
    </xf>
    <xf numFmtId="169" fontId="6" fillId="2" borderId="10" xfId="0" applyNumberFormat="1" applyFont="1" applyFill="1" applyBorder="1" applyAlignment="1">
      <alignment horizontal="left"/>
    </xf>
    <xf numFmtId="169" fontId="6" fillId="2" borderId="5" xfId="0" applyNumberFormat="1" applyFont="1" applyFill="1" applyBorder="1" applyAlignment="1">
      <alignment horizontal="left"/>
    </xf>
    <xf numFmtId="169" fontId="6" fillId="2" borderId="8" xfId="0" applyNumberFormat="1" applyFont="1" applyFill="1" applyBorder="1"/>
    <xf numFmtId="0" fontId="0" fillId="2" borderId="1" xfId="0" applyFill="1" applyBorder="1" applyAlignment="1">
      <alignment horizontal="left"/>
    </xf>
    <xf numFmtId="14" fontId="0" fillId="2" borderId="1" xfId="0" applyNumberForma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169" fontId="6" fillId="2" borderId="8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horizontal="left"/>
    </xf>
    <xf numFmtId="14" fontId="0" fillId="2" borderId="0" xfId="0" applyNumberFormat="1" applyFill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168" fontId="0" fillId="2" borderId="0" xfId="0" applyNumberFormat="1" applyFill="1" applyBorder="1" applyAlignment="1">
      <alignment horizontal="right"/>
    </xf>
    <xf numFmtId="0" fontId="10" fillId="2" borderId="0" xfId="0" applyFont="1" applyFill="1" applyBorder="1" applyAlignment="1"/>
    <xf numFmtId="0" fontId="19" fillId="2" borderId="0" xfId="0" applyFont="1" applyFill="1"/>
    <xf numFmtId="0" fontId="0" fillId="2" borderId="0" xfId="0" applyFont="1" applyFill="1" applyAlignment="1">
      <alignment horizontal="left" indent="1"/>
    </xf>
    <xf numFmtId="169" fontId="6" fillId="2" borderId="2" xfId="0" applyNumberFormat="1" applyFont="1" applyFill="1" applyBorder="1" applyAlignment="1">
      <alignment horizontal="left"/>
    </xf>
    <xf numFmtId="169" fontId="0" fillId="2" borderId="1" xfId="0" applyNumberFormat="1" applyFont="1" applyFill="1" applyBorder="1"/>
    <xf numFmtId="3" fontId="0" fillId="2" borderId="1" xfId="0" applyNumberFormat="1" applyFont="1" applyFill="1" applyBorder="1" applyAlignment="1">
      <alignment horizontal="right"/>
    </xf>
    <xf numFmtId="3" fontId="6" fillId="2" borderId="0" xfId="0" applyNumberFormat="1" applyFont="1" applyFill="1" applyAlignment="1">
      <alignment horizontal="right"/>
    </xf>
    <xf numFmtId="0" fontId="5" fillId="6" borderId="0" xfId="0" applyFont="1" applyFill="1" applyAlignment="1">
      <alignment horizontal="left"/>
    </xf>
    <xf numFmtId="0" fontId="8" fillId="2" borderId="0" xfId="0" applyFont="1" applyFill="1"/>
    <xf numFmtId="0" fontId="20" fillId="2" borderId="0" xfId="0" applyFont="1" applyFill="1" applyAlignment="1">
      <alignment horizontal="left" indent="1"/>
    </xf>
    <xf numFmtId="0" fontId="0" fillId="2" borderId="0" xfId="0" applyFont="1" applyFill="1" applyBorder="1" applyAlignment="1">
      <alignment horizontal="center"/>
    </xf>
    <xf numFmtId="173" fontId="6" fillId="2" borderId="0" xfId="25" applyNumberFormat="1" applyFont="1" applyFill="1"/>
    <xf numFmtId="0" fontId="0" fillId="2" borderId="11" xfId="0" applyFill="1" applyBorder="1"/>
    <xf numFmtId="170" fontId="6" fillId="2" borderId="0" xfId="1" applyNumberFormat="1" applyFont="1" applyFill="1"/>
    <xf numFmtId="167" fontId="0" fillId="2" borderId="0" xfId="0" applyNumberFormat="1" applyFill="1" applyBorder="1"/>
    <xf numFmtId="0" fontId="0" fillId="2" borderId="0" xfId="0" quotePrefix="1" applyFont="1" applyFill="1" applyAlignment="1">
      <alignment horizontal="center"/>
    </xf>
    <xf numFmtId="0" fontId="6" fillId="2" borderId="0" xfId="0" applyFont="1" applyFill="1" applyBorder="1" applyAlignment="1">
      <alignment horizontal="left"/>
    </xf>
    <xf numFmtId="3" fontId="6" fillId="3" borderId="11" xfId="1" applyNumberFormat="1" applyFont="1" applyFill="1" applyBorder="1" applyAlignment="1">
      <alignment horizontal="right"/>
    </xf>
    <xf numFmtId="0" fontId="6" fillId="3" borderId="11" xfId="0" applyFont="1" applyFill="1" applyBorder="1" applyAlignment="1">
      <alignment horizontal="left"/>
    </xf>
    <xf numFmtId="10" fontId="0" fillId="2" borderId="0" xfId="1" applyNumberFormat="1" applyFont="1" applyFill="1" applyBorder="1" applyAlignment="1">
      <alignment horizontal="center"/>
    </xf>
    <xf numFmtId="169" fontId="0" fillId="2" borderId="0" xfId="25" applyNumberFormat="1" applyFont="1" applyFill="1"/>
    <xf numFmtId="0" fontId="6" fillId="2" borderId="1" xfId="0" applyFont="1" applyFill="1" applyBorder="1" applyAlignment="1">
      <alignment horizontal="left"/>
    </xf>
    <xf numFmtId="10" fontId="1" fillId="0" borderId="0" xfId="1" applyNumberFormat="1" applyFont="1" applyFill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10" fontId="1" fillId="2" borderId="0" xfId="1" applyNumberFormat="1" applyFont="1" applyFill="1" applyAlignment="1">
      <alignment horizontal="right"/>
    </xf>
    <xf numFmtId="0" fontId="1" fillId="2" borderId="0" xfId="0" applyFont="1" applyFill="1"/>
    <xf numFmtId="0" fontId="0" fillId="2" borderId="0" xfId="0" applyFont="1" applyFill="1" applyBorder="1" applyAlignment="1">
      <alignment horizontal="center"/>
    </xf>
    <xf numFmtId="171" fontId="0" fillId="2" borderId="0" xfId="1" applyNumberFormat="1" applyFont="1" applyFill="1" applyBorder="1"/>
    <xf numFmtId="167" fontId="0" fillId="2" borderId="0" xfId="0" applyNumberFormat="1" applyFill="1"/>
    <xf numFmtId="0" fontId="6" fillId="2" borderId="0" xfId="0" applyFont="1" applyFill="1" applyBorder="1" applyAlignment="1">
      <alignment horizontal="center" wrapText="1"/>
    </xf>
    <xf numFmtId="49" fontId="0" fillId="2" borderId="0" xfId="0" applyNumberFormat="1" applyFill="1"/>
    <xf numFmtId="3" fontId="0" fillId="2" borderId="0" xfId="0" applyNumberFormat="1" applyFill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17" fontId="0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67" fontId="2" fillId="2" borderId="0" xfId="0" applyNumberFormat="1" applyFont="1" applyFill="1" applyBorder="1"/>
    <xf numFmtId="0" fontId="2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0" fillId="5" borderId="4" xfId="0" applyFont="1" applyFill="1" applyBorder="1" applyAlignment="1">
      <alignment horizontal="right"/>
    </xf>
    <xf numFmtId="171" fontId="0" fillId="2" borderId="0" xfId="0" applyNumberFormat="1" applyFill="1"/>
    <xf numFmtId="174" fontId="0" fillId="7" borderId="0" xfId="25" applyNumberFormat="1" applyFont="1" applyFill="1" applyBorder="1" applyAlignment="1">
      <alignment horizontal="right"/>
    </xf>
    <xf numFmtId="171" fontId="0" fillId="2" borderId="0" xfId="0" applyNumberFormat="1" applyFont="1" applyFill="1" applyBorder="1" applyAlignment="1">
      <alignment vertical="center" wrapText="1"/>
    </xf>
    <xf numFmtId="177" fontId="0" fillId="2" borderId="0" xfId="0" applyNumberFormat="1" applyFill="1" applyBorder="1"/>
    <xf numFmtId="176" fontId="6" fillId="2" borderId="0" xfId="25" applyNumberFormat="1" applyFont="1" applyFill="1"/>
    <xf numFmtId="2" fontId="2" fillId="2" borderId="0" xfId="0" applyNumberFormat="1" applyFont="1" applyFill="1" applyBorder="1"/>
    <xf numFmtId="10" fontId="2" fillId="2" borderId="0" xfId="1" applyNumberFormat="1" applyFont="1" applyFill="1" applyBorder="1"/>
    <xf numFmtId="0" fontId="0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right" vertical="center"/>
    </xf>
    <xf numFmtId="0" fontId="0" fillId="2" borderId="0" xfId="0" applyFont="1" applyFill="1" applyBorder="1" applyAlignment="1">
      <alignment horizontal="center"/>
    </xf>
    <xf numFmtId="10" fontId="15" fillId="2" borderId="0" xfId="1" applyNumberFormat="1" applyFont="1" applyFill="1" applyBorder="1"/>
    <xf numFmtId="167" fontId="15" fillId="2" borderId="0" xfId="0" applyNumberFormat="1" applyFont="1" applyFill="1" applyBorder="1"/>
    <xf numFmtId="169" fontId="0" fillId="2" borderId="0" xfId="25" applyNumberFormat="1" applyFont="1" applyFill="1" applyBorder="1" applyAlignment="1">
      <alignment horizontal="center"/>
    </xf>
    <xf numFmtId="169" fontId="6" fillId="2" borderId="0" xfId="0" applyNumberFormat="1" applyFont="1" applyFill="1" applyBorder="1" applyAlignment="1">
      <alignment horizontal="center"/>
    </xf>
    <xf numFmtId="169" fontId="0" fillId="2" borderId="1" xfId="25" applyNumberFormat="1" applyFont="1" applyFill="1" applyBorder="1" applyAlignment="1">
      <alignment horizontal="center"/>
    </xf>
    <xf numFmtId="3" fontId="6" fillId="2" borderId="14" xfId="1" applyNumberFormat="1" applyFont="1" applyFill="1" applyBorder="1"/>
    <xf numFmtId="0" fontId="10" fillId="2" borderId="0" xfId="0" applyFont="1" applyFill="1" applyBorder="1" applyAlignment="1"/>
    <xf numFmtId="0" fontId="0" fillId="2" borderId="0" xfId="0" applyFont="1" applyFill="1" applyBorder="1" applyAlignment="1">
      <alignment horizontal="center"/>
    </xf>
    <xf numFmtId="0" fontId="7" fillId="10" borderId="0" xfId="0" applyFont="1" applyFill="1"/>
    <xf numFmtId="0" fontId="22" fillId="10" borderId="0" xfId="0" applyFont="1" applyFill="1"/>
    <xf numFmtId="0" fontId="2" fillId="11" borderId="0" xfId="0" applyFont="1" applyFill="1"/>
    <xf numFmtId="0" fontId="8" fillId="11" borderId="0" xfId="0" applyFont="1" applyFill="1"/>
    <xf numFmtId="3" fontId="6" fillId="5" borderId="9" xfId="0" applyNumberFormat="1" applyFont="1" applyFill="1" applyBorder="1" applyAlignment="1">
      <alignment horizontal="right"/>
    </xf>
    <xf numFmtId="3" fontId="0" fillId="2" borderId="6" xfId="0" applyNumberFormat="1" applyFont="1" applyFill="1" applyBorder="1" applyAlignment="1">
      <alignment horizontal="right"/>
    </xf>
    <xf numFmtId="3" fontId="0" fillId="2" borderId="7" xfId="0" applyNumberFormat="1" applyFont="1" applyFill="1" applyBorder="1" applyAlignment="1">
      <alignment horizontal="right"/>
    </xf>
    <xf numFmtId="3" fontId="0" fillId="12" borderId="0" xfId="0" applyNumberFormat="1" applyFill="1" applyBorder="1"/>
    <xf numFmtId="3" fontId="0" fillId="12" borderId="0" xfId="0" applyNumberFormat="1" applyFont="1" applyFill="1" applyBorder="1"/>
    <xf numFmtId="3" fontId="0" fillId="12" borderId="0" xfId="0" applyNumberFormat="1" applyFont="1" applyFill="1" applyBorder="1" applyAlignment="1">
      <alignment horizontal="right"/>
    </xf>
    <xf numFmtId="3" fontId="0" fillId="12" borderId="0" xfId="1" applyNumberFormat="1" applyFont="1" applyFill="1" applyBorder="1" applyAlignment="1">
      <alignment horizontal="right"/>
    </xf>
    <xf numFmtId="3" fontId="0" fillId="12" borderId="1" xfId="0" applyNumberFormat="1" applyFill="1" applyBorder="1"/>
    <xf numFmtId="3" fontId="0" fillId="2" borderId="1" xfId="1" applyNumberFormat="1" applyFont="1" applyFill="1" applyBorder="1"/>
    <xf numFmtId="2" fontId="2" fillId="12" borderId="0" xfId="1" applyNumberFormat="1" applyFont="1" applyFill="1" applyBorder="1"/>
    <xf numFmtId="2" fontId="2" fillId="12" borderId="6" xfId="1" applyNumberFormat="1" applyFont="1" applyFill="1" applyBorder="1"/>
    <xf numFmtId="2" fontId="2" fillId="12" borderId="1" xfId="1" applyNumberFormat="1" applyFont="1" applyFill="1" applyBorder="1"/>
    <xf numFmtId="2" fontId="2" fillId="12" borderId="7" xfId="1" applyNumberFormat="1" applyFont="1" applyFill="1" applyBorder="1"/>
    <xf numFmtId="169" fontId="8" fillId="12" borderId="0" xfId="0" applyNumberFormat="1" applyFont="1" applyFill="1"/>
    <xf numFmtId="3" fontId="8" fillId="12" borderId="0" xfId="0" applyNumberFormat="1" applyFont="1" applyFill="1"/>
    <xf numFmtId="0" fontId="2" fillId="12" borderId="0" xfId="0" applyFont="1" applyFill="1" applyBorder="1" applyAlignment="1">
      <alignment horizontal="left" vertical="center" indent="1"/>
    </xf>
    <xf numFmtId="0" fontId="0" fillId="12" borderId="0" xfId="0" applyFont="1" applyFill="1" applyAlignment="1">
      <alignment horizontal="left" indent="1"/>
    </xf>
    <xf numFmtId="0" fontId="0" fillId="12" borderId="0" xfId="0" applyFill="1" applyAlignment="1">
      <alignment horizontal="left" indent="1"/>
    </xf>
    <xf numFmtId="0" fontId="2" fillId="12" borderId="0" xfId="0" applyFont="1" applyFill="1" applyBorder="1" applyAlignment="1">
      <alignment horizontal="left" vertical="center" wrapText="1" indent="1"/>
    </xf>
    <xf numFmtId="0" fontId="0" fillId="12" borderId="0" xfId="0" applyFill="1"/>
    <xf numFmtId="0" fontId="8" fillId="12" borderId="1" xfId="0" applyFont="1" applyFill="1" applyBorder="1" applyAlignment="1">
      <alignment horizontal="center" wrapText="1"/>
    </xf>
    <xf numFmtId="166" fontId="8" fillId="12" borderId="1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0" fontId="0" fillId="2" borderId="1" xfId="1" applyNumberFormat="1" applyFont="1" applyFill="1" applyBorder="1" applyAlignment="1">
      <alignment horizontal="center"/>
    </xf>
    <xf numFmtId="10" fontId="0" fillId="2" borderId="7" xfId="1" applyNumberFormat="1" applyFont="1" applyFill="1" applyBorder="1" applyAlignment="1">
      <alignment horizontal="center"/>
    </xf>
  </cellXfs>
  <cellStyles count="31">
    <cellStyle name=" 1" xfId="2"/>
    <cellStyle name=" 1 2" xfId="3"/>
    <cellStyle name=" 1 2 2" xfId="4"/>
    <cellStyle name=" 1 3" xfId="5"/>
    <cellStyle name=" 1 3 2" xfId="6"/>
    <cellStyle name=" 1 4" xfId="7"/>
    <cellStyle name="_3GIS model v2.77_Distribution Business_Retail Fin Perform " xfId="8"/>
    <cellStyle name="_3GIS model v2.77_Fleet Overhead Costs 2_Retail Fin Perform " xfId="9"/>
    <cellStyle name="_3GIS model v2.77_Fleet Overhead Costs_Retail Fin Perform " xfId="10"/>
    <cellStyle name="_3GIS model v2.77_Forecast 2_Retail Fin Perform " xfId="11"/>
    <cellStyle name="_3GIS model v2.77_Forecast_Retail Fin Perform " xfId="12"/>
    <cellStyle name="_3GIS model v2.77_Funding &amp; Cashflow_1_Retail Fin Perform " xfId="13"/>
    <cellStyle name="_3GIS model v2.77_Funding &amp; Cashflow_Retail Fin Perform " xfId="14"/>
    <cellStyle name="_3GIS model v2.77_Group P&amp;L_1_Retail Fin Perform " xfId="15"/>
    <cellStyle name="_3GIS model v2.77_Group P&amp;L_Retail Fin Perform " xfId="16"/>
    <cellStyle name="_3GIS model v2.77_Opening  Detailed BS_Retail Fin Perform " xfId="17"/>
    <cellStyle name="_3GIS model v2.77_OUTPUT DB_Retail Fin Perform " xfId="18"/>
    <cellStyle name="_3GIS model v2.77_OUTPUT EB_Retail Fin Perform " xfId="19"/>
    <cellStyle name="_3GIS model v2.77_Report_Retail Fin Perform " xfId="20"/>
    <cellStyle name="_3GIS model v2.77_Retail Fin Perform " xfId="21"/>
    <cellStyle name="_3GIS model v2.77_Sheet2 2_Retail Fin Perform " xfId="22"/>
    <cellStyle name="_3GIS model v2.77_Sheet2_Retail Fin Perform " xfId="23"/>
    <cellStyle name="Comma" xfId="25" builtinId="3"/>
    <cellStyle name="Comma_2007 E153 ELEC Reg Accts template 2006" xfId="27"/>
    <cellStyle name="Hyperlink" xfId="24" builtinId="8"/>
    <cellStyle name="import_ICRC Electricity model 1-1  (1 Feb 2003) " xfId="29"/>
    <cellStyle name="Input1_ICRC Electricity model 1-1  (1 Feb 2003) " xfId="30"/>
    <cellStyle name="Normal" xfId="0" builtinId="0"/>
    <cellStyle name="Normal_2007 E153 ELEC Reg Accts template 2006" xfId="28"/>
    <cellStyle name="Percent" xfId="1" builtinId="5"/>
    <cellStyle name="Percent 6" xfId="26"/>
  </cellStyles>
  <dxfs count="0"/>
  <tableStyles count="0" defaultTableStyle="TableStyleMedium2" defaultPivotStyle="PivotStyleLight16"/>
  <colors>
    <mruColors>
      <color rgb="FFFFFFCC"/>
      <color rgb="FFCDDC29"/>
      <color rgb="FF031F73"/>
      <color rgb="FF188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66675</xdr:rowOff>
    </xdr:from>
    <xdr:to>
      <xdr:col>2</xdr:col>
      <xdr:colOff>269474</xdr:colOff>
      <xdr:row>4</xdr:row>
      <xdr:rowOff>93035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66675"/>
          <a:ext cx="983849" cy="63596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317099</xdr:colOff>
      <xdr:row>4</xdr:row>
      <xdr:rowOff>26360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0"/>
          <a:ext cx="983849" cy="6359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/FC/GPSEC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00DATE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/STATEFC/STCONST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/Private%20Clients/EnergyAustralia/EnergyAustDat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/ECA/WD4-F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comparison"/>
      <sheetName val="Sheet1"/>
      <sheetName val="SECTORS"/>
      <sheetName val="LTF Chart data"/>
      <sheetName val="% OF GDP"/>
      <sheetName val="CONTRIBUTION"/>
      <sheetName val="Productivity"/>
      <sheetName val="INDEXES-85=100"/>
      <sheetName val="ave hrs"/>
      <sheetName val="services"/>
      <sheetName val="LTF table 9.1"/>
      <sheetName val="INDEXES"/>
      <sheetName val="LTF Table 9.x"/>
      <sheetName val="public charts"/>
      <sheetName val="acr chart"/>
      <sheetName val="Emp"/>
      <sheetName val="LTF Chart"/>
      <sheetName val="LTF Chart (2)"/>
      <sheetName val="E"/>
      <sheetName val="F"/>
      <sheetName val="ga&amp;def"/>
      <sheetName val="c&amp;rs chart"/>
      <sheetName val="subsect emp data"/>
      <sheetName val="LTF Table"/>
      <sheetName val="LTF exec sum table"/>
      <sheetName val="WH2"/>
      <sheetName val="govt"/>
      <sheetName val="Sheet2"/>
      <sheetName val="WH3"/>
      <sheetName val="tables"/>
      <sheetName val="GPSECTOR"/>
      <sheetName val="A"/>
      <sheetName val="Drivers"/>
      <sheetName val="Quarterly GVA"/>
      <sheetName val="LTF 7.1"/>
    </sheetNames>
    <sheetDataSet>
      <sheetData sheetId="0"/>
      <sheetData sheetId="1"/>
      <sheetData sheetId="2">
        <row r="3">
          <cell r="BT3" t="str">
            <v>[from REXP.xls]</v>
          </cell>
        </row>
        <row r="16">
          <cell r="A16" t="str">
            <v>1976</v>
          </cell>
          <cell r="BP16">
            <v>6510</v>
          </cell>
        </row>
        <row r="17">
          <cell r="A17" t="str">
            <v>1977</v>
          </cell>
          <cell r="BP17">
            <v>-2275</v>
          </cell>
        </row>
        <row r="18">
          <cell r="A18" t="str">
            <v>1978</v>
          </cell>
          <cell r="BP18">
            <v>-1958</v>
          </cell>
        </row>
        <row r="19">
          <cell r="A19" t="str">
            <v>1979</v>
          </cell>
          <cell r="BP19">
            <v>2015</v>
          </cell>
        </row>
        <row r="20">
          <cell r="A20" t="str">
            <v>1980</v>
          </cell>
          <cell r="BP20">
            <v>1591</v>
          </cell>
        </row>
        <row r="21">
          <cell r="A21" t="str">
            <v>1981</v>
          </cell>
          <cell r="BP21">
            <v>2576</v>
          </cell>
        </row>
        <row r="22">
          <cell r="A22" t="str">
            <v>1982</v>
          </cell>
          <cell r="BP22">
            <v>-10322</v>
          </cell>
        </row>
        <row r="23">
          <cell r="A23" t="str">
            <v>1983</v>
          </cell>
          <cell r="BP23">
            <v>7140</v>
          </cell>
        </row>
        <row r="24">
          <cell r="A24" t="str">
            <v>1984</v>
          </cell>
          <cell r="BP24">
            <v>-1833</v>
          </cell>
        </row>
        <row r="25">
          <cell r="A25" t="str">
            <v>1985</v>
          </cell>
          <cell r="BP25">
            <v>-116</v>
          </cell>
        </row>
        <row r="26">
          <cell r="A26" t="str">
            <v>1986</v>
          </cell>
          <cell r="BP26">
            <v>5328</v>
          </cell>
        </row>
        <row r="27">
          <cell r="A27" t="str">
            <v>1987</v>
          </cell>
          <cell r="BP27">
            <v>4933</v>
          </cell>
        </row>
        <row r="28">
          <cell r="A28" t="str">
            <v>1988</v>
          </cell>
          <cell r="BP28">
            <v>-3170</v>
          </cell>
        </row>
        <row r="29">
          <cell r="A29" t="str">
            <v>1989</v>
          </cell>
          <cell r="BP29">
            <v>-8239</v>
          </cell>
        </row>
        <row r="30">
          <cell r="A30" t="str">
            <v>1990</v>
          </cell>
          <cell r="BP30">
            <v>-2748</v>
          </cell>
        </row>
        <row r="31">
          <cell r="A31" t="str">
            <v>1991</v>
          </cell>
          <cell r="BP31">
            <v>-1793</v>
          </cell>
        </row>
        <row r="32">
          <cell r="A32" t="str">
            <v>1992</v>
          </cell>
          <cell r="BP32">
            <v>4371</v>
          </cell>
        </row>
        <row r="33">
          <cell r="A33" t="str">
            <v>1993</v>
          </cell>
          <cell r="BP33">
            <v>4350</v>
          </cell>
          <cell r="CH33">
            <v>4.6766809728183034</v>
          </cell>
        </row>
        <row r="34">
          <cell r="A34" t="str">
            <v>1994</v>
          </cell>
          <cell r="CH34">
            <v>2.3807896786890659</v>
          </cell>
        </row>
        <row r="35">
          <cell r="A35" t="str">
            <v>1995</v>
          </cell>
          <cell r="CH35">
            <v>2.4989654389875993</v>
          </cell>
        </row>
        <row r="36">
          <cell r="A36" t="str">
            <v>1996</v>
          </cell>
          <cell r="CH36">
            <v>3.8966958832033161</v>
          </cell>
        </row>
        <row r="37">
          <cell r="A37" t="str">
            <v>1997</v>
          </cell>
          <cell r="CH37">
            <v>3.0886869319962429</v>
          </cell>
        </row>
        <row r="38">
          <cell r="CH38">
            <v>2.8575250185435053</v>
          </cell>
        </row>
        <row r="39">
          <cell r="CH39">
            <v>3.0985116268072765</v>
          </cell>
        </row>
        <row r="40">
          <cell r="CH40">
            <v>3.0409356725146219</v>
          </cell>
        </row>
        <row r="41">
          <cell r="CH41">
            <v>3.2705704302152139</v>
          </cell>
        </row>
        <row r="42">
          <cell r="CH42">
            <v>3.7047014579584259</v>
          </cell>
        </row>
        <row r="43">
          <cell r="CH43">
            <v>3.1400991282120483</v>
          </cell>
        </row>
        <row r="44">
          <cell r="CH44">
            <v>2.9175607741207532</v>
          </cell>
        </row>
        <row r="45">
          <cell r="CH45">
            <v>2.8005912468063832</v>
          </cell>
        </row>
        <row r="46">
          <cell r="CH46">
            <v>3.449884781656487</v>
          </cell>
        </row>
        <row r="47">
          <cell r="CH47">
            <v>3.0991982768936222</v>
          </cell>
        </row>
        <row r="48">
          <cell r="CH48">
            <v>3.732769087922283</v>
          </cell>
        </row>
        <row r="49">
          <cell r="CH49">
            <v>4.4375973629173115</v>
          </cell>
        </row>
        <row r="50">
          <cell r="CH50">
            <v>2.950265771148386</v>
          </cell>
        </row>
        <row r="51">
          <cell r="CH51">
            <v>2.4086732039223513</v>
          </cell>
        </row>
        <row r="52">
          <cell r="CH52">
            <v>2.6418533652909471</v>
          </cell>
        </row>
        <row r="53">
          <cell r="CH53">
            <v>2.7906146238375396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DATES"/>
      <sheetName val="A"/>
      <sheetName val="Referenc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W"/>
      <sheetName val="VIC"/>
      <sheetName val="QLD"/>
      <sheetName val="SA"/>
      <sheetName val="WA"/>
      <sheetName val="TAS"/>
      <sheetName val="NT"/>
      <sheetName val="ACT"/>
      <sheetName val="AUST SUM"/>
      <sheetName val="Tot WD by State"/>
      <sheetName val="Linked Sheet"/>
      <sheetName val="Data"/>
      <sheetName val="Data2"/>
      <sheetName val="A&amp;A analysis"/>
      <sheetName val="Public Equip,Intang"/>
      <sheetName val="NDBlg fc"/>
      <sheetName val="2ndHand Purch Assets"/>
      <sheetName val="NSW- Constn Cont. to Growth"/>
      <sheetName val="VIC- Constn Cont. to Growth"/>
      <sheetName val="QLD- Constn Cont. to Growth"/>
      <sheetName val="WA-Construction Cont. to Growth"/>
      <sheetName val="SA- Construction Cont. to Growt"/>
      <sheetName val="TAS- Construction Cont. to Grow"/>
      <sheetName val="NT- Construction Cont. to Growt"/>
      <sheetName val="ACT- Construction Cont. to Gro "/>
      <sheetName val="Dwell WD by State"/>
      <sheetName val="NonDwell WD by State"/>
      <sheetName val="Eng WD by State"/>
      <sheetName val="Dwell Comp by State"/>
      <sheetName val="DwelInvReconc"/>
      <sheetName val="SA Table"/>
      <sheetName val="875505a"/>
      <sheetName val="GRAPH"/>
      <sheetName val="Pub NDBldg"/>
      <sheetName val="Tot Cons WD by State"/>
      <sheetName val="STCONSTN"/>
      <sheetName val="SIP"/>
      <sheetName val="WA Table"/>
      <sheetName val="Sheet1"/>
      <sheetName val="NSW Table"/>
      <sheetName val="NSW v VIC data"/>
      <sheetName val="NSW v VIC chart"/>
      <sheetName val="WA GVA"/>
      <sheetName val="VIC Table"/>
    </sheetNames>
    <sheetDataSet>
      <sheetData sheetId="0"/>
      <sheetData sheetId="1">
        <row r="5">
          <cell r="A5">
            <v>1981</v>
          </cell>
          <cell r="F5">
            <v>566.66999999999996</v>
          </cell>
          <cell r="R5">
            <v>12911.273549304933</v>
          </cell>
          <cell r="AZ5">
            <v>177.99526107077236</v>
          </cell>
          <cell r="BC5">
            <v>1684</v>
          </cell>
          <cell r="BE5">
            <v>1216.1217781851324</v>
          </cell>
          <cell r="BG5">
            <v>3947.2544287045807</v>
          </cell>
        </row>
        <row r="6">
          <cell r="A6">
            <v>1982</v>
          </cell>
          <cell r="C6">
            <v>-12.086823315380467</v>
          </cell>
          <cell r="F6">
            <v>628.20600000000002</v>
          </cell>
          <cell r="G6">
            <v>10.859230239822137</v>
          </cell>
          <cell r="N6">
            <v>3537.8119999999999</v>
          </cell>
          <cell r="P6">
            <v>5010.2750041645022</v>
          </cell>
          <cell r="R6">
            <v>13042.867008532843</v>
          </cell>
          <cell r="S6">
            <v>1.0192136254056461</v>
          </cell>
          <cell r="X6">
            <v>-12.06183606665271</v>
          </cell>
          <cell r="AG6">
            <v>2446.7422701239593</v>
          </cell>
          <cell r="AZ6">
            <v>155.42678193219535</v>
          </cell>
          <cell r="BA6">
            <v>-12.67925842677553</v>
          </cell>
          <cell r="BC6">
            <v>1436</v>
          </cell>
          <cell r="BD6">
            <v>-14.726840855106893</v>
          </cell>
          <cell r="BE6">
            <v>1091.0697298760406</v>
          </cell>
          <cell r="BG6">
            <v>4425.933347524664</v>
          </cell>
        </row>
        <row r="7">
          <cell r="A7">
            <v>1983</v>
          </cell>
          <cell r="C7">
            <v>-5.2332107450094316</v>
          </cell>
          <cell r="F7">
            <v>570.14599999999996</v>
          </cell>
          <cell r="G7">
            <v>-9.2421912557345891</v>
          </cell>
          <cell r="N7">
            <v>2841.116</v>
          </cell>
          <cell r="P7">
            <v>4485.0090393213786</v>
          </cell>
          <cell r="R7">
            <v>11560.499077429373</v>
          </cell>
          <cell r="S7">
            <v>-11.365353416037149</v>
          </cell>
          <cell r="U7">
            <v>6023.2709508219423</v>
          </cell>
          <cell r="X7">
            <v>-8.2448751398335531</v>
          </cell>
          <cell r="AG7">
            <v>1939.508164656741</v>
          </cell>
          <cell r="AZ7">
            <v>259.06027041711104</v>
          </cell>
          <cell r="BA7">
            <v>66.676725334328552</v>
          </cell>
          <cell r="BC7">
            <v>2949</v>
          </cell>
          <cell r="BD7">
            <v>105.36211699164343</v>
          </cell>
          <cell r="BE7">
            <v>901.60783534325901</v>
          </cell>
          <cell r="BG7">
            <v>4074.6357438513965</v>
          </cell>
        </row>
        <row r="8">
          <cell r="A8">
            <v>1984</v>
          </cell>
          <cell r="C8">
            <v>27.842751907771813</v>
          </cell>
          <cell r="F8">
            <v>554.50300000000004</v>
          </cell>
          <cell r="G8">
            <v>-2.7436831969355091</v>
          </cell>
          <cell r="N8">
            <v>3363.4040000000005</v>
          </cell>
          <cell r="P8">
            <v>3704.7196240059775</v>
          </cell>
          <cell r="R8">
            <v>12307.076584099395</v>
          </cell>
          <cell r="S8">
            <v>6.4580041196286686</v>
          </cell>
          <cell r="U8">
            <v>6201.2672314907231</v>
          </cell>
          <cell r="V8">
            <v>2.9551431792137928</v>
          </cell>
          <cell r="X8">
            <v>29.393533487668027</v>
          </cell>
          <cell r="AG8">
            <v>1986.1855285711899</v>
          </cell>
          <cell r="AZ8">
            <v>278.383064295037</v>
          </cell>
          <cell r="BA8">
            <v>7.4588024812969111</v>
          </cell>
          <cell r="BC8">
            <v>2503</v>
          </cell>
          <cell r="BD8">
            <v>-15.123770769752454</v>
          </cell>
          <cell r="BE8">
            <v>1377.2184714288105</v>
          </cell>
          <cell r="BG8">
            <v>3245.193986197462</v>
          </cell>
        </row>
        <row r="9">
          <cell r="A9">
            <v>1985</v>
          </cell>
          <cell r="B9">
            <v>5384.2443239777567</v>
          </cell>
          <cell r="C9">
            <v>14.938666649144494</v>
          </cell>
          <cell r="D9">
            <v>40293</v>
          </cell>
          <cell r="F9">
            <v>690.279</v>
          </cell>
          <cell r="G9">
            <v>24.48607131070526</v>
          </cell>
          <cell r="N9">
            <v>3809.5010000000002</v>
          </cell>
          <cell r="P9">
            <v>4175.7144102371194</v>
          </cell>
          <cell r="R9">
            <v>14059.738734214876</v>
          </cell>
          <cell r="S9">
            <v>14.241092416536194</v>
          </cell>
          <cell r="U9">
            <v>6755.3372780493055</v>
          </cell>
          <cell r="V9">
            <v>8.934787453521654</v>
          </cell>
          <cell r="W9">
            <v>5194.9087582472112</v>
          </cell>
          <cell r="X9">
            <v>17.903538033003265</v>
          </cell>
          <cell r="AA9">
            <v>5956.6919276882973</v>
          </cell>
          <cell r="AB9">
            <v>18.585747933019036</v>
          </cell>
          <cell r="AG9">
            <v>2648.5698987638289</v>
          </cell>
          <cell r="AN9">
            <v>927.313994558491</v>
          </cell>
          <cell r="AZ9">
            <v>189.33556573054557</v>
          </cell>
          <cell r="BA9">
            <v>-31.987397936721031</v>
          </cell>
          <cell r="BC9">
            <v>2629</v>
          </cell>
          <cell r="BD9">
            <v>5.0339592489013096</v>
          </cell>
          <cell r="BE9">
            <v>1160.9311012361713</v>
          </cell>
          <cell r="BG9">
            <v>3248.4004156786286</v>
          </cell>
        </row>
        <row r="10">
          <cell r="A10">
            <v>1986</v>
          </cell>
          <cell r="B10">
            <v>5301.1059346732854</v>
          </cell>
          <cell r="C10">
            <v>-1.5441050647391652</v>
          </cell>
          <cell r="D10">
            <v>35877</v>
          </cell>
          <cell r="F10">
            <v>798.86799999999994</v>
          </cell>
          <cell r="G10">
            <v>15.731175365323292</v>
          </cell>
          <cell r="N10">
            <v>4160.4120000000003</v>
          </cell>
          <cell r="P10">
            <v>3697.8009977426955</v>
          </cell>
          <cell r="R10">
            <v>13958.186932415982</v>
          </cell>
          <cell r="S10">
            <v>-0.72228797219229257</v>
          </cell>
          <cell r="U10">
            <v>7409.7989843897494</v>
          </cell>
          <cell r="V10">
            <v>9.6880685508781603</v>
          </cell>
          <cell r="W10">
            <v>5088.195160418969</v>
          </cell>
          <cell r="X10">
            <v>-2.0541958058229288</v>
          </cell>
          <cell r="AA10">
            <v>5959.9403344995781</v>
          </cell>
          <cell r="AB10">
            <v>5.4533738704543033E-2</v>
          </cell>
          <cell r="AG10">
            <v>3217.3394975009319</v>
          </cell>
          <cell r="AN10">
            <v>715.7795182242661</v>
          </cell>
          <cell r="AU10">
            <v>5274</v>
          </cell>
          <cell r="AV10" t="e">
            <v>#DIV/0!</v>
          </cell>
          <cell r="AW10">
            <v>313</v>
          </cell>
          <cell r="AX10">
            <v>5519</v>
          </cell>
          <cell r="AZ10">
            <v>212.91077425431649</v>
          </cell>
          <cell r="BA10">
            <v>12.451547828748755</v>
          </cell>
          <cell r="BC10">
            <v>2202</v>
          </cell>
          <cell r="BD10">
            <v>-16.241917078737167</v>
          </cell>
          <cell r="BE10">
            <v>943.07250249906838</v>
          </cell>
          <cell r="BG10">
            <v>2982.0214795184293</v>
          </cell>
          <cell r="BI10">
            <v>3501.0363940339685</v>
          </cell>
          <cell r="BO10">
            <v>7142</v>
          </cell>
        </row>
        <row r="11">
          <cell r="A11">
            <v>1987</v>
          </cell>
          <cell r="B11">
            <v>4884.1140736785746</v>
          </cell>
          <cell r="C11">
            <v>-7.8661295611405446</v>
          </cell>
          <cell r="D11">
            <v>32536</v>
          </cell>
          <cell r="F11">
            <v>844.87300000000005</v>
          </cell>
          <cell r="G11">
            <v>5.7587736647356058</v>
          </cell>
          <cell r="N11">
            <v>4527.16</v>
          </cell>
          <cell r="P11">
            <v>3650.2147998587243</v>
          </cell>
          <cell r="R11">
            <v>13906.361873537298</v>
          </cell>
          <cell r="S11">
            <v>-0.3712878981318557</v>
          </cell>
          <cell r="U11">
            <v>7130.8921495363502</v>
          </cell>
          <cell r="V11">
            <v>-3.7640270058738823</v>
          </cell>
          <cell r="W11">
            <v>4631.7038678082517</v>
          </cell>
          <cell r="X11">
            <v>-8.9715759364294723</v>
          </cell>
          <cell r="AA11">
            <v>5546.009890183338</v>
          </cell>
          <cell r="AB11">
            <v>-6.9452112115984015</v>
          </cell>
          <cell r="AF11">
            <v>-4.6577429535313968</v>
          </cell>
          <cell r="AG11">
            <v>3361.5187018076335</v>
          </cell>
          <cell r="AN11">
            <v>901.33546557221541</v>
          </cell>
          <cell r="AU11">
            <v>5626</v>
          </cell>
          <cell r="AV11">
            <v>6.5142442387951416</v>
          </cell>
          <cell r="AW11">
            <v>342</v>
          </cell>
          <cell r="AX11">
            <v>5879</v>
          </cell>
          <cell r="AY11">
            <v>6.517560719902149</v>
          </cell>
          <cell r="AZ11">
            <v>252.4102058703229</v>
          </cell>
          <cell r="BA11">
            <v>18.552105573025312</v>
          </cell>
          <cell r="BC11">
            <v>2172</v>
          </cell>
          <cell r="BD11">
            <v>-1.3623978201634857</v>
          </cell>
          <cell r="BE11">
            <v>1165.6412981923663</v>
          </cell>
          <cell r="BG11">
            <v>2748.8793342865088</v>
          </cell>
          <cell r="BI11">
            <v>3132.908477353219</v>
          </cell>
          <cell r="BO11">
            <v>6735</v>
          </cell>
        </row>
        <row r="12">
          <cell r="A12">
            <v>1988</v>
          </cell>
          <cell r="B12">
            <v>4966.1892764648182</v>
          </cell>
          <cell r="C12">
            <v>1.680452207874561</v>
          </cell>
          <cell r="D12">
            <v>31852</v>
          </cell>
          <cell r="F12">
            <v>937.88800000000003</v>
          </cell>
          <cell r="G12">
            <v>11.00934696694058</v>
          </cell>
          <cell r="N12">
            <v>5031.3260000000009</v>
          </cell>
          <cell r="P12">
            <v>3474.0048464391202</v>
          </cell>
          <cell r="R12">
            <v>14409.40812290394</v>
          </cell>
          <cell r="S12">
            <v>3.6173821301450415</v>
          </cell>
          <cell r="U12">
            <v>7525.6623607583024</v>
          </cell>
          <cell r="V12">
            <v>5.5360564000062729</v>
          </cell>
          <cell r="W12">
            <v>4768.3293560177608</v>
          </cell>
          <cell r="X12">
            <v>2.9497889353224349</v>
          </cell>
          <cell r="AA12">
            <v>5779.1956284288017</v>
          </cell>
          <cell r="AB12">
            <v>4.2045676596828896</v>
          </cell>
          <cell r="AF12">
            <v>1.8262755393219976</v>
          </cell>
          <cell r="AG12">
            <v>3886.233931683927</v>
          </cell>
          <cell r="AN12">
            <v>901.66213095360263</v>
          </cell>
          <cell r="AU12">
            <v>6218</v>
          </cell>
          <cell r="AV12">
            <v>10.630323679727427</v>
          </cell>
          <cell r="AW12">
            <v>524</v>
          </cell>
          <cell r="AX12">
            <v>6629</v>
          </cell>
          <cell r="AY12">
            <v>12.729658792650911</v>
          </cell>
          <cell r="AZ12">
            <v>197.85992044705745</v>
          </cell>
          <cell r="BA12">
            <v>-21.611759015517361</v>
          </cell>
          <cell r="BC12">
            <v>1812</v>
          </cell>
          <cell r="BD12">
            <v>-16.574585635359117</v>
          </cell>
          <cell r="BE12">
            <v>1145.0920683160739</v>
          </cell>
          <cell r="BG12">
            <v>2572.3427154855176</v>
          </cell>
          <cell r="BI12">
            <v>3145.3367415944845</v>
          </cell>
          <cell r="BO12">
            <v>6127</v>
          </cell>
        </row>
        <row r="13">
          <cell r="A13">
            <v>1989</v>
          </cell>
          <cell r="B13">
            <v>5831.1268416840849</v>
          </cell>
          <cell r="C13">
            <v>17.416524362417629</v>
          </cell>
          <cell r="D13">
            <v>38635</v>
          </cell>
          <cell r="F13">
            <v>1029.2180000000001</v>
          </cell>
          <cell r="G13">
            <v>9.7378365007335645</v>
          </cell>
          <cell r="N13">
            <v>6225.4120000000003</v>
          </cell>
          <cell r="P13">
            <v>3454.170873904719</v>
          </cell>
          <cell r="R13">
            <v>16539.927715588805</v>
          </cell>
          <cell r="S13">
            <v>14.785614887945165</v>
          </cell>
          <cell r="U13">
            <v>8292.1315357883959</v>
          </cell>
          <cell r="V13">
            <v>10.184740402741932</v>
          </cell>
          <cell r="W13">
            <v>5674.7507795218908</v>
          </cell>
          <cell r="X13">
            <v>19.0092033462454</v>
          </cell>
          <cell r="AA13">
            <v>6790.8800438074777</v>
          </cell>
          <cell r="AB13">
            <v>17.505626741583825</v>
          </cell>
          <cell r="AF13">
            <v>9.1693756305347041</v>
          </cell>
          <cell r="AG13">
            <v>5008.2071025906007</v>
          </cell>
          <cell r="AN13">
            <v>969.82161213576865</v>
          </cell>
          <cell r="AU13">
            <v>7658</v>
          </cell>
          <cell r="AV13">
            <v>23.375423467816447</v>
          </cell>
          <cell r="AW13">
            <v>959</v>
          </cell>
          <cell r="AX13">
            <v>8444</v>
          </cell>
          <cell r="AY13">
            <v>27.386495925494756</v>
          </cell>
          <cell r="AZ13">
            <v>156.3760621621941</v>
          </cell>
          <cell r="BA13">
            <v>-20.966276642147662</v>
          </cell>
          <cell r="BC13">
            <v>1597</v>
          </cell>
          <cell r="BD13">
            <v>-11.865342163355407</v>
          </cell>
          <cell r="BE13">
            <v>1217.2048974093996</v>
          </cell>
          <cell r="BG13">
            <v>2484.3492617689503</v>
          </cell>
          <cell r="BI13">
            <v>4193.9046288526497</v>
          </cell>
          <cell r="BO13">
            <v>6190</v>
          </cell>
        </row>
        <row r="14">
          <cell r="A14">
            <v>1990</v>
          </cell>
          <cell r="B14">
            <v>5251.9885742923916</v>
          </cell>
          <cell r="C14">
            <v>-9.9318413595755768</v>
          </cell>
          <cell r="D14">
            <v>30016</v>
          </cell>
          <cell r="F14">
            <v>1096.08</v>
          </cell>
          <cell r="G14">
            <v>6.4963885202163008</v>
          </cell>
          <cell r="N14">
            <v>6918.351999999999</v>
          </cell>
          <cell r="P14">
            <v>4209.7337995415573</v>
          </cell>
          <cell r="R14">
            <v>17476.15437383395</v>
          </cell>
          <cell r="S14">
            <v>5.6604035661096397</v>
          </cell>
          <cell r="U14">
            <v>8809</v>
          </cell>
          <cell r="V14">
            <v>6.2332400539092614</v>
          </cell>
          <cell r="W14">
            <v>5065.3932234210597</v>
          </cell>
          <cell r="X14">
            <v>-10.738049647920761</v>
          </cell>
          <cell r="AA14">
            <v>6245.4294288968176</v>
          </cell>
          <cell r="AB14">
            <v>-8.0321049906933677</v>
          </cell>
          <cell r="AF14">
            <v>-5.8424889619057456</v>
          </cell>
          <cell r="AG14">
            <v>5541.3260029163976</v>
          </cell>
          <cell r="AN14">
            <v>864.66716920183933</v>
          </cell>
          <cell r="AU14">
            <v>8242</v>
          </cell>
          <cell r="AV14">
            <v>7.7758362456315622</v>
          </cell>
          <cell r="AW14">
            <v>636</v>
          </cell>
          <cell r="AX14">
            <v>8822</v>
          </cell>
          <cell r="AY14">
            <v>4.5007996344528234</v>
          </cell>
          <cell r="AZ14">
            <v>186.5953508713319</v>
          </cell>
          <cell r="BA14">
            <v>19.324753604419453</v>
          </cell>
          <cell r="BC14">
            <v>1699</v>
          </cell>
          <cell r="BD14">
            <v>6.3869755792110183</v>
          </cell>
          <cell r="BE14">
            <v>1377.0259970836014</v>
          </cell>
          <cell r="BG14">
            <v>3345.0666303397179</v>
          </cell>
          <cell r="BI14">
            <v>3665.6903796310357</v>
          </cell>
          <cell r="BO14">
            <v>7496</v>
          </cell>
        </row>
        <row r="15">
          <cell r="A15">
            <v>1991</v>
          </cell>
          <cell r="B15">
            <v>3924.7535778454971</v>
          </cell>
          <cell r="C15">
            <v>-25.271094513485583</v>
          </cell>
          <cell r="D15">
            <v>23580</v>
          </cell>
          <cell r="F15">
            <v>918.00800000000004</v>
          </cell>
          <cell r="G15">
            <v>-16.246259397124284</v>
          </cell>
          <cell r="N15">
            <v>5603.424</v>
          </cell>
          <cell r="P15">
            <v>3938.1048527825915</v>
          </cell>
          <cell r="R15">
            <v>14384.290430628087</v>
          </cell>
          <cell r="S15">
            <v>-17.691901073128157</v>
          </cell>
          <cell r="U15">
            <v>7900</v>
          </cell>
          <cell r="V15">
            <v>-10.318991940061306</v>
          </cell>
          <cell r="W15">
            <v>3710.6745729407376</v>
          </cell>
          <cell r="X15">
            <v>-26.744590019516266</v>
          </cell>
          <cell r="AA15">
            <v>4690.3291597955122</v>
          </cell>
          <cell r="AB15">
            <v>-24.899813324381693</v>
          </cell>
          <cell r="AF15">
            <v>-21.112322791712103</v>
          </cell>
          <cell r="AG15">
            <v>4063.244933408575</v>
          </cell>
          <cell r="AN15">
            <v>749.34541428519913</v>
          </cell>
          <cell r="AU15">
            <v>6254</v>
          </cell>
          <cell r="AV15">
            <v>-24.203821656050948</v>
          </cell>
          <cell r="AW15">
            <v>135</v>
          </cell>
          <cell r="AX15">
            <v>6406</v>
          </cell>
          <cell r="AY15">
            <v>-27.404897245299519</v>
          </cell>
          <cell r="AZ15">
            <v>214.07900490475959</v>
          </cell>
          <cell r="BA15">
            <v>14.729013292715543</v>
          </cell>
          <cell r="BC15">
            <v>1665</v>
          </cell>
          <cell r="BD15">
            <v>-2.0011771630370823</v>
          </cell>
          <cell r="BE15">
            <v>1540.179066591425</v>
          </cell>
          <cell r="BG15">
            <v>3188.7594384973922</v>
          </cell>
          <cell r="BI15">
            <v>1797.0553133815542</v>
          </cell>
          <cell r="BO15">
            <v>6518</v>
          </cell>
        </row>
        <row r="16">
          <cell r="A16">
            <v>1992</v>
          </cell>
          <cell r="B16">
            <v>3687.0853646522387</v>
          </cell>
          <cell r="C16">
            <v>-6.0556212888078225</v>
          </cell>
          <cell r="D16">
            <v>25421</v>
          </cell>
          <cell r="F16">
            <v>898.25700000000006</v>
          </cell>
          <cell r="G16">
            <v>-2.1515063049559413</v>
          </cell>
          <cell r="N16">
            <v>4134.7129999999997</v>
          </cell>
          <cell r="P16">
            <v>3178.3567235443711</v>
          </cell>
          <cell r="R16">
            <v>11898.41208819661</v>
          </cell>
          <cell r="S16">
            <v>-17.281897598079375</v>
          </cell>
          <cell r="U16">
            <v>7208</v>
          </cell>
          <cell r="V16">
            <v>-8.7594936708860764</v>
          </cell>
          <cell r="W16">
            <v>3491.0595398278601</v>
          </cell>
          <cell r="X16">
            <v>-5.918466542832153</v>
          </cell>
          <cell r="AA16">
            <v>4449.7755051657232</v>
          </cell>
          <cell r="AB16">
            <v>-5.1287158413478302</v>
          </cell>
          <cell r="AF16">
            <v>-5.1285595797622374</v>
          </cell>
          <cell r="AG16">
            <v>2895.5215320416141</v>
          </cell>
          <cell r="AN16">
            <v>609.70865004269024</v>
          </cell>
          <cell r="AU16">
            <v>4721</v>
          </cell>
          <cell r="AV16">
            <v>-24.598930481283421</v>
          </cell>
          <cell r="AW16">
            <v>194</v>
          </cell>
          <cell r="AX16">
            <v>4896</v>
          </cell>
          <cell r="AY16">
            <v>-23.565728053004065</v>
          </cell>
          <cell r="AZ16">
            <v>196.02582482437856</v>
          </cell>
          <cell r="BA16">
            <v>-8.4329521656794864</v>
          </cell>
          <cell r="BC16">
            <v>1707</v>
          </cell>
          <cell r="BD16">
            <v>2.522522522522519</v>
          </cell>
          <cell r="BE16">
            <v>1239.1914679583856</v>
          </cell>
          <cell r="BG16">
            <v>2568.6480735016808</v>
          </cell>
          <cell r="BI16">
            <v>2731.9985334778617</v>
          </cell>
          <cell r="BO16">
            <v>6501</v>
          </cell>
        </row>
        <row r="17">
          <cell r="A17">
            <v>1993</v>
          </cell>
          <cell r="B17">
            <v>4278.5008235613313</v>
          </cell>
          <cell r="C17">
            <v>16.040188941079059</v>
          </cell>
          <cell r="D17">
            <v>28154</v>
          </cell>
          <cell r="F17">
            <v>962.20100000000002</v>
          </cell>
          <cell r="G17">
            <v>7.1186753902279687</v>
          </cell>
          <cell r="N17">
            <v>3641.8</v>
          </cell>
          <cell r="P17">
            <v>3454.5146741012022</v>
          </cell>
          <cell r="R17">
            <v>12337.016497662535</v>
          </cell>
          <cell r="S17">
            <v>3.6862432248503607</v>
          </cell>
          <cell r="U17">
            <v>7510</v>
          </cell>
          <cell r="V17">
            <v>4.1897891231964524</v>
          </cell>
          <cell r="W17">
            <v>4078.0656045293035</v>
          </cell>
          <cell r="X17">
            <v>16.81455323246615</v>
          </cell>
          <cell r="AA17">
            <v>5109.5601546515045</v>
          </cell>
          <cell r="AB17">
            <v>14.827369352000797</v>
          </cell>
          <cell r="AF17">
            <v>15.517995045898303</v>
          </cell>
          <cell r="AG17">
            <v>2732.253664202553</v>
          </cell>
          <cell r="AN17">
            <v>709.12214694053478</v>
          </cell>
          <cell r="AU17">
            <v>4663</v>
          </cell>
          <cell r="AV17">
            <v>-1.3373860182370856</v>
          </cell>
          <cell r="AW17">
            <v>1053</v>
          </cell>
          <cell r="AX17">
            <v>5506</v>
          </cell>
          <cell r="AY17">
            <v>12.490149724192268</v>
          </cell>
          <cell r="AZ17">
            <v>200.43521903202782</v>
          </cell>
          <cell r="BA17">
            <v>2.249394543601424</v>
          </cell>
          <cell r="BC17">
            <v>1367</v>
          </cell>
          <cell r="BD17">
            <v>-19.917984768599883</v>
          </cell>
          <cell r="BE17">
            <v>909.54633579744723</v>
          </cell>
          <cell r="BG17">
            <v>2745.3925271606677</v>
          </cell>
          <cell r="BI17">
            <v>4005.9783502561986</v>
          </cell>
          <cell r="BO17">
            <v>5620</v>
          </cell>
        </row>
        <row r="18">
          <cell r="A18">
            <v>1994</v>
          </cell>
          <cell r="B18">
            <v>4734.7499061912113</v>
          </cell>
          <cell r="C18">
            <v>10.663760542416068</v>
          </cell>
          <cell r="D18">
            <v>31466</v>
          </cell>
          <cell r="F18">
            <v>1064.7</v>
          </cell>
          <cell r="G18">
            <v>10.652555962839362</v>
          </cell>
          <cell r="N18">
            <v>3449.7329999999997</v>
          </cell>
          <cell r="P18">
            <v>3852.2835004097578</v>
          </cell>
          <cell r="R18">
            <v>13101.466406600968</v>
          </cell>
          <cell r="S18">
            <v>6.1963920457046573</v>
          </cell>
          <cell r="U18">
            <v>8062</v>
          </cell>
          <cell r="V18">
            <v>7.3501997336884228</v>
          </cell>
          <cell r="W18">
            <v>4540.1203070559613</v>
          </cell>
          <cell r="X18">
            <v>11.33024201507393</v>
          </cell>
          <cell r="AA18">
            <v>5680.2603569121329</v>
          </cell>
          <cell r="AB18">
            <v>11.169262812985759</v>
          </cell>
          <cell r="AF18">
            <v>15.817356205852672</v>
          </cell>
          <cell r="AG18">
            <v>2477.6085382996198</v>
          </cell>
          <cell r="AN18">
            <v>1050.7706216613356</v>
          </cell>
          <cell r="AU18">
            <v>4689</v>
          </cell>
          <cell r="AV18">
            <v>0.10269049086053528</v>
          </cell>
          <cell r="AW18">
            <v>388</v>
          </cell>
          <cell r="AX18">
            <v>5046</v>
          </cell>
          <cell r="AY18">
            <v>-8.3887915936952666</v>
          </cell>
          <cell r="AZ18">
            <v>194.62959913524992</v>
          </cell>
          <cell r="BA18">
            <v>-2.8965068737995647</v>
          </cell>
          <cell r="BC18">
            <v>1366</v>
          </cell>
          <cell r="BD18">
            <v>-7.3152889539140897E-2</v>
          </cell>
          <cell r="BE18">
            <v>972.12446170037992</v>
          </cell>
          <cell r="BG18">
            <v>2801.5128787484223</v>
          </cell>
          <cell r="BI18">
            <v>2996.4923821165817</v>
          </cell>
          <cell r="BO18">
            <v>6350</v>
          </cell>
        </row>
        <row r="19">
          <cell r="A19">
            <v>1995</v>
          </cell>
          <cell r="B19">
            <v>4734.775634745497</v>
          </cell>
          <cell r="C19">
            <v>5.4339837995964757E-4</v>
          </cell>
          <cell r="D19">
            <v>29459</v>
          </cell>
          <cell r="F19">
            <v>1127.6890000000001</v>
          </cell>
          <cell r="G19">
            <v>5.9161266084343023</v>
          </cell>
          <cell r="N19">
            <v>4050.2240000000002</v>
          </cell>
          <cell r="P19">
            <v>3896.3938685569792</v>
          </cell>
          <cell r="R19">
            <v>13809.082503302478</v>
          </cell>
          <cell r="S19">
            <v>5.401045003214211</v>
          </cell>
          <cell r="U19">
            <v>8441</v>
          </cell>
          <cell r="V19">
            <v>4.7010667328206468</v>
          </cell>
          <cell r="W19">
            <v>4574.4283611577748</v>
          </cell>
          <cell r="X19">
            <v>0.75566398644754218</v>
          </cell>
          <cell r="AA19">
            <v>5773.3608647763858</v>
          </cell>
          <cell r="AB19">
            <v>1.6390183198374375</v>
          </cell>
          <cell r="AF19">
            <v>2.9623175778697552</v>
          </cell>
          <cell r="AG19">
            <v>2793.3201232997535</v>
          </cell>
          <cell r="AN19">
            <v>720.22227239706353</v>
          </cell>
          <cell r="AU19">
            <v>4664</v>
          </cell>
          <cell r="AV19">
            <v>-4.103405826836326E-2</v>
          </cell>
          <cell r="AW19">
            <v>-309</v>
          </cell>
          <cell r="AX19">
            <v>4454</v>
          </cell>
          <cell r="AY19">
            <v>-11.73771745364175</v>
          </cell>
          <cell r="AZ19">
            <v>160.34727358772216</v>
          </cell>
          <cell r="BA19">
            <v>-17.614137674765828</v>
          </cell>
          <cell r="BC19">
            <v>1043</v>
          </cell>
          <cell r="BD19">
            <v>-23.645680819912151</v>
          </cell>
          <cell r="BE19">
            <v>1256.9038767002467</v>
          </cell>
          <cell r="BG19">
            <v>3176.1715961599157</v>
          </cell>
          <cell r="BI19">
            <v>1851.4169010061778</v>
          </cell>
          <cell r="BO19">
            <v>7326</v>
          </cell>
        </row>
        <row r="20">
          <cell r="A20">
            <v>1996</v>
          </cell>
          <cell r="B20">
            <v>4147.3331232020037</v>
          </cell>
          <cell r="C20">
            <v>-12.406976736819953</v>
          </cell>
          <cell r="D20">
            <v>23675</v>
          </cell>
          <cell r="F20">
            <v>1094.0730000000001</v>
          </cell>
          <cell r="G20">
            <v>-2.9809637231541619</v>
          </cell>
          <cell r="N20">
            <v>4817.4169999999995</v>
          </cell>
          <cell r="P20">
            <v>3730.7559679797164</v>
          </cell>
          <cell r="R20">
            <v>13789.57909118172</v>
          </cell>
          <cell r="S20">
            <v>-0.14123611844663042</v>
          </cell>
          <cell r="U20">
            <v>8431</v>
          </cell>
          <cell r="V20">
            <v>-0.11846937566638571</v>
          </cell>
          <cell r="W20">
            <v>3942.8394622688065</v>
          </cell>
          <cell r="X20">
            <v>-13.806946989308955</v>
          </cell>
          <cell r="AA20">
            <v>5055.2467068516617</v>
          </cell>
          <cell r="AB20">
            <v>-12.438407623295832</v>
          </cell>
          <cell r="AF20">
            <v>-9.6255553204992577</v>
          </cell>
          <cell r="AG20">
            <v>3541.1258547461052</v>
          </cell>
          <cell r="AN20">
            <v>955.03050548048839</v>
          </cell>
          <cell r="AU20">
            <v>6235</v>
          </cell>
          <cell r="AV20">
            <v>33.764367816091955</v>
          </cell>
          <cell r="AW20">
            <v>363</v>
          </cell>
          <cell r="AX20">
            <v>6528</v>
          </cell>
          <cell r="AY20">
            <v>46.610353043101568</v>
          </cell>
          <cell r="AZ20">
            <v>204.49366093319713</v>
          </cell>
          <cell r="BA20">
            <v>27.531735562266068</v>
          </cell>
          <cell r="BC20">
            <v>1531</v>
          </cell>
          <cell r="BD20">
            <v>46.788111217641415</v>
          </cell>
          <cell r="BE20">
            <v>1276.2911452538942</v>
          </cell>
          <cell r="BG20">
            <v>2775.7254624992279</v>
          </cell>
          <cell r="BI20">
            <v>2690.5874444405176</v>
          </cell>
          <cell r="BO20">
            <v>6463</v>
          </cell>
        </row>
        <row r="21">
          <cell r="A21">
            <v>1997</v>
          </cell>
          <cell r="B21">
            <v>4187.8816337068083</v>
          </cell>
          <cell r="C21">
            <v>0.97770083328871937</v>
          </cell>
          <cell r="D21">
            <v>24699</v>
          </cell>
          <cell r="F21">
            <v>1207.1209999999999</v>
          </cell>
          <cell r="G21">
            <v>10.332765729526262</v>
          </cell>
          <cell r="N21">
            <v>5312.7980000000007</v>
          </cell>
          <cell r="P21">
            <v>3919.555868498549</v>
          </cell>
          <cell r="R21">
            <v>14627.356502205359</v>
          </cell>
          <cell r="S21">
            <v>6.0754386010185568</v>
          </cell>
          <cell r="U21">
            <v>8848</v>
          </cell>
          <cell r="V21">
            <v>4.946032499110431</v>
          </cell>
          <cell r="W21">
            <v>4033.3232531476606</v>
          </cell>
          <cell r="X21">
            <v>2.2948890449317827</v>
          </cell>
          <cell r="AA21">
            <v>5257.0802051271985</v>
          </cell>
          <cell r="AB21">
            <v>3.9925548638799491</v>
          </cell>
          <cell r="AF21">
            <v>7.7949438202247201</v>
          </cell>
          <cell r="AG21">
            <v>4171.0041325561378</v>
          </cell>
          <cell r="AN21">
            <v>1562.1799299947279</v>
          </cell>
          <cell r="AU21">
            <v>8247</v>
          </cell>
          <cell r="AV21">
            <v>31.671014270369803</v>
          </cell>
          <cell r="AW21">
            <v>685</v>
          </cell>
          <cell r="AX21">
            <v>8803</v>
          </cell>
          <cell r="AY21">
            <v>34.879598168119365</v>
          </cell>
          <cell r="AZ21">
            <v>154.55838055914774</v>
          </cell>
          <cell r="BA21">
            <v>-24.418986948628195</v>
          </cell>
          <cell r="BC21">
            <v>668</v>
          </cell>
          <cell r="BD21">
            <v>-56.368386675375568</v>
          </cell>
          <cell r="BE21">
            <v>1141.7938674438628</v>
          </cell>
          <cell r="BG21">
            <v>2357.3759385038211</v>
          </cell>
          <cell r="BI21">
            <v>2895.1112051450555</v>
          </cell>
          <cell r="BO21">
            <v>4797</v>
          </cell>
        </row>
        <row r="22">
          <cell r="A22">
            <v>1998</v>
          </cell>
          <cell r="B22">
            <v>5663.214245950433</v>
          </cell>
          <cell r="C22">
            <v>35.228612966736783</v>
          </cell>
          <cell r="D22">
            <v>33602</v>
          </cell>
          <cell r="F22">
            <v>1409.3430000000001</v>
          </cell>
          <cell r="G22">
            <v>16.752421671066962</v>
          </cell>
          <cell r="N22">
            <v>4718.8459999999995</v>
          </cell>
          <cell r="P22">
            <v>4955.1231111365223</v>
          </cell>
          <cell r="R22">
            <v>16746.526357086954</v>
          </cell>
          <cell r="S22">
            <v>14.487715907943377</v>
          </cell>
          <cell r="U22">
            <v>9922</v>
          </cell>
          <cell r="V22">
            <v>12.138336347197098</v>
          </cell>
          <cell r="W22">
            <v>5546.1969737409918</v>
          </cell>
          <cell r="X22">
            <v>37.509359543960777</v>
          </cell>
          <cell r="AA22">
            <v>6973.611727597161</v>
          </cell>
          <cell r="AB22">
            <v>32.651803957562599</v>
          </cell>
          <cell r="AF22">
            <v>26.167209554831693</v>
          </cell>
          <cell r="AG22">
            <v>3570.7993574038483</v>
          </cell>
          <cell r="AN22">
            <v>2502.2536525192518</v>
          </cell>
          <cell r="AU22">
            <v>8158</v>
          </cell>
          <cell r="AV22">
            <v>-1.5033212912248017</v>
          </cell>
          <cell r="AW22">
            <v>301</v>
          </cell>
          <cell r="AX22">
            <v>8427</v>
          </cell>
          <cell r="AY22">
            <v>-4.3044906900328588</v>
          </cell>
          <cell r="AZ22">
            <v>117.01727220944122</v>
          </cell>
          <cell r="BA22">
            <v>-24.289273874307948</v>
          </cell>
          <cell r="BC22">
            <v>841</v>
          </cell>
          <cell r="BD22">
            <v>25.898203592814362</v>
          </cell>
          <cell r="BE22">
            <v>1148.0466425961513</v>
          </cell>
          <cell r="BG22">
            <v>2452.8694586172705</v>
          </cell>
          <cell r="BI22">
            <v>2493.4575012230498</v>
          </cell>
          <cell r="BO22">
            <v>5820</v>
          </cell>
        </row>
        <row r="23">
          <cell r="A23">
            <v>1999</v>
          </cell>
          <cell r="B23">
            <v>6684.8192420810246</v>
          </cell>
          <cell r="C23">
            <v>18.039313926028953</v>
          </cell>
          <cell r="D23">
            <v>37472</v>
          </cell>
          <cell r="F23">
            <v>1514.4659999999999</v>
          </cell>
          <cell r="G23">
            <v>7.4590074949816954</v>
          </cell>
          <cell r="N23">
            <v>5491.0119999999997</v>
          </cell>
          <cell r="P23">
            <v>6097.7566198240693</v>
          </cell>
          <cell r="R23">
            <v>19788.053861905093</v>
          </cell>
          <cell r="S23">
            <v>18.162139657881937</v>
          </cell>
          <cell r="U23">
            <v>10862</v>
          </cell>
          <cell r="V23">
            <v>9.4738963918564743</v>
          </cell>
          <cell r="W23">
            <v>6523.2253509250968</v>
          </cell>
          <cell r="X23">
            <v>17.616186042615162</v>
          </cell>
          <cell r="AA23">
            <v>8082.5215955429594</v>
          </cell>
          <cell r="AB23">
            <v>15.901514326606847</v>
          </cell>
          <cell r="AF23">
            <v>7.8743545611015486</v>
          </cell>
          <cell r="AG23">
            <v>4223.2240040749875</v>
          </cell>
          <cell r="AN23">
            <v>3466.796829347832</v>
          </cell>
          <cell r="AU23">
            <v>10439</v>
          </cell>
          <cell r="AV23">
            <v>27.768575485092285</v>
          </cell>
          <cell r="AW23">
            <v>600</v>
          </cell>
          <cell r="AX23">
            <v>10945</v>
          </cell>
          <cell r="AY23">
            <v>29.872954103239092</v>
          </cell>
          <cell r="AZ23">
            <v>161.59389115592785</v>
          </cell>
          <cell r="BA23">
            <v>38.094050651515786</v>
          </cell>
          <cell r="BC23">
            <v>1082</v>
          </cell>
          <cell r="BD23">
            <v>28.656361474435201</v>
          </cell>
          <cell r="BE23">
            <v>1267.7879959250122</v>
          </cell>
          <cell r="BG23">
            <v>2630.9597904762372</v>
          </cell>
          <cell r="BI23">
            <v>3829.6671665434583</v>
          </cell>
          <cell r="BO23">
            <v>7230</v>
          </cell>
        </row>
        <row r="24">
          <cell r="A24">
            <v>2000</v>
          </cell>
          <cell r="B24">
            <v>8379.8159367163225</v>
          </cell>
          <cell r="C24">
            <v>25.355909161541291</v>
          </cell>
          <cell r="D24">
            <v>46441</v>
          </cell>
          <cell r="F24">
            <v>1795.931</v>
          </cell>
          <cell r="G24">
            <v>18.585098642029617</v>
          </cell>
          <cell r="N24">
            <v>5111.0519999999997</v>
          </cell>
          <cell r="P24">
            <v>5208.9524136212021</v>
          </cell>
          <cell r="R24">
            <v>20495.751350337523</v>
          </cell>
          <cell r="S24">
            <v>3.576387518303914</v>
          </cell>
          <cell r="U24">
            <v>11577</v>
          </cell>
          <cell r="V24">
            <v>6.5825814767077828</v>
          </cell>
          <cell r="W24">
            <v>8326.5463991676261</v>
          </cell>
          <cell r="X24">
            <v>27.644622885621907</v>
          </cell>
          <cell r="AA24">
            <v>10198.026842918622</v>
          </cell>
          <cell r="AB24">
            <v>26.173827342969801</v>
          </cell>
          <cell r="AF24">
            <v>21.731152772237738</v>
          </cell>
          <cell r="AG24">
            <v>3972.4731007727578</v>
          </cell>
          <cell r="AN24">
            <v>2749.7354723653821</v>
          </cell>
          <cell r="AU24">
            <v>9319</v>
          </cell>
          <cell r="AV24">
            <v>-10.547272895638482</v>
          </cell>
          <cell r="AW24">
            <v>-59</v>
          </cell>
          <cell r="AX24">
            <v>9324</v>
          </cell>
          <cell r="AY24">
            <v>-14.805675508945093</v>
          </cell>
          <cell r="AZ24">
            <v>53.269537548696462</v>
          </cell>
          <cell r="BA24">
            <v>-67.034931105598076</v>
          </cell>
          <cell r="BC24">
            <v>670</v>
          </cell>
          <cell r="BD24">
            <v>-38.077634011090581</v>
          </cell>
          <cell r="BE24">
            <v>1138.5788992272419</v>
          </cell>
          <cell r="BG24">
            <v>2459.2169412558201</v>
          </cell>
          <cell r="BI24">
            <v>2856.0066985973513</v>
          </cell>
          <cell r="BO24">
            <v>7240</v>
          </cell>
        </row>
        <row r="25">
          <cell r="A25">
            <v>2001</v>
          </cell>
          <cell r="B25">
            <v>6935.8180463563194</v>
          </cell>
          <cell r="C25">
            <v>-17.231856895962338</v>
          </cell>
          <cell r="D25">
            <v>33683</v>
          </cell>
          <cell r="F25">
            <v>1478.982</v>
          </cell>
          <cell r="G25">
            <v>-17.648172452059686</v>
          </cell>
          <cell r="N25">
            <v>5036.5119999999997</v>
          </cell>
          <cell r="P25">
            <v>4700.2465238840778</v>
          </cell>
          <cell r="R25">
            <v>18151.558570240395</v>
          </cell>
          <cell r="S25">
            <v>-11.437457158937104</v>
          </cell>
          <cell r="U25">
            <v>10079</v>
          </cell>
          <cell r="V25">
            <v>-12.939448907316232</v>
          </cell>
          <cell r="W25">
            <v>6806.3130902090152</v>
          </cell>
          <cell r="X25">
            <v>-18.257669339482486</v>
          </cell>
          <cell r="AA25">
            <v>8305.5459976232669</v>
          </cell>
          <cell r="AB25">
            <v>-18.557323631771659</v>
          </cell>
          <cell r="AF25">
            <v>-15.132053214496366</v>
          </cell>
          <cell r="AG25">
            <v>3818.5795514731153</v>
          </cell>
          <cell r="AN25">
            <v>2491.0373612689423</v>
          </cell>
          <cell r="AU25">
            <v>8539</v>
          </cell>
          <cell r="AV25">
            <v>-8.1262939958592124</v>
          </cell>
          <cell r="AW25">
            <v>-151</v>
          </cell>
          <cell r="AX25">
            <v>8474</v>
          </cell>
          <cell r="AY25">
            <v>-9.1341677873176828</v>
          </cell>
          <cell r="AZ25">
            <v>129.50495614730426</v>
          </cell>
          <cell r="BA25">
            <v>143.11259700521526</v>
          </cell>
          <cell r="BC25">
            <v>394</v>
          </cell>
          <cell r="BD25">
            <v>-41.194029850746276</v>
          </cell>
          <cell r="BE25">
            <v>1217.9324485268844</v>
          </cell>
          <cell r="BG25">
            <v>2209.2091626151355</v>
          </cell>
          <cell r="BI25">
            <v>1944.9217539900751</v>
          </cell>
          <cell r="BO25">
            <v>6723</v>
          </cell>
        </row>
        <row r="26">
          <cell r="A26">
            <v>2002</v>
          </cell>
          <cell r="B26">
            <v>8269.6175954939736</v>
          </cell>
          <cell r="C26">
            <v>19.230601786596125</v>
          </cell>
          <cell r="D26">
            <v>46172</v>
          </cell>
          <cell r="F26">
            <v>1725.3150000000001</v>
          </cell>
          <cell r="G26">
            <v>16.655577958352442</v>
          </cell>
          <cell r="N26">
            <v>5444.3419999999996</v>
          </cell>
          <cell r="P26">
            <v>4877.9717126293381</v>
          </cell>
          <cell r="R26">
            <v>20317.246308123311</v>
          </cell>
          <cell r="S26">
            <v>11.931139298603121</v>
          </cell>
          <cell r="U26">
            <v>11449</v>
          </cell>
          <cell r="V26">
            <v>13.592618315309068</v>
          </cell>
          <cell r="W26">
            <v>8101.8425317230312</v>
          </cell>
          <cell r="X26">
            <v>19.034232253841729</v>
          </cell>
          <cell r="AA26">
            <v>9854.4343353669756</v>
          </cell>
          <cell r="AB26">
            <v>18.64884425643951</v>
          </cell>
          <cell r="AF26">
            <v>18.347490347490346</v>
          </cell>
          <cell r="AG26">
            <v>4163.9027670223131</v>
          </cell>
          <cell r="AN26">
            <v>2816.0311469617468</v>
          </cell>
          <cell r="AU26">
            <v>9310</v>
          </cell>
          <cell r="AV26">
            <v>8.6760563380281717</v>
          </cell>
          <cell r="AW26">
            <v>-478</v>
          </cell>
          <cell r="AX26">
            <v>9000</v>
          </cell>
          <cell r="AY26">
            <v>6.2386156648451818</v>
          </cell>
          <cell r="AZ26">
            <v>167.77506377094232</v>
          </cell>
          <cell r="BA26">
            <v>29.551075697912353</v>
          </cell>
          <cell r="BC26">
            <v>754</v>
          </cell>
          <cell r="BD26">
            <v>91.370558375634531</v>
          </cell>
          <cell r="BE26">
            <v>1280.4392329776865</v>
          </cell>
          <cell r="BG26">
            <v>2061.9405656675913</v>
          </cell>
          <cell r="BI26">
            <v>2139.9050474324963</v>
          </cell>
          <cell r="BO26">
            <v>7598</v>
          </cell>
        </row>
      </sheetData>
      <sheetData sheetId="2"/>
      <sheetData sheetId="3">
        <row r="5">
          <cell r="A5">
            <v>1981</v>
          </cell>
        </row>
        <row r="10">
          <cell r="BI10">
            <v>1014.7041781915624</v>
          </cell>
        </row>
        <row r="11">
          <cell r="BI11">
            <v>693.3012045861708</v>
          </cell>
          <cell r="BJ11">
            <v>-31.674549145762466</v>
          </cell>
        </row>
        <row r="12">
          <cell r="BI12">
            <v>786.26841661302592</v>
          </cell>
          <cell r="BJ12">
            <v>13.40935388715312</v>
          </cell>
        </row>
        <row r="13">
          <cell r="BI13">
            <v>1070.3944260416806</v>
          </cell>
          <cell r="BJ13">
            <v>36.136006918931308</v>
          </cell>
        </row>
        <row r="14">
          <cell r="BI14">
            <v>1319.4134377897349</v>
          </cell>
          <cell r="BJ14">
            <v>23.264229118692882</v>
          </cell>
        </row>
        <row r="15">
          <cell r="BI15">
            <v>1232.6291047878474</v>
          </cell>
          <cell r="BJ15">
            <v>-6.5774934919010324</v>
          </cell>
        </row>
        <row r="16">
          <cell r="BI16">
            <v>1307.0354945119859</v>
          </cell>
          <cell r="BJ16">
            <v>6.0363972775853592</v>
          </cell>
        </row>
        <row r="17">
          <cell r="BI17">
            <v>900.47534495121386</v>
          </cell>
          <cell r="BJ17">
            <v>-31.105517123891978</v>
          </cell>
        </row>
        <row r="18">
          <cell r="BI18">
            <v>749.59681702877958</v>
          </cell>
          <cell r="BJ18">
            <v>-16.755431313958802</v>
          </cell>
        </row>
        <row r="19">
          <cell r="BI19">
            <v>858.45403379994707</v>
          </cell>
          <cell r="BJ19">
            <v>14.522102321972374</v>
          </cell>
        </row>
        <row r="20">
          <cell r="BI20">
            <v>1165.9662762663866</v>
          </cell>
          <cell r="BJ20">
            <v>35.821631719200674</v>
          </cell>
        </row>
        <row r="21">
          <cell r="BI21">
            <v>1173.3574467372885</v>
          </cell>
          <cell r="BJ21">
            <v>0.63390945530341636</v>
          </cell>
        </row>
        <row r="22">
          <cell r="BI22">
            <v>1294.266823451987</v>
          </cell>
          <cell r="BJ22">
            <v>10.304564653414584</v>
          </cell>
        </row>
        <row r="23">
          <cell r="BI23">
            <v>804.88352874465431</v>
          </cell>
          <cell r="BJ23">
            <v>-37.811623217079791</v>
          </cell>
        </row>
        <row r="24">
          <cell r="BI24">
            <v>6086.3730138705996</v>
          </cell>
          <cell r="BJ24">
            <v>656.18058967653121</v>
          </cell>
        </row>
        <row r="25">
          <cell r="BI25">
            <v>2803.735272377101</v>
          </cell>
          <cell r="BJ25">
            <v>-53.934218852714075</v>
          </cell>
        </row>
        <row r="26">
          <cell r="BI26">
            <v>821.46254078658853</v>
          </cell>
          <cell r="BJ26">
            <v>-70.701137554612103</v>
          </cell>
        </row>
      </sheetData>
      <sheetData sheetId="4">
        <row r="9">
          <cell r="A9">
            <v>1985</v>
          </cell>
          <cell r="BI9">
            <v>-2481.4802672073424</v>
          </cell>
        </row>
        <row r="10">
          <cell r="A10">
            <v>1986</v>
          </cell>
          <cell r="BI10">
            <v>635.69526080962169</v>
          </cell>
        </row>
        <row r="11">
          <cell r="A11">
            <v>1987</v>
          </cell>
          <cell r="BI11">
            <v>687.48817156284099</v>
          </cell>
          <cell r="BJ11">
            <v>8.1474432713649403</v>
          </cell>
        </row>
        <row r="12">
          <cell r="A12">
            <v>1988</v>
          </cell>
          <cell r="BI12">
            <v>632.63587903486177</v>
          </cell>
          <cell r="BJ12">
            <v>-7.9786525495101346</v>
          </cell>
        </row>
        <row r="13">
          <cell r="A13">
            <v>1989</v>
          </cell>
          <cell r="BI13">
            <v>1010.919628691757</v>
          </cell>
          <cell r="BJ13">
            <v>59.794861814350185</v>
          </cell>
        </row>
        <row r="14">
          <cell r="A14">
            <v>1990</v>
          </cell>
          <cell r="BI14">
            <v>1280.2550639819299</v>
          </cell>
          <cell r="BJ14">
            <v>26.642616054326986</v>
          </cell>
        </row>
        <row r="15">
          <cell r="A15">
            <v>1991</v>
          </cell>
          <cell r="BI15">
            <v>938.42392031063127</v>
          </cell>
          <cell r="BJ15">
            <v>-26.700237576730522</v>
          </cell>
        </row>
        <row r="16">
          <cell r="A16">
            <v>1992</v>
          </cell>
          <cell r="BI16">
            <v>821.34609579982362</v>
          </cell>
          <cell r="BJ16">
            <v>-12.47600599013432</v>
          </cell>
        </row>
        <row r="17">
          <cell r="A17">
            <v>1993</v>
          </cell>
          <cell r="BI17">
            <v>696.670104007389</v>
          </cell>
          <cell r="BJ17">
            <v>-15.179470923402349</v>
          </cell>
        </row>
        <row r="18">
          <cell r="A18">
            <v>1994</v>
          </cell>
          <cell r="BI18">
            <v>503.75877555235479</v>
          </cell>
          <cell r="BJ18">
            <v>-27.690484684984874</v>
          </cell>
        </row>
        <row r="19">
          <cell r="A19">
            <v>1995</v>
          </cell>
          <cell r="BI19">
            <v>1219.7684440015225</v>
          </cell>
          <cell r="BJ19">
            <v>142.1334383036974</v>
          </cell>
        </row>
        <row r="20">
          <cell r="A20">
            <v>1996</v>
          </cell>
          <cell r="BI20">
            <v>1107.4188933904029</v>
          </cell>
          <cell r="BJ20">
            <v>-9.2107277544047896</v>
          </cell>
        </row>
        <row r="21">
          <cell r="A21">
            <v>1997</v>
          </cell>
          <cell r="BI21">
            <v>1287.3572024406812</v>
          </cell>
          <cell r="BJ21">
            <v>16.248441319200424</v>
          </cell>
        </row>
        <row r="22">
          <cell r="A22">
            <v>1998</v>
          </cell>
          <cell r="BI22">
            <v>6029.4575746702021</v>
          </cell>
          <cell r="BJ22">
            <v>368.35933051363241</v>
          </cell>
        </row>
        <row r="23">
          <cell r="A23">
            <v>1999</v>
          </cell>
          <cell r="BI23">
            <v>1518.4763516728426</v>
          </cell>
          <cell r="BJ23">
            <v>-74.815705511355219</v>
          </cell>
        </row>
        <row r="24">
          <cell r="A24">
            <v>2000</v>
          </cell>
          <cell r="BI24">
            <v>1391.511628802341</v>
          </cell>
          <cell r="BJ24">
            <v>-8.3613236867752239</v>
          </cell>
        </row>
        <row r="25">
          <cell r="A25">
            <v>2001</v>
          </cell>
          <cell r="BI25">
            <v>1600.9567341155403</v>
          </cell>
          <cell r="BJ25">
            <v>15.051624505176896</v>
          </cell>
        </row>
        <row r="26">
          <cell r="A26">
            <v>2002</v>
          </cell>
          <cell r="BI26">
            <v>1077.2460667836294</v>
          </cell>
          <cell r="BJ26">
            <v>-32.712356066339197</v>
          </cell>
        </row>
      </sheetData>
      <sheetData sheetId="5">
        <row r="5">
          <cell r="AG5">
            <v>241.75398648648647</v>
          </cell>
          <cell r="AN5">
            <v>162.67908161787287</v>
          </cell>
        </row>
        <row r="6">
          <cell r="AG6">
            <v>196.63693706293705</v>
          </cell>
          <cell r="AN6">
            <v>68.901964048234817</v>
          </cell>
        </row>
        <row r="7">
          <cell r="AG7">
            <v>116.57844402985074</v>
          </cell>
          <cell r="AN7">
            <v>20.131520155131181</v>
          </cell>
        </row>
        <row r="8">
          <cell r="AG8">
            <v>91.483697877652929</v>
          </cell>
          <cell r="AN8">
            <v>4.3080528544548216</v>
          </cell>
        </row>
        <row r="9">
          <cell r="AG9">
            <v>120.22994133971812</v>
          </cell>
          <cell r="AN9">
            <v>44.108580937750574</v>
          </cell>
        </row>
        <row r="10">
          <cell r="AG10">
            <v>215.76744134306409</v>
          </cell>
          <cell r="AN10">
            <v>87.509094704534107</v>
          </cell>
          <cell r="AU10">
            <v>426</v>
          </cell>
          <cell r="AW10">
            <v>25</v>
          </cell>
          <cell r="AX10">
            <v>453</v>
          </cell>
        </row>
        <row r="11">
          <cell r="AG11">
            <v>237.71036685496583</v>
          </cell>
          <cell r="AN11">
            <v>91.024676671322055</v>
          </cell>
          <cell r="AU11">
            <v>453</v>
          </cell>
          <cell r="AW11">
            <v>6</v>
          </cell>
          <cell r="AX11">
            <v>465</v>
          </cell>
        </row>
        <row r="12">
          <cell r="AG12">
            <v>217.53531709775288</v>
          </cell>
          <cell r="AN12">
            <v>71.265037996043617</v>
          </cell>
          <cell r="AU12">
            <v>393</v>
          </cell>
          <cell r="AW12">
            <v>12</v>
          </cell>
          <cell r="AX12">
            <v>410</v>
          </cell>
        </row>
        <row r="13">
          <cell r="AG13">
            <v>229.40403411521334</v>
          </cell>
          <cell r="AN13">
            <v>122.842765275424</v>
          </cell>
          <cell r="AU13">
            <v>472</v>
          </cell>
          <cell r="AW13">
            <v>26</v>
          </cell>
          <cell r="AX13">
            <v>498</v>
          </cell>
        </row>
        <row r="14">
          <cell r="AG14">
            <v>243.47737052289432</v>
          </cell>
          <cell r="AN14">
            <v>74.217104974527274</v>
          </cell>
          <cell r="AU14">
            <v>432</v>
          </cell>
          <cell r="AW14">
            <v>53</v>
          </cell>
          <cell r="AX14">
            <v>493</v>
          </cell>
        </row>
        <row r="15">
          <cell r="AG15">
            <v>142.9993690110486</v>
          </cell>
          <cell r="AN15">
            <v>53.916453580978533</v>
          </cell>
          <cell r="AU15">
            <v>270</v>
          </cell>
          <cell r="AW15">
            <v>-18</v>
          </cell>
          <cell r="AX15">
            <v>256</v>
          </cell>
        </row>
        <row r="16">
          <cell r="AG16">
            <v>171.27297994239169</v>
          </cell>
          <cell r="AN16">
            <v>183.96633170750101</v>
          </cell>
          <cell r="AU16">
            <v>505</v>
          </cell>
          <cell r="AW16">
            <v>31</v>
          </cell>
          <cell r="AX16">
            <v>524</v>
          </cell>
        </row>
        <row r="17">
          <cell r="AG17">
            <v>128.08718557059237</v>
          </cell>
          <cell r="AN17">
            <v>111.32428961796256</v>
          </cell>
          <cell r="AU17">
            <v>342</v>
          </cell>
          <cell r="AW17">
            <v>10</v>
          </cell>
          <cell r="AX17">
            <v>346</v>
          </cell>
        </row>
        <row r="18">
          <cell r="AG18">
            <v>122.49239631627265</v>
          </cell>
          <cell r="AN18">
            <v>52.52163139113317</v>
          </cell>
          <cell r="AU18">
            <v>246</v>
          </cell>
          <cell r="AW18">
            <v>38</v>
          </cell>
          <cell r="AX18">
            <v>285</v>
          </cell>
        </row>
        <row r="19">
          <cell r="AG19">
            <v>154.52520547401824</v>
          </cell>
          <cell r="AN19">
            <v>43.267857664484332</v>
          </cell>
          <cell r="AU19">
            <v>278</v>
          </cell>
          <cell r="AW19">
            <v>39</v>
          </cell>
          <cell r="AX19">
            <v>319</v>
          </cell>
        </row>
        <row r="20">
          <cell r="AG20">
            <v>193.47237612347172</v>
          </cell>
          <cell r="AN20">
            <v>87.04591797457033</v>
          </cell>
          <cell r="AU20">
            <v>404</v>
          </cell>
          <cell r="AW20">
            <v>30</v>
          </cell>
          <cell r="AX20">
            <v>436</v>
          </cell>
        </row>
        <row r="21">
          <cell r="AG21">
            <v>216.85839533433597</v>
          </cell>
          <cell r="AN21">
            <v>75.471334603126891</v>
          </cell>
          <cell r="AU21">
            <v>424</v>
          </cell>
          <cell r="AW21">
            <v>27</v>
          </cell>
          <cell r="AX21">
            <v>455</v>
          </cell>
        </row>
        <row r="22">
          <cell r="AG22">
            <v>164.54025775166983</v>
          </cell>
          <cell r="AN22">
            <v>93.225187695579081</v>
          </cell>
          <cell r="AU22">
            <v>369</v>
          </cell>
          <cell r="AW22">
            <v>34</v>
          </cell>
          <cell r="AX22">
            <v>403</v>
          </cell>
        </row>
        <row r="23">
          <cell r="AG23">
            <v>156.37580877458225</v>
          </cell>
          <cell r="AN23">
            <v>74.681325219746213</v>
          </cell>
          <cell r="AU23">
            <v>348</v>
          </cell>
          <cell r="AW23">
            <v>45</v>
          </cell>
          <cell r="AX23">
            <v>395</v>
          </cell>
        </row>
        <row r="24">
          <cell r="AG24">
            <v>185.24326942012465</v>
          </cell>
          <cell r="AN24">
            <v>43.661390911994218</v>
          </cell>
          <cell r="AU24">
            <v>362</v>
          </cell>
          <cell r="AW24">
            <v>38</v>
          </cell>
          <cell r="AX24">
            <v>408</v>
          </cell>
        </row>
        <row r="25">
          <cell r="AG25">
            <v>138.33037676763695</v>
          </cell>
          <cell r="AN25">
            <v>28.557701555042513</v>
          </cell>
          <cell r="AU25">
            <v>264</v>
          </cell>
          <cell r="AW25">
            <v>21</v>
          </cell>
          <cell r="AX25">
            <v>292</v>
          </cell>
        </row>
        <row r="26">
          <cell r="AG26">
            <v>158.63186040739629</v>
          </cell>
          <cell r="AN26">
            <v>343.97480732316353</v>
          </cell>
          <cell r="AU26">
            <v>687</v>
          </cell>
          <cell r="AW26">
            <v>31</v>
          </cell>
          <cell r="AX26">
            <v>706</v>
          </cell>
        </row>
      </sheetData>
      <sheetData sheetId="6">
        <row r="9">
          <cell r="A9">
            <v>1985</v>
          </cell>
        </row>
      </sheetData>
      <sheetData sheetId="7">
        <row r="5">
          <cell r="J5">
            <v>0</v>
          </cell>
          <cell r="L5">
            <v>502.38962384179638</v>
          </cell>
          <cell r="P5">
            <v>97.604141711494123</v>
          </cell>
          <cell r="R5">
            <v>836.96276555329041</v>
          </cell>
        </row>
        <row r="6">
          <cell r="J6">
            <v>0</v>
          </cell>
          <cell r="L6">
            <v>492.3960455884544</v>
          </cell>
          <cell r="P6">
            <v>67.190567310770234</v>
          </cell>
          <cell r="R6">
            <v>829.26061289922461</v>
          </cell>
        </row>
        <row r="7">
          <cell r="J7">
            <v>0</v>
          </cell>
          <cell r="L7">
            <v>362.79189663767585</v>
          </cell>
          <cell r="P7">
            <v>58.442797939755337</v>
          </cell>
          <cell r="R7">
            <v>800.35069457743111</v>
          </cell>
          <cell r="BA7">
            <v>29.061409622913125</v>
          </cell>
          <cell r="BB7">
            <v>0.26317083333334068</v>
          </cell>
          <cell r="BD7">
            <v>40.625</v>
          </cell>
        </row>
        <row r="8">
          <cell r="J8">
            <v>0</v>
          </cell>
          <cell r="L8">
            <v>429.96740530964189</v>
          </cell>
          <cell r="P8">
            <v>123.29320180178091</v>
          </cell>
          <cell r="R8">
            <v>1141.7566071114229</v>
          </cell>
          <cell r="BA8">
            <v>21.187222147131358</v>
          </cell>
          <cell r="BB8">
            <v>4.2470169581748962</v>
          </cell>
          <cell r="BD8">
            <v>47.037037037037031</v>
          </cell>
        </row>
        <row r="9">
          <cell r="J9">
            <v>0</v>
          </cell>
          <cell r="L9">
            <v>600.33844208354321</v>
          </cell>
          <cell r="P9">
            <v>244.72766619450542</v>
          </cell>
          <cell r="R9">
            <v>1616.1591082780487</v>
          </cell>
          <cell r="BA9">
            <v>22.549406746127488</v>
          </cell>
          <cell r="BB9">
            <v>5.6161115034844897</v>
          </cell>
          <cell r="BD9">
            <v>24.685138539042818</v>
          </cell>
        </row>
        <row r="10">
          <cell r="J10">
            <v>369.24386196757473</v>
          </cell>
          <cell r="L10">
            <v>1064.5733729992173</v>
          </cell>
          <cell r="P10">
            <v>353.63059795464511</v>
          </cell>
          <cell r="R10">
            <v>2013.2701089862876</v>
          </cell>
          <cell r="BA10">
            <v>90.931077296906409</v>
          </cell>
          <cell r="BB10">
            <v>2.9781906033789198</v>
          </cell>
          <cell r="BD10">
            <v>28.080808080808083</v>
          </cell>
        </row>
        <row r="11">
          <cell r="J11">
            <v>302.54315395996917</v>
          </cell>
          <cell r="L11">
            <v>844.79856089050918</v>
          </cell>
          <cell r="P11">
            <v>387.83118648923153</v>
          </cell>
          <cell r="R11">
            <v>2279.0795934197713</v>
          </cell>
          <cell r="BA11">
            <v>-23.590904642011111</v>
          </cell>
          <cell r="BB11">
            <v>4.8887820229524479</v>
          </cell>
          <cell r="BD11">
            <v>-21.135646687697161</v>
          </cell>
        </row>
        <row r="12">
          <cell r="A12">
            <v>1988</v>
          </cell>
          <cell r="J12">
            <v>254.88966335418826</v>
          </cell>
          <cell r="L12">
            <v>728.65201808180234</v>
          </cell>
          <cell r="N12">
            <v>1305.2850000000001</v>
          </cell>
          <cell r="P12">
            <v>274.78274498625643</v>
          </cell>
          <cell r="R12">
            <v>2053.8300997138704</v>
          </cell>
          <cell r="BA12">
            <v>-28.817738059436536</v>
          </cell>
          <cell r="BB12">
            <v>9.5167359198998724</v>
          </cell>
          <cell r="BD12">
            <v>-19.799999999999997</v>
          </cell>
        </row>
        <row r="13">
          <cell r="A13">
            <v>1989</v>
          </cell>
          <cell r="J13">
            <v>251.13333033629749</v>
          </cell>
          <cell r="L13">
            <v>828.69104032166285</v>
          </cell>
          <cell r="N13">
            <v>841.59199999999998</v>
          </cell>
          <cell r="P13">
            <v>243.31724883049066</v>
          </cell>
          <cell r="R13">
            <v>1662.4669588158558</v>
          </cell>
          <cell r="BA13">
            <v>-2.6412264665853225</v>
          </cell>
          <cell r="BB13">
            <v>11.302540735971476</v>
          </cell>
          <cell r="BD13">
            <v>-66.832917705735667</v>
          </cell>
        </row>
        <row r="14">
          <cell r="A14">
            <v>1990</v>
          </cell>
          <cell r="J14">
            <v>168.30005096170089</v>
          </cell>
          <cell r="L14">
            <v>765.94868837234071</v>
          </cell>
          <cell r="N14">
            <v>737.64900000000011</v>
          </cell>
          <cell r="P14">
            <v>277.8797875447932</v>
          </cell>
          <cell r="R14">
            <v>1613.1774249554333</v>
          </cell>
          <cell r="BA14">
            <v>-35.291346758438749</v>
          </cell>
          <cell r="BB14">
            <v>12.283757447991462</v>
          </cell>
          <cell r="BD14">
            <v>7.5187969924812137</v>
          </cell>
        </row>
        <row r="15">
          <cell r="A15">
            <v>1991</v>
          </cell>
          <cell r="J15">
            <v>140.67962058889475</v>
          </cell>
          <cell r="L15">
            <v>700.56604102484778</v>
          </cell>
          <cell r="N15">
            <v>725.26299999999992</v>
          </cell>
          <cell r="P15">
            <v>235.50120471004382</v>
          </cell>
          <cell r="R15">
            <v>1520.6506251459969</v>
          </cell>
          <cell r="BA15">
            <v>9.9230654069980329</v>
          </cell>
          <cell r="BB15">
            <v>6.7666717530949256</v>
          </cell>
          <cell r="BD15">
            <v>10.489510489510479</v>
          </cell>
        </row>
        <row r="16">
          <cell r="A16">
            <v>1992</v>
          </cell>
          <cell r="J16">
            <v>178.68192079276548</v>
          </cell>
          <cell r="L16">
            <v>887.41835219648658</v>
          </cell>
          <cell r="N16">
            <v>564.39599999999996</v>
          </cell>
          <cell r="P16">
            <v>280.59828000716465</v>
          </cell>
          <cell r="R16">
            <v>1553.7307114108858</v>
          </cell>
          <cell r="BA16">
            <v>-8.2668793809530285</v>
          </cell>
          <cell r="BB16">
            <v>6.4051615396667785</v>
          </cell>
          <cell r="BD16">
            <v>-20.253164556962023</v>
          </cell>
        </row>
        <row r="17">
          <cell r="A17">
            <v>1993</v>
          </cell>
          <cell r="J17">
            <v>207.50603701256523</v>
          </cell>
          <cell r="L17">
            <v>979.52008973803777</v>
          </cell>
          <cell r="N17">
            <v>436.88600000000002</v>
          </cell>
          <cell r="P17">
            <v>313.11101702202723</v>
          </cell>
          <cell r="R17">
            <v>1522.0110697474997</v>
          </cell>
          <cell r="BA17">
            <v>33.111072221992877</v>
          </cell>
          <cell r="BB17">
            <v>7.5958811800748123</v>
          </cell>
          <cell r="BD17">
            <v>21.42857142857142</v>
          </cell>
        </row>
        <row r="18">
          <cell r="A18">
            <v>1994</v>
          </cell>
          <cell r="J18">
            <v>242.36988477631132</v>
          </cell>
          <cell r="L18">
            <v>987.71682878893648</v>
          </cell>
          <cell r="N18">
            <v>436.06500000000005</v>
          </cell>
          <cell r="P18">
            <v>278.90088993287912</v>
          </cell>
          <cell r="R18">
            <v>1460.3128339455043</v>
          </cell>
          <cell r="BA18">
            <v>-15.616117672683238</v>
          </cell>
          <cell r="BB18">
            <v>0.52581044690180079</v>
          </cell>
          <cell r="BD18">
            <v>-22.875816993464049</v>
          </cell>
        </row>
        <row r="19">
          <cell r="A19">
            <v>1995</v>
          </cell>
          <cell r="J19">
            <v>244.67564998267289</v>
          </cell>
          <cell r="L19">
            <v>928.83464640011141</v>
          </cell>
          <cell r="N19">
            <v>488.39499999999998</v>
          </cell>
          <cell r="P19">
            <v>291.48324436519766</v>
          </cell>
          <cell r="R19">
            <v>1464.0372407826362</v>
          </cell>
          <cell r="BA19">
            <v>-4.870663413549825</v>
          </cell>
          <cell r="BB19">
            <v>1.9421437229437259</v>
          </cell>
          <cell r="BD19">
            <v>12.711864406779672</v>
          </cell>
        </row>
        <row r="20">
          <cell r="A20">
            <v>1996</v>
          </cell>
          <cell r="J20">
            <v>211.38896483096192</v>
          </cell>
          <cell r="L20">
            <v>724.36068765713799</v>
          </cell>
          <cell r="N20">
            <v>500.22699999999998</v>
          </cell>
          <cell r="P20">
            <v>223.38127541091791</v>
          </cell>
          <cell r="R20">
            <v>1236.5799982370941</v>
          </cell>
          <cell r="BA20">
            <v>-15.924438374979788</v>
          </cell>
          <cell r="BB20">
            <v>4.6170639037820536</v>
          </cell>
          <cell r="BD20">
            <v>-4.5112781954887211</v>
          </cell>
        </row>
        <row r="21">
          <cell r="A21">
            <v>1997</v>
          </cell>
          <cell r="J21">
            <v>359.79527865287872</v>
          </cell>
          <cell r="L21">
            <v>816.68399281953373</v>
          </cell>
          <cell r="N21">
            <v>617.35599999999999</v>
          </cell>
          <cell r="P21">
            <v>213.5451932552032</v>
          </cell>
          <cell r="R21">
            <v>1287.7899074218581</v>
          </cell>
          <cell r="BA21">
            <v>-12.814247037493576</v>
          </cell>
          <cell r="BB21">
            <v>9.7769302548349373</v>
          </cell>
          <cell r="BD21">
            <v>-53.543307086614163</v>
          </cell>
        </row>
        <row r="22">
          <cell r="A22">
            <v>1998</v>
          </cell>
          <cell r="J22">
            <v>323.98903361985299</v>
          </cell>
          <cell r="L22">
            <v>706.0637507303345</v>
          </cell>
          <cell r="N22">
            <v>581.22</v>
          </cell>
          <cell r="P22">
            <v>233.45917613080906</v>
          </cell>
          <cell r="R22">
            <v>1196.7538932412906</v>
          </cell>
          <cell r="BA22">
            <v>-49.625264998050511</v>
          </cell>
          <cell r="BB22">
            <v>2.4869051664418151</v>
          </cell>
          <cell r="BD22">
            <v>-83.050847457627114</v>
          </cell>
        </row>
        <row r="23">
          <cell r="A23">
            <v>1999</v>
          </cell>
          <cell r="J23">
            <v>356.75565608490399</v>
          </cell>
          <cell r="L23">
            <v>832.47470559205613</v>
          </cell>
          <cell r="N23">
            <v>564.04399999999998</v>
          </cell>
          <cell r="P23">
            <v>264.32128946951161</v>
          </cell>
          <cell r="R23">
            <v>1304.0843389766637</v>
          </cell>
          <cell r="BA23">
            <v>41.146143172232776</v>
          </cell>
          <cell r="BB23">
            <v>7.7127419004128228E-2</v>
          </cell>
          <cell r="BD23">
            <v>580</v>
          </cell>
        </row>
        <row r="24">
          <cell r="A24">
            <v>2000</v>
          </cell>
          <cell r="J24">
            <v>399.94130615114705</v>
          </cell>
          <cell r="L24">
            <v>1062.3607931546358</v>
          </cell>
          <cell r="N24">
            <v>392.10299999999995</v>
          </cell>
          <cell r="P24">
            <v>409.27112872604653</v>
          </cell>
          <cell r="R24">
            <v>1463.7936157295353</v>
          </cell>
          <cell r="BA24">
            <v>66.970898734027458</v>
          </cell>
          <cell r="BB24">
            <v>6.2936465970941526</v>
          </cell>
          <cell r="BD24">
            <v>17.647058823529417</v>
          </cell>
        </row>
        <row r="25">
          <cell r="A25">
            <v>2001</v>
          </cell>
          <cell r="J25">
            <v>249.2566846848822</v>
          </cell>
          <cell r="L25">
            <v>686.82860945277582</v>
          </cell>
          <cell r="N25">
            <v>412.65999999999997</v>
          </cell>
          <cell r="P25">
            <v>300.50011590281918</v>
          </cell>
          <cell r="R25">
            <v>1150.7320406707126</v>
          </cell>
          <cell r="BA25">
            <v>-24.916991173624538</v>
          </cell>
          <cell r="BB25">
            <v>0.49582035476390729</v>
          </cell>
          <cell r="BD25">
            <v>37.5</v>
          </cell>
        </row>
        <row r="26">
          <cell r="A26">
            <v>2002</v>
          </cell>
          <cell r="J26">
            <v>377.51299002986792</v>
          </cell>
          <cell r="L26">
            <v>936.55742977758587</v>
          </cell>
          <cell r="N26">
            <v>415.36500000000001</v>
          </cell>
          <cell r="P26">
            <v>286.67166836739727</v>
          </cell>
          <cell r="R26">
            <v>1261.0811081151151</v>
          </cell>
          <cell r="BA26">
            <v>76.51569497049482</v>
          </cell>
          <cell r="BB26">
            <v>0.7804532470005654</v>
          </cell>
          <cell r="BD26">
            <v>-27.27272727272727</v>
          </cell>
        </row>
        <row r="27">
          <cell r="A27">
            <v>2003</v>
          </cell>
          <cell r="L27">
            <v>1113.8395666696299</v>
          </cell>
          <cell r="N27">
            <v>466.51</v>
          </cell>
        </row>
      </sheetData>
      <sheetData sheetId="8"/>
      <sheetData sheetId="9">
        <row r="5">
          <cell r="L5">
            <v>528.88400000000001</v>
          </cell>
        </row>
      </sheetData>
      <sheetData sheetId="10"/>
      <sheetData sheetId="11"/>
      <sheetData sheetId="12"/>
      <sheetData sheetId="13">
        <row r="20">
          <cell r="C20">
            <v>5.1966409692357995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struct - Aus"/>
      <sheetName val="Constn IPD Table"/>
      <sheetName val="Total Construct - NSW"/>
      <sheetName val="Constn Costs - Annual"/>
      <sheetName val="IPD Table (2)"/>
      <sheetName val="EC IPD QTR"/>
      <sheetName val="ElecvWD Chart"/>
      <sheetName val="Chart1 - Aus"/>
      <sheetName val="Chart2 - Aus"/>
      <sheetName val="Chart3 - Aus"/>
      <sheetName val="Chart1 - NSW"/>
      <sheetName val="Chart2 - NSW"/>
      <sheetName val="Chart3 - NSW"/>
      <sheetName val="PPI - Qtrly"/>
      <sheetName val="PPI - Annual"/>
      <sheetName val="Definitions"/>
      <sheetName val="NSW STCONSTN"/>
      <sheetName val="Total Constn NSW"/>
      <sheetName val="Total Constn AUS"/>
      <sheetName val="ECA"/>
      <sheetName val="EGW GFKF Table"/>
      <sheetName val="IPD Table"/>
      <sheetName val="Constn Costs"/>
      <sheetName val="Elec_ECA Chart"/>
      <sheetName val="Qtrly Prices"/>
      <sheetName val="Investments"/>
      <sheetName val="Sheet1"/>
      <sheetName val="Annual"/>
      <sheetName val="NSW"/>
      <sheetName val="NSW StateConstn"/>
      <sheetName val="Sheet1 (2)"/>
    </sheetNames>
    <sheetDataSet>
      <sheetData sheetId="0">
        <row r="3">
          <cell r="C3" t="str">
            <v>Engineering Construction</v>
          </cell>
        </row>
      </sheetData>
      <sheetData sheetId="1">
        <row r="3">
          <cell r="A3" t="str">
            <v>(Year Average Growth)</v>
          </cell>
        </row>
      </sheetData>
      <sheetData sheetId="2">
        <row r="3">
          <cell r="C3" t="str">
            <v>Engineering Construction</v>
          </cell>
        </row>
      </sheetData>
      <sheetData sheetId="3">
        <row r="3">
          <cell r="B3" t="str">
            <v>Total Eng Const</v>
          </cell>
        </row>
      </sheetData>
      <sheetData sheetId="4">
        <row r="3">
          <cell r="A3" t="str">
            <v>Australia</v>
          </cell>
        </row>
      </sheetData>
      <sheetData sheetId="5">
        <row r="5">
          <cell r="B5" t="str">
            <v>ABS RAIL IPD (FROM Engineering Construction IPD)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A3" t="str">
            <v>1998/99=100</v>
          </cell>
        </row>
      </sheetData>
      <sheetData sheetId="14">
        <row r="3">
          <cell r="A3" t="str">
            <v xml:space="preserve">  YE</v>
          </cell>
        </row>
      </sheetData>
      <sheetData sheetId="15">
        <row r="3">
          <cell r="B3" t="str">
            <v xml:space="preserve">This class consists of units mainly engaged in the construction of houses (except semi-detached houses) or in carrying out alterations, additions or renovation or general repairs to houses, or in organising or managing these activities as the prime contractor. </v>
          </cell>
        </row>
      </sheetData>
      <sheetData sheetId="16">
        <row r="3">
          <cell r="A3" t="str">
            <v>fc:26/9/07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5">
          <cell r="AG5">
            <v>3225.4483486386025</v>
          </cell>
          <cell r="AN5">
            <v>848.56522550805903</v>
          </cell>
          <cell r="AZ5">
            <v>-892.62484324081561</v>
          </cell>
          <cell r="BE5">
            <v>-3225.4483486386025</v>
          </cell>
          <cell r="BG5">
            <v>4295.8887316749224</v>
          </cell>
        </row>
        <row r="6">
          <cell r="AG6">
            <v>3183.1528911298765</v>
          </cell>
          <cell r="AN6">
            <v>1408.5077639547894</v>
          </cell>
          <cell r="AZ6">
            <v>-899.14741296040665</v>
          </cell>
          <cell r="BE6">
            <v>-3183.1528911298765</v>
          </cell>
          <cell r="BG6">
            <v>4650.3899445626339</v>
          </cell>
        </row>
        <row r="7">
          <cell r="AG7">
            <v>2826.28558132339</v>
          </cell>
          <cell r="AN7">
            <v>997.48364055034915</v>
          </cell>
          <cell r="AZ7">
            <v>-531.06183749273077</v>
          </cell>
          <cell r="BE7">
            <v>-2826.28558132339</v>
          </cell>
          <cell r="BG7">
            <v>4343.4075687854493</v>
          </cell>
        </row>
        <row r="8">
          <cell r="AG8">
            <v>2702.4399487912906</v>
          </cell>
          <cell r="AN8">
            <v>546.94228640604263</v>
          </cell>
          <cell r="AZ8">
            <v>-380.24661790838763</v>
          </cell>
          <cell r="BE8">
            <v>-2702.4399487912906</v>
          </cell>
          <cell r="BG8">
            <v>4183.8079276638664</v>
          </cell>
        </row>
        <row r="9">
          <cell r="AG9">
            <v>2979.1742573971428</v>
          </cell>
          <cell r="AN9">
            <v>476.06563751293788</v>
          </cell>
          <cell r="AZ9">
            <v>-472.18479214640411</v>
          </cell>
          <cell r="BE9">
            <v>-2979.1742573971428</v>
          </cell>
          <cell r="BG9">
            <v>4205.3244154847707</v>
          </cell>
        </row>
        <row r="10">
          <cell r="AG10">
            <v>3515.0347970448843</v>
          </cell>
          <cell r="AN10">
            <v>655.15328696391407</v>
          </cell>
          <cell r="AX10">
            <v>5982</v>
          </cell>
          <cell r="AZ10">
            <v>-409.87083869217531</v>
          </cell>
          <cell r="BE10">
            <v>-3515.0347970448843</v>
          </cell>
          <cell r="BG10">
            <v>4084.0679326728468</v>
          </cell>
          <cell r="BI10">
            <v>7902.2713133036314</v>
          </cell>
          <cell r="BO10">
            <v>8222</v>
          </cell>
        </row>
        <row r="11">
          <cell r="AG11">
            <v>3912.6336856342486</v>
          </cell>
          <cell r="AN11">
            <v>975.11703089326261</v>
          </cell>
          <cell r="AX11">
            <v>6827</v>
          </cell>
          <cell r="AZ11">
            <v>-231.50467708719543</v>
          </cell>
          <cell r="BE11">
            <v>-3912.6336856342486</v>
          </cell>
          <cell r="BG11">
            <v>4011.1749261370705</v>
          </cell>
          <cell r="BI11">
            <v>8532.5276188687458</v>
          </cell>
          <cell r="BO11">
            <v>8728</v>
          </cell>
        </row>
        <row r="12">
          <cell r="AG12">
            <v>5089.2869601066577</v>
          </cell>
          <cell r="AN12">
            <v>920.5973714968419</v>
          </cell>
          <cell r="AX12">
            <v>8500</v>
          </cell>
          <cell r="AZ12">
            <v>-403.41087057793629</v>
          </cell>
          <cell r="BE12">
            <v>-5089.2869601066577</v>
          </cell>
          <cell r="BG12">
            <v>3201.3339086305637</v>
          </cell>
          <cell r="BI12">
            <v>10090.918529766343</v>
          </cell>
          <cell r="BO12">
            <v>7790</v>
          </cell>
        </row>
        <row r="13">
          <cell r="AG13">
            <v>6142.6504314983295</v>
          </cell>
          <cell r="AN13">
            <v>925.11197603816697</v>
          </cell>
          <cell r="AX13">
            <v>9233</v>
          </cell>
          <cell r="AZ13">
            <v>313.55354490995524</v>
          </cell>
          <cell r="BE13">
            <v>1869.2399653007142</v>
          </cell>
          <cell r="BG13">
            <v>3050.1588230736925</v>
          </cell>
          <cell r="BI13">
            <v>1413.0298304232356</v>
          </cell>
          <cell r="BO13">
            <v>7511</v>
          </cell>
        </row>
        <row r="14">
          <cell r="AG14">
            <v>6753.5545144106418</v>
          </cell>
          <cell r="AN14">
            <v>1312.5983096335794</v>
          </cell>
          <cell r="AX14">
            <v>11235</v>
          </cell>
          <cell r="AZ14">
            <v>439.10711613145304</v>
          </cell>
          <cell r="BE14">
            <v>1993.3343135768646</v>
          </cell>
          <cell r="BG14">
            <v>3709.5240912296476</v>
          </cell>
          <cell r="BI14">
            <v>2378.9480968536418</v>
          </cell>
          <cell r="BO14">
            <v>8499</v>
          </cell>
        </row>
        <row r="15">
          <cell r="AG15">
            <v>6495.2438658727278</v>
          </cell>
          <cell r="AN15">
            <v>1400.6545822405121</v>
          </cell>
          <cell r="AX15">
            <v>11128</v>
          </cell>
          <cell r="AZ15">
            <v>483.56698791561575</v>
          </cell>
          <cell r="BE15">
            <v>2236.0975381864919</v>
          </cell>
          <cell r="BG15">
            <v>4111.9550897700083</v>
          </cell>
          <cell r="BI15">
            <v>1998.7633136491249</v>
          </cell>
          <cell r="BO15">
            <v>8487</v>
          </cell>
        </row>
        <row r="16">
          <cell r="AG16">
            <v>4738.948678612529</v>
          </cell>
          <cell r="AN16">
            <v>1227.5544048423076</v>
          </cell>
          <cell r="AX16">
            <v>9002</v>
          </cell>
          <cell r="AZ16">
            <v>461.58586121976805</v>
          </cell>
          <cell r="BE16">
            <v>2507.3597199216101</v>
          </cell>
          <cell r="BG16">
            <v>3998.1043634202001</v>
          </cell>
          <cell r="BI16">
            <v>2584.93102048439</v>
          </cell>
          <cell r="BO16">
            <v>8673</v>
          </cell>
        </row>
        <row r="17">
          <cell r="AG17">
            <v>3770.9679760302824</v>
          </cell>
          <cell r="AN17">
            <v>996.33612691441408</v>
          </cell>
          <cell r="AX17">
            <v>7086</v>
          </cell>
          <cell r="AZ17">
            <v>544.12695248173804</v>
          </cell>
          <cell r="BE17">
            <v>2151.5985051286189</v>
          </cell>
          <cell r="BG17">
            <v>4176.2687864924965</v>
          </cell>
          <cell r="BI17">
            <v>2080.4203555223357</v>
          </cell>
          <cell r="BO17">
            <v>8716</v>
          </cell>
        </row>
        <row r="18">
          <cell r="AG18">
            <v>3393.9521345300554</v>
          </cell>
          <cell r="AN18">
            <v>1231.1247049977853</v>
          </cell>
          <cell r="AX18">
            <v>6815</v>
          </cell>
          <cell r="AZ18">
            <v>293.46734170799755</v>
          </cell>
          <cell r="BE18">
            <v>2100.6585647594247</v>
          </cell>
          <cell r="BG18">
            <v>4168.9653748860819</v>
          </cell>
          <cell r="BI18">
            <v>1991.2307823704305</v>
          </cell>
          <cell r="BO18">
            <v>8515</v>
          </cell>
        </row>
        <row r="19">
          <cell r="AG19">
            <v>3905.2721280610131</v>
          </cell>
          <cell r="AN19">
            <v>1721.5209611045527</v>
          </cell>
          <cell r="AX19">
            <v>8030</v>
          </cell>
          <cell r="AZ19">
            <v>264.10951642327746</v>
          </cell>
          <cell r="BE19">
            <v>1601.6277666966143</v>
          </cell>
          <cell r="BG19">
            <v>4218.2660390717083</v>
          </cell>
          <cell r="BI19">
            <v>3518.0664042803819</v>
          </cell>
          <cell r="BO19">
            <v>9379</v>
          </cell>
        </row>
        <row r="20">
          <cell r="AG20">
            <v>4704.5556945830585</v>
          </cell>
          <cell r="AN20">
            <v>2175.0424657869407</v>
          </cell>
          <cell r="AX20">
            <v>9924</v>
          </cell>
          <cell r="AZ20">
            <v>241.82255398039615</v>
          </cell>
          <cell r="BE20">
            <v>1512.1530028006437</v>
          </cell>
          <cell r="BG20">
            <v>4281.2991015979333</v>
          </cell>
          <cell r="BI20">
            <v>2576.0706165414194</v>
          </cell>
          <cell r="BO20">
            <v>8577</v>
          </cell>
        </row>
        <row r="21">
          <cell r="AG21">
            <v>5004.4507710615289</v>
          </cell>
          <cell r="AN21">
            <v>1611.4879335142823</v>
          </cell>
          <cell r="AX21">
            <v>9911</v>
          </cell>
          <cell r="AZ21">
            <v>269.83584168023935</v>
          </cell>
          <cell r="BE21">
            <v>1571.6336717467802</v>
          </cell>
          <cell r="BG21">
            <v>4535.3966135206083</v>
          </cell>
          <cell r="BI21">
            <v>2463.296023834032</v>
          </cell>
          <cell r="BO21">
            <v>8013</v>
          </cell>
        </row>
        <row r="22">
          <cell r="AG22">
            <v>5725.8366317402961</v>
          </cell>
          <cell r="AN22">
            <v>1704.0223231699722</v>
          </cell>
          <cell r="AX22">
            <v>11084</v>
          </cell>
          <cell r="AZ22">
            <v>163.38970580841305</v>
          </cell>
          <cell r="BE22">
            <v>1640.5306036049751</v>
          </cell>
          <cell r="BG22">
            <v>4659.9843460493103</v>
          </cell>
          <cell r="BI22">
            <v>2063.1363681029088</v>
          </cell>
          <cell r="BO22">
            <v>7993</v>
          </cell>
        </row>
        <row r="23">
          <cell r="AG23">
            <v>6254.3144266736881</v>
          </cell>
          <cell r="AN23">
            <v>1986.8847889711103</v>
          </cell>
          <cell r="AX23">
            <v>12225</v>
          </cell>
          <cell r="AZ23">
            <v>194.15978156664278</v>
          </cell>
          <cell r="BE23">
            <v>1718.0175003061049</v>
          </cell>
          <cell r="BG23">
            <v>4767.0650701949407</v>
          </cell>
          <cell r="BI23">
            <v>1660.6507930189082</v>
          </cell>
          <cell r="BO23">
            <v>8392</v>
          </cell>
        </row>
        <row r="24">
          <cell r="AG24">
            <v>6204.636453215966</v>
          </cell>
          <cell r="AN24">
            <v>1957.3024405896656</v>
          </cell>
          <cell r="AX24">
            <v>12224</v>
          </cell>
          <cell r="AZ24">
            <v>149.84316807183495</v>
          </cell>
          <cell r="BE24">
            <v>1773.3828888605867</v>
          </cell>
          <cell r="BG24">
            <v>5316.4055613226637</v>
          </cell>
          <cell r="BI24">
            <v>1855.6904476528962</v>
          </cell>
          <cell r="BO24">
            <v>9352</v>
          </cell>
        </row>
        <row r="25">
          <cell r="AG25">
            <v>4050.9455674175056</v>
          </cell>
          <cell r="AN25">
            <v>1860.847276439792</v>
          </cell>
          <cell r="AX25">
            <v>8088</v>
          </cell>
          <cell r="AZ25">
            <v>168.97728028022448</v>
          </cell>
          <cell r="BE25">
            <v>1182.3418684365565</v>
          </cell>
          <cell r="BG25">
            <v>5099.3880423514529</v>
          </cell>
          <cell r="BI25">
            <v>786.25012333136146</v>
          </cell>
          <cell r="BO25">
            <v>8780</v>
          </cell>
        </row>
        <row r="26">
          <cell r="AG26">
            <v>4016.8716594913471</v>
          </cell>
          <cell r="AN26">
            <v>1447.0239185750411</v>
          </cell>
          <cell r="AX26">
            <v>7571</v>
          </cell>
          <cell r="AZ26">
            <v>122.87654872798976</v>
          </cell>
          <cell r="BE26">
            <v>1511.1252026382749</v>
          </cell>
          <cell r="BG26">
            <v>4770.3244476485379</v>
          </cell>
          <cell r="BI26">
            <v>1731.241897975975</v>
          </cell>
          <cell r="BO26">
            <v>9326</v>
          </cell>
        </row>
      </sheetData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"/>
      <sheetName val="PB"/>
      <sheetName val="DAY"/>
      <sheetName val="TP"/>
      <sheetName val="TB"/>
      <sheetName val="TOTAL"/>
      <sheetName val="M&amp;HI"/>
      <sheetName val="PP Min%"/>
      <sheetName val="PP MinTot"/>
      <sheetName val="TB Min%"/>
      <sheetName val="TB MinTot"/>
      <sheetName val="TOTAL Min"/>
      <sheetName val="TOTAL NonMin"/>
      <sheetName val="TOTAL Metro"/>
      <sheetName val="TOTAL Rural"/>
      <sheetName val="PROP"/>
      <sheetName val="charts"/>
      <sheetName val="Summ Charts"/>
      <sheetName val="Sheet1"/>
      <sheetName val="MACROS"/>
      <sheetName val="WD Chart"/>
      <sheetName val="WD4-FC"/>
      <sheetName val="Contribution"/>
      <sheetName val="Contrib chart"/>
      <sheetName val="Sectors"/>
      <sheetName val="TOTAL (SAPN)"/>
      <sheetName val="PP NonMin"/>
      <sheetName val="TB NonMin"/>
    </sheetNames>
    <sheetDataSet>
      <sheetData sheetId="0">
        <row r="19">
          <cell r="N19">
            <v>100.44332377494268</v>
          </cell>
        </row>
      </sheetData>
      <sheetData sheetId="1"/>
      <sheetData sheetId="2"/>
      <sheetData sheetId="3"/>
      <sheetData sheetId="4">
        <row r="19">
          <cell r="N19">
            <v>725.26426743522507</v>
          </cell>
        </row>
      </sheetData>
      <sheetData sheetId="5">
        <row r="12">
          <cell r="B12">
            <v>373.08562295849754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AusNet Services Theme">
  <a:themeElements>
    <a:clrScheme name="AusNet Services Excel">
      <a:dk1>
        <a:sysClr val="windowText" lastClr="000000"/>
      </a:dk1>
      <a:lt1>
        <a:sysClr val="window" lastClr="FFFFFF"/>
      </a:lt1>
      <a:dk2>
        <a:srgbClr val="031F73"/>
      </a:dk2>
      <a:lt2>
        <a:srgbClr val="BCBEC0"/>
      </a:lt2>
      <a:accent1>
        <a:srgbClr val="363594"/>
      </a:accent1>
      <a:accent2>
        <a:srgbClr val="3EB08E"/>
      </a:accent2>
      <a:accent3>
        <a:srgbClr val="CDDC29"/>
      </a:accent3>
      <a:accent4>
        <a:srgbClr val="0864B0"/>
      </a:accent4>
      <a:accent5>
        <a:srgbClr val="8DC63F"/>
      </a:accent5>
      <a:accent6>
        <a:srgbClr val="188CCC"/>
      </a:accent6>
      <a:hlink>
        <a:srgbClr val="031F73"/>
      </a:hlink>
      <a:folHlink>
        <a:srgbClr val="646464"/>
      </a:folHlink>
    </a:clrScheme>
    <a:fontScheme name="CHC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Couture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8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9050" h="3175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/>
  </sheetPr>
  <dimension ref="B6:E28"/>
  <sheetViews>
    <sheetView workbookViewId="0">
      <selection activeCell="K42" sqref="K42"/>
    </sheetView>
  </sheetViews>
  <sheetFormatPr defaultRowHeight="12"/>
  <cols>
    <col min="1" max="1" width="10" style="122" customWidth="1"/>
    <col min="2" max="3" width="10" style="159" customWidth="1"/>
    <col min="4" max="5" width="9.140625" style="159"/>
    <col min="6" max="16384" width="9.140625" style="122"/>
  </cols>
  <sheetData>
    <row r="6" spans="2:2" s="257" customFormat="1" ht="12.75">
      <c r="B6" s="258" t="s">
        <v>139</v>
      </c>
    </row>
    <row r="7" spans="2:2" s="259" customFormat="1">
      <c r="B7" s="260" t="s">
        <v>138</v>
      </c>
    </row>
    <row r="9" spans="2:2" s="74" customFormat="1">
      <c r="B9" s="206" t="s">
        <v>40</v>
      </c>
    </row>
    <row r="10" spans="2:2">
      <c r="B10" s="160"/>
    </row>
    <row r="11" spans="2:2">
      <c r="B11" s="207" t="s">
        <v>78</v>
      </c>
    </row>
    <row r="12" spans="2:2">
      <c r="B12" s="208" t="s">
        <v>41</v>
      </c>
    </row>
    <row r="13" spans="2:2">
      <c r="B13" s="208"/>
    </row>
    <row r="14" spans="2:2">
      <c r="B14" s="207" t="s">
        <v>75</v>
      </c>
    </row>
    <row r="15" spans="2:2">
      <c r="B15" s="208" t="s">
        <v>10</v>
      </c>
    </row>
    <row r="16" spans="2:2">
      <c r="B16" s="208" t="s">
        <v>76</v>
      </c>
    </row>
    <row r="17" spans="2:2">
      <c r="B17" s="208" t="s">
        <v>24</v>
      </c>
    </row>
    <row r="18" spans="2:2">
      <c r="B18" s="208" t="s">
        <v>7</v>
      </c>
    </row>
    <row r="19" spans="2:2">
      <c r="B19" s="208" t="s">
        <v>8</v>
      </c>
    </row>
    <row r="20" spans="2:2">
      <c r="B20" s="208" t="s">
        <v>15</v>
      </c>
    </row>
    <row r="21" spans="2:2">
      <c r="B21" s="208" t="s">
        <v>18</v>
      </c>
    </row>
    <row r="22" spans="2:2">
      <c r="B22" s="208" t="s">
        <v>77</v>
      </c>
    </row>
    <row r="23" spans="2:2">
      <c r="B23" s="208" t="s">
        <v>124</v>
      </c>
    </row>
    <row r="24" spans="2:2">
      <c r="B24" s="208"/>
    </row>
    <row r="25" spans="2:2">
      <c r="B25" s="207" t="s">
        <v>42</v>
      </c>
    </row>
    <row r="26" spans="2:2">
      <c r="B26" s="208" t="s">
        <v>16</v>
      </c>
    </row>
    <row r="28" spans="2:2" s="74" customFormat="1">
      <c r="B28" s="77" t="s">
        <v>5</v>
      </c>
    </row>
  </sheetData>
  <hyperlinks>
    <hyperlink ref="B12" location="Assumptions!A1" display="Assumption"/>
    <hyperlink ref="B15" location="Inputs!A1" display="Inputs"/>
    <hyperlink ref="B16" location="'Base year'!A1" display="Base year"/>
    <hyperlink ref="B17" location="CPI!A1" display="CPI"/>
    <hyperlink ref="B18" location="'Labour costs'!A1" display="Labour costs"/>
    <hyperlink ref="B19" location="'Output growth'!A1" display="Output growth"/>
    <hyperlink ref="B20" location="'Step changes'!A1" display="Step changes"/>
    <hyperlink ref="B21" location="'Other costs'!A1" display="Other costs"/>
    <hyperlink ref="B22" location="'2014 self-insurance costs'!A1" display="2014 self-insurance costs"/>
    <hyperlink ref="B26" location="'Opex forecast'!A1" display="Opex forecast"/>
    <hyperlink ref="B23" location="'Labour and non labour weights'!A1" display="Labour and non-labour weights"/>
  </hyperlink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B2:I36"/>
  <sheetViews>
    <sheetView zoomScaleNormal="100" workbookViewId="0">
      <selection activeCell="J7" sqref="J7"/>
    </sheetView>
  </sheetViews>
  <sheetFormatPr defaultRowHeight="12"/>
  <cols>
    <col min="1" max="1" width="9.140625" style="96"/>
    <col min="2" max="2" width="27.85546875" style="96" customWidth="1"/>
    <col min="3" max="7" width="14.28515625" style="96" customWidth="1"/>
    <col min="8" max="8" width="4.140625" style="96" customWidth="1"/>
    <col min="9" max="16384" width="9.140625" style="96"/>
  </cols>
  <sheetData>
    <row r="2" spans="2:9" s="74" customFormat="1">
      <c r="B2" s="77" t="s">
        <v>15</v>
      </c>
    </row>
    <row r="4" spans="2:9" s="80" customFormat="1">
      <c r="B4" s="82" t="s">
        <v>145</v>
      </c>
    </row>
    <row r="5" spans="2:9">
      <c r="B5" s="99"/>
      <c r="C5" s="100"/>
      <c r="D5" s="100"/>
      <c r="E5" s="100"/>
      <c r="F5" s="100"/>
      <c r="G5" s="100"/>
    </row>
    <row r="6" spans="2:9">
      <c r="B6" s="99"/>
      <c r="C6" s="99">
        <v>2016</v>
      </c>
      <c r="D6" s="99">
        <v>2017</v>
      </c>
      <c r="E6" s="99">
        <v>2018</v>
      </c>
      <c r="F6" s="99">
        <v>2019</v>
      </c>
      <c r="G6" s="99">
        <v>2020</v>
      </c>
    </row>
    <row r="7" spans="2:9">
      <c r="B7" s="99"/>
      <c r="C7" s="100" t="s">
        <v>4</v>
      </c>
      <c r="D7" s="100" t="s">
        <v>4</v>
      </c>
      <c r="E7" s="100" t="s">
        <v>4</v>
      </c>
      <c r="F7" s="100" t="s">
        <v>4</v>
      </c>
      <c r="G7" s="100" t="s">
        <v>4</v>
      </c>
    </row>
    <row r="8" spans="2:9">
      <c r="B8" s="99"/>
      <c r="C8" s="129" t="s">
        <v>21</v>
      </c>
      <c r="D8" s="129" t="s">
        <v>21</v>
      </c>
      <c r="E8" s="129" t="s">
        <v>21</v>
      </c>
      <c r="F8" s="129" t="s">
        <v>21</v>
      </c>
      <c r="G8" s="129" t="s">
        <v>21</v>
      </c>
      <c r="I8" s="125"/>
    </row>
    <row r="9" spans="2:9" s="122" customFormat="1">
      <c r="B9" s="75" t="s">
        <v>111</v>
      </c>
      <c r="C9" s="136">
        <f>C23</f>
        <v>142.45217391304348</v>
      </c>
      <c r="D9" s="136">
        <f t="shared" ref="D9:G9" si="0">D23</f>
        <v>282.5565217391304</v>
      </c>
      <c r="E9" s="136">
        <f t="shared" si="0"/>
        <v>1238.0858550724638</v>
      </c>
      <c r="F9" s="136">
        <f t="shared" si="0"/>
        <v>1417.3730318840578</v>
      </c>
      <c r="G9" s="136">
        <f t="shared" si="0"/>
        <v>1711.0254260869565</v>
      </c>
      <c r="H9" s="158"/>
    </row>
    <row r="10" spans="2:9">
      <c r="B10" s="75" t="s">
        <v>104</v>
      </c>
      <c r="C10" s="204">
        <f>C34</f>
        <v>420</v>
      </c>
      <c r="D10" s="204">
        <f t="shared" ref="D10:G10" si="1">D34</f>
        <v>420</v>
      </c>
      <c r="E10" s="204">
        <f t="shared" si="1"/>
        <v>420</v>
      </c>
      <c r="F10" s="204">
        <f t="shared" si="1"/>
        <v>420</v>
      </c>
      <c r="G10" s="204">
        <f t="shared" si="1"/>
        <v>420</v>
      </c>
      <c r="H10" s="158"/>
      <c r="I10" s="122"/>
    </row>
    <row r="11" spans="2:9" s="122" customFormat="1">
      <c r="B11" s="128" t="s">
        <v>13</v>
      </c>
      <c r="C11" s="205">
        <f>SUM(C9:C10)</f>
        <v>562.45217391304345</v>
      </c>
      <c r="D11" s="205">
        <f>SUM(D9:D10)</f>
        <v>702.5565217391304</v>
      </c>
      <c r="E11" s="205">
        <f>SUM(E9:E10)</f>
        <v>1658.0858550724638</v>
      </c>
      <c r="F11" s="205">
        <f>SUM(F9:F10)</f>
        <v>1837.3730318840578</v>
      </c>
      <c r="G11" s="205">
        <f>SUM(G9:G10)</f>
        <v>2131.0254260869565</v>
      </c>
      <c r="H11" s="158"/>
    </row>
    <row r="12" spans="2:9" s="122" customFormat="1">
      <c r="B12" s="124"/>
    </row>
    <row r="13" spans="2:9" s="80" customFormat="1">
      <c r="B13" s="82" t="s">
        <v>111</v>
      </c>
    </row>
    <row r="14" spans="2:9" s="122" customFormat="1">
      <c r="B14" s="124"/>
    </row>
    <row r="15" spans="2:9" s="122" customFormat="1">
      <c r="B15" s="126"/>
      <c r="C15" s="126">
        <v>2016</v>
      </c>
      <c r="D15" s="126">
        <v>2017</v>
      </c>
      <c r="E15" s="126">
        <v>2018</v>
      </c>
      <c r="F15" s="126">
        <v>2019</v>
      </c>
      <c r="G15" s="126">
        <v>2020</v>
      </c>
      <c r="I15" s="125" t="s">
        <v>22</v>
      </c>
    </row>
    <row r="16" spans="2:9" s="122" customFormat="1">
      <c r="B16" s="126"/>
      <c r="C16" s="197" t="s">
        <v>4</v>
      </c>
      <c r="D16" s="197" t="s">
        <v>4</v>
      </c>
      <c r="E16" s="197" t="s">
        <v>4</v>
      </c>
      <c r="F16" s="197" t="s">
        <v>4</v>
      </c>
      <c r="G16" s="197" t="s">
        <v>4</v>
      </c>
    </row>
    <row r="17" spans="2:9" s="122" customFormat="1">
      <c r="B17" s="75"/>
      <c r="C17" s="129" t="s">
        <v>21</v>
      </c>
      <c r="D17" s="129" t="s">
        <v>21</v>
      </c>
      <c r="E17" s="129" t="s">
        <v>21</v>
      </c>
      <c r="F17" s="129" t="s">
        <v>21</v>
      </c>
      <c r="G17" s="129" t="s">
        <v>21</v>
      </c>
    </row>
    <row r="18" spans="2:9" s="122" customFormat="1">
      <c r="B18" s="75" t="s">
        <v>119</v>
      </c>
      <c r="C18" s="251">
        <v>0</v>
      </c>
      <c r="D18" s="251">
        <v>0</v>
      </c>
      <c r="E18" s="251">
        <v>735.96521739130435</v>
      </c>
      <c r="F18" s="251">
        <v>889.80869565217392</v>
      </c>
      <c r="G18" s="251">
        <v>1198.7478260869566</v>
      </c>
      <c r="I18" s="122" t="s">
        <v>146</v>
      </c>
    </row>
    <row r="19" spans="2:9" s="122" customFormat="1">
      <c r="B19" s="75" t="s">
        <v>113</v>
      </c>
      <c r="C19" s="251">
        <v>113.02608695652174</v>
      </c>
      <c r="D19" s="251">
        <v>113.02608695652174</v>
      </c>
      <c r="E19" s="251">
        <v>112.19130434782609</v>
      </c>
      <c r="F19" s="251">
        <v>112.19130434782609</v>
      </c>
      <c r="G19" s="251">
        <v>113.02608695652174</v>
      </c>
      <c r="I19" s="122" t="s">
        <v>146</v>
      </c>
    </row>
    <row r="20" spans="2:9" s="122" customFormat="1">
      <c r="B20" s="75" t="s">
        <v>122</v>
      </c>
      <c r="C20" s="251">
        <v>0</v>
      </c>
      <c r="D20" s="251">
        <v>0</v>
      </c>
      <c r="E20" s="251">
        <v>141.99889855072462</v>
      </c>
      <c r="F20" s="251">
        <v>113.59911884057971</v>
      </c>
      <c r="G20" s="251">
        <v>85.19933913043478</v>
      </c>
      <c r="I20" s="122" t="s">
        <v>146</v>
      </c>
    </row>
    <row r="21" spans="2:9" s="122" customFormat="1">
      <c r="B21" s="75" t="s">
        <v>123</v>
      </c>
      <c r="C21" s="251">
        <v>0</v>
      </c>
      <c r="D21" s="251">
        <v>0</v>
      </c>
      <c r="E21" s="251">
        <v>36.834782608695647</v>
      </c>
      <c r="F21" s="251">
        <v>49.11304347826087</v>
      </c>
      <c r="G21" s="251">
        <v>61.391304347826086</v>
      </c>
      <c r="I21" s="122" t="s">
        <v>146</v>
      </c>
    </row>
    <row r="22" spans="2:9" s="122" customFormat="1">
      <c r="B22" s="75" t="s">
        <v>110</v>
      </c>
      <c r="C22" s="253">
        <v>29.42608695652174</v>
      </c>
      <c r="D22" s="253">
        <v>169.53043478260867</v>
      </c>
      <c r="E22" s="253">
        <v>211.09565217391304</v>
      </c>
      <c r="F22" s="253">
        <v>252.66086956521741</v>
      </c>
      <c r="G22" s="253">
        <v>252.66086956521741</v>
      </c>
      <c r="I22" s="122" t="s">
        <v>146</v>
      </c>
    </row>
    <row r="23" spans="2:9" s="122" customFormat="1">
      <c r="B23" s="128" t="s">
        <v>13</v>
      </c>
      <c r="C23" s="252">
        <f>SUM(C18:C22)</f>
        <v>142.45217391304348</v>
      </c>
      <c r="D23" s="252">
        <f t="shared" ref="D23:G23" si="2">SUM(D18:D22)</f>
        <v>282.5565217391304</v>
      </c>
      <c r="E23" s="252">
        <f t="shared" si="2"/>
        <v>1238.0858550724638</v>
      </c>
      <c r="F23" s="252">
        <f t="shared" si="2"/>
        <v>1417.3730318840578</v>
      </c>
      <c r="G23" s="252">
        <f t="shared" si="2"/>
        <v>1711.0254260869565</v>
      </c>
    </row>
    <row r="24" spans="2:9" s="122" customFormat="1">
      <c r="B24" s="124"/>
    </row>
    <row r="25" spans="2:9" s="122" customFormat="1">
      <c r="B25" s="125"/>
      <c r="C25" s="90"/>
      <c r="D25" s="90"/>
      <c r="E25" s="90"/>
      <c r="F25" s="90"/>
      <c r="G25" s="90"/>
    </row>
    <row r="26" spans="2:9" s="80" customFormat="1">
      <c r="B26" s="82" t="s">
        <v>105</v>
      </c>
    </row>
    <row r="27" spans="2:9" s="122" customFormat="1">
      <c r="B27" s="124"/>
    </row>
    <row r="28" spans="2:9" s="122" customFormat="1">
      <c r="B28" s="124"/>
      <c r="C28" s="126">
        <v>2016</v>
      </c>
      <c r="D28" s="126">
        <v>2017</v>
      </c>
      <c r="E28" s="126">
        <v>2018</v>
      </c>
      <c r="F28" s="126">
        <v>2019</v>
      </c>
      <c r="G28" s="126">
        <v>2020</v>
      </c>
      <c r="I28" s="125" t="s">
        <v>22</v>
      </c>
    </row>
    <row r="29" spans="2:9" s="122" customFormat="1">
      <c r="B29" s="124"/>
      <c r="C29" s="197" t="s">
        <v>4</v>
      </c>
      <c r="D29" s="197" t="s">
        <v>4</v>
      </c>
      <c r="E29" s="197" t="s">
        <v>4</v>
      </c>
      <c r="F29" s="197" t="s">
        <v>4</v>
      </c>
      <c r="G29" s="197" t="s">
        <v>4</v>
      </c>
    </row>
    <row r="30" spans="2:9" s="122" customFormat="1">
      <c r="B30" s="124"/>
      <c r="C30" s="129" t="s">
        <v>21</v>
      </c>
      <c r="D30" s="129" t="s">
        <v>21</v>
      </c>
      <c r="E30" s="129" t="s">
        <v>21</v>
      </c>
      <c r="F30" s="129" t="s">
        <v>21</v>
      </c>
      <c r="G30" s="129" t="s">
        <v>21</v>
      </c>
    </row>
    <row r="31" spans="2:9" s="122" customFormat="1">
      <c r="B31" s="166" t="s">
        <v>112</v>
      </c>
      <c r="C31" s="136">
        <v>180</v>
      </c>
      <c r="D31" s="136">
        <v>180</v>
      </c>
      <c r="E31" s="136">
        <v>180</v>
      </c>
      <c r="F31" s="136">
        <v>180</v>
      </c>
      <c r="G31" s="136">
        <v>180</v>
      </c>
      <c r="I31" s="122" t="s">
        <v>142</v>
      </c>
    </row>
    <row r="32" spans="2:9" s="122" customFormat="1">
      <c r="B32" s="166" t="s">
        <v>120</v>
      </c>
      <c r="C32" s="136">
        <v>120</v>
      </c>
      <c r="D32" s="136">
        <v>120</v>
      </c>
      <c r="E32" s="136">
        <v>120</v>
      </c>
      <c r="F32" s="136">
        <v>120</v>
      </c>
      <c r="G32" s="136">
        <v>120</v>
      </c>
      <c r="I32" s="122" t="s">
        <v>142</v>
      </c>
    </row>
    <row r="33" spans="2:9" s="122" customFormat="1" ht="12" customHeight="1">
      <c r="B33" s="166" t="s">
        <v>121</v>
      </c>
      <c r="C33" s="204">
        <v>120</v>
      </c>
      <c r="D33" s="204">
        <v>120</v>
      </c>
      <c r="E33" s="204">
        <v>120</v>
      </c>
      <c r="F33" s="204">
        <v>120</v>
      </c>
      <c r="G33" s="204">
        <v>120</v>
      </c>
      <c r="I33" s="122" t="s">
        <v>142</v>
      </c>
    </row>
    <row r="34" spans="2:9" s="122" customFormat="1">
      <c r="B34" s="125" t="s">
        <v>13</v>
      </c>
      <c r="C34" s="135">
        <f>SUM(C31:C33)</f>
        <v>420</v>
      </c>
      <c r="D34" s="135">
        <f>SUM(D31:D33)</f>
        <v>420</v>
      </c>
      <c r="E34" s="135">
        <f>SUM(E31:E33)</f>
        <v>420</v>
      </c>
      <c r="F34" s="135">
        <f>SUM(F31:F33)</f>
        <v>420</v>
      </c>
      <c r="G34" s="135">
        <f>SUM(G31:G33)</f>
        <v>420</v>
      </c>
    </row>
    <row r="35" spans="2:9" s="122" customFormat="1"/>
    <row r="36" spans="2:9" s="74" customFormat="1">
      <c r="B36" s="77" t="s">
        <v>5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B2:O37"/>
  <sheetViews>
    <sheetView workbookViewId="0">
      <selection activeCell="B22" sqref="B22"/>
    </sheetView>
  </sheetViews>
  <sheetFormatPr defaultRowHeight="12"/>
  <cols>
    <col min="1" max="1" width="9.140625" style="112"/>
    <col min="2" max="2" width="26.140625" style="112" customWidth="1"/>
    <col min="3" max="3" width="25.5703125" style="122" customWidth="1"/>
    <col min="4" max="8" width="13" style="112" customWidth="1"/>
    <col min="9" max="9" width="5.7109375" style="112" customWidth="1"/>
    <col min="10" max="10" width="11.28515625" style="112" customWidth="1"/>
    <col min="11" max="11" width="15.140625" style="112" customWidth="1"/>
    <col min="12" max="12" width="6.5703125" style="122" customWidth="1"/>
    <col min="13" max="13" width="13.28515625" style="112" customWidth="1"/>
    <col min="14" max="16" width="11.140625" style="112" customWidth="1"/>
    <col min="17" max="16384" width="9.140625" style="112"/>
  </cols>
  <sheetData>
    <row r="2" spans="2:13" s="74" customFormat="1">
      <c r="B2" s="77" t="s">
        <v>18</v>
      </c>
      <c r="C2" s="77"/>
    </row>
    <row r="3" spans="2:13" ht="12" customHeight="1"/>
    <row r="4" spans="2:13" s="80" customFormat="1">
      <c r="B4" s="82" t="s">
        <v>19</v>
      </c>
      <c r="C4" s="82"/>
    </row>
    <row r="5" spans="2:13">
      <c r="B5" s="113"/>
      <c r="C5" s="126"/>
      <c r="D5" s="114"/>
      <c r="E5" s="114"/>
      <c r="F5" s="114"/>
      <c r="G5" s="114"/>
      <c r="H5" s="114"/>
    </row>
    <row r="6" spans="2:13">
      <c r="B6" s="113"/>
      <c r="C6" s="126"/>
      <c r="D6" s="113">
        <v>2016</v>
      </c>
      <c r="E6" s="113">
        <v>2017</v>
      </c>
      <c r="F6" s="113">
        <v>2018</v>
      </c>
      <c r="G6" s="113">
        <v>2019</v>
      </c>
      <c r="H6" s="113">
        <v>2020</v>
      </c>
      <c r="J6" s="125" t="s">
        <v>22</v>
      </c>
    </row>
    <row r="7" spans="2:13" s="122" customFormat="1">
      <c r="B7" s="126"/>
      <c r="C7" s="98"/>
      <c r="D7" s="214" t="s">
        <v>4</v>
      </c>
      <c r="E7" s="214" t="s">
        <v>4</v>
      </c>
      <c r="F7" s="214" t="s">
        <v>4</v>
      </c>
      <c r="G7" s="214" t="s">
        <v>4</v>
      </c>
      <c r="H7" s="214" t="s">
        <v>4</v>
      </c>
    </row>
    <row r="8" spans="2:13">
      <c r="B8" s="113"/>
      <c r="C8" s="98"/>
      <c r="D8" s="129" t="s">
        <v>38</v>
      </c>
      <c r="E8" s="129" t="s">
        <v>38</v>
      </c>
      <c r="F8" s="129" t="s">
        <v>38</v>
      </c>
      <c r="G8" s="129" t="s">
        <v>38</v>
      </c>
      <c r="H8" s="129" t="s">
        <v>38</v>
      </c>
    </row>
    <row r="9" spans="2:13">
      <c r="B9" s="75" t="s">
        <v>26</v>
      </c>
      <c r="C9" s="168"/>
      <c r="D9" s="91">
        <v>2133</v>
      </c>
      <c r="E9" s="91">
        <v>2183</v>
      </c>
      <c r="F9" s="91">
        <v>2227</v>
      </c>
      <c r="G9" s="91">
        <v>2279</v>
      </c>
      <c r="H9" s="91">
        <v>2314</v>
      </c>
      <c r="J9" s="166" t="s">
        <v>74</v>
      </c>
      <c r="M9" s="106"/>
    </row>
    <row r="10" spans="2:13">
      <c r="B10" s="75" t="s">
        <v>27</v>
      </c>
      <c r="C10" s="168"/>
      <c r="D10" s="144">
        <v>1227</v>
      </c>
      <c r="E10" s="144">
        <v>1267</v>
      </c>
      <c r="F10" s="144">
        <v>1306</v>
      </c>
      <c r="G10" s="144">
        <v>1349</v>
      </c>
      <c r="H10" s="144">
        <v>1388</v>
      </c>
      <c r="J10" s="166" t="s">
        <v>74</v>
      </c>
    </row>
    <row r="11" spans="2:13">
      <c r="B11" s="128" t="s">
        <v>61</v>
      </c>
      <c r="C11" s="215"/>
      <c r="D11" s="254">
        <f>SUM(D9:D10)</f>
        <v>3360</v>
      </c>
      <c r="E11" s="145">
        <f>SUM(E9:E10)</f>
        <v>3450</v>
      </c>
      <c r="F11" s="145">
        <f>SUM(F9:F10)</f>
        <v>3533</v>
      </c>
      <c r="G11" s="145">
        <f>SUM(G9:G10)</f>
        <v>3628</v>
      </c>
      <c r="H11" s="145">
        <f>SUM(H9:H10)</f>
        <v>3702</v>
      </c>
    </row>
    <row r="12" spans="2:13" s="122" customFormat="1">
      <c r="B12" s="128"/>
      <c r="C12" s="215"/>
      <c r="D12" s="146"/>
      <c r="E12" s="146"/>
      <c r="F12" s="146"/>
      <c r="G12" s="146"/>
      <c r="H12" s="146"/>
    </row>
    <row r="13" spans="2:13" s="122" customFormat="1">
      <c r="B13" s="128" t="s">
        <v>60</v>
      </c>
      <c r="C13" s="215"/>
      <c r="D13" s="146">
        <f>D11/CPI!Q14</f>
        <v>3335.0182408296764</v>
      </c>
      <c r="E13" s="146">
        <f>E11/CPI!R14</f>
        <v>3373.6179889874275</v>
      </c>
      <c r="F13" s="146">
        <f>F11/CPI!S14</f>
        <v>3380.7421399162918</v>
      </c>
      <c r="G13" s="146">
        <f>G11/CPI!T14</f>
        <v>3397.248290631132</v>
      </c>
      <c r="H13" s="146">
        <f>H11/CPI!U14</f>
        <v>3392.2513632583282</v>
      </c>
    </row>
    <row r="15" spans="2:13" s="80" customFormat="1">
      <c r="B15" s="82" t="s">
        <v>2</v>
      </c>
      <c r="C15" s="82"/>
    </row>
    <row r="16" spans="2:13">
      <c r="B16" s="113"/>
      <c r="C16" s="126"/>
      <c r="D16" s="114"/>
      <c r="E16" s="173"/>
      <c r="F16" s="114"/>
      <c r="G16" s="114"/>
      <c r="H16" s="114"/>
    </row>
    <row r="17" spans="2:15" s="122" customFormat="1">
      <c r="B17" s="126"/>
      <c r="C17" s="126"/>
      <c r="D17" s="126">
        <v>2016</v>
      </c>
      <c r="E17" s="126">
        <v>2017</v>
      </c>
      <c r="F17" s="126">
        <v>2018</v>
      </c>
      <c r="G17" s="126">
        <v>2019</v>
      </c>
      <c r="H17" s="126">
        <v>2020</v>
      </c>
      <c r="J17" s="125" t="s">
        <v>22</v>
      </c>
      <c r="K17" s="158"/>
      <c r="L17" s="158"/>
      <c r="M17" s="158"/>
      <c r="N17" s="158"/>
    </row>
    <row r="18" spans="2:15" s="122" customFormat="1">
      <c r="B18" s="126"/>
      <c r="C18" s="126"/>
      <c r="D18" s="197" t="s">
        <v>4</v>
      </c>
      <c r="E18" s="197" t="s">
        <v>4</v>
      </c>
      <c r="F18" s="197" t="s">
        <v>4</v>
      </c>
      <c r="G18" s="197" t="s">
        <v>4</v>
      </c>
      <c r="H18" s="197" t="s">
        <v>4</v>
      </c>
      <c r="J18" s="125"/>
      <c r="K18" s="158"/>
      <c r="L18" s="158"/>
      <c r="M18" s="158"/>
      <c r="N18" s="158"/>
    </row>
    <row r="19" spans="2:15" s="122" customFormat="1">
      <c r="B19" s="126"/>
      <c r="C19" s="126"/>
      <c r="D19" s="129" t="s">
        <v>21</v>
      </c>
      <c r="E19" s="129" t="s">
        <v>21</v>
      </c>
      <c r="F19" s="129" t="s">
        <v>21</v>
      </c>
      <c r="G19" s="129" t="s">
        <v>21</v>
      </c>
      <c r="H19" s="129" t="s">
        <v>21</v>
      </c>
      <c r="J19" s="125"/>
      <c r="K19" s="158"/>
      <c r="L19" s="158"/>
      <c r="M19" s="158"/>
      <c r="N19" s="158"/>
    </row>
    <row r="20" spans="2:15" s="122" customFormat="1">
      <c r="B20" s="75" t="s">
        <v>2</v>
      </c>
      <c r="C20" s="75"/>
      <c r="D20" s="147">
        <v>9256.5043848673213</v>
      </c>
      <c r="E20" s="147">
        <v>9256.5043848673213</v>
      </c>
      <c r="F20" s="147">
        <v>9256.5043848673213</v>
      </c>
      <c r="G20" s="147">
        <v>9256.5043848673213</v>
      </c>
      <c r="H20" s="147">
        <v>9256.5043848673213</v>
      </c>
      <c r="J20" s="166" t="s">
        <v>149</v>
      </c>
      <c r="K20" s="138"/>
      <c r="L20" s="138"/>
      <c r="M20" s="158"/>
      <c r="N20" s="158"/>
    </row>
    <row r="21" spans="2:15" s="122" customFormat="1"/>
    <row r="22" spans="2:15" s="80" customFormat="1">
      <c r="B22" s="82" t="s">
        <v>151</v>
      </c>
      <c r="C22" s="82"/>
    </row>
    <row r="23" spans="2:15" s="122" customFormat="1"/>
    <row r="24" spans="2:15" s="122" customFormat="1">
      <c r="B24" s="126"/>
      <c r="C24" s="126"/>
      <c r="D24" s="126">
        <v>2016</v>
      </c>
      <c r="E24" s="126">
        <v>2017</v>
      </c>
      <c r="F24" s="126">
        <v>2018</v>
      </c>
      <c r="G24" s="126">
        <v>2019</v>
      </c>
      <c r="H24" s="126">
        <v>2020</v>
      </c>
      <c r="J24" s="125" t="s">
        <v>22</v>
      </c>
    </row>
    <row r="25" spans="2:15" s="122" customFormat="1">
      <c r="B25" s="126"/>
      <c r="C25" s="126"/>
      <c r="D25" s="214" t="s">
        <v>4</v>
      </c>
      <c r="E25" s="214" t="s">
        <v>4</v>
      </c>
      <c r="F25" s="214" t="s">
        <v>4</v>
      </c>
      <c r="G25" s="214" t="s">
        <v>4</v>
      </c>
      <c r="H25" s="214" t="s">
        <v>4</v>
      </c>
    </row>
    <row r="26" spans="2:15" s="122" customFormat="1">
      <c r="C26" s="75"/>
      <c r="D26" s="129" t="s">
        <v>21</v>
      </c>
      <c r="E26" s="129" t="s">
        <v>21</v>
      </c>
      <c r="F26" s="129" t="s">
        <v>21</v>
      </c>
      <c r="G26" s="129" t="s">
        <v>21</v>
      </c>
      <c r="H26" s="129" t="s">
        <v>21</v>
      </c>
      <c r="M26" s="138"/>
      <c r="N26" s="138"/>
      <c r="O26" s="138"/>
    </row>
    <row r="27" spans="2:15" s="122" customFormat="1">
      <c r="B27" s="75" t="s">
        <v>114</v>
      </c>
      <c r="C27" s="75"/>
      <c r="D27" s="147">
        <v>17987.724219806678</v>
      </c>
      <c r="E27" s="147">
        <v>18045.214318281174</v>
      </c>
      <c r="F27" s="147">
        <v>17922.75986708016</v>
      </c>
      <c r="G27" s="147">
        <v>17328.526651561038</v>
      </c>
      <c r="H27" s="147">
        <v>17112.470098043876</v>
      </c>
      <c r="J27" s="122" t="s">
        <v>150</v>
      </c>
      <c r="M27" s="138"/>
      <c r="N27" s="138"/>
      <c r="O27" s="138"/>
    </row>
    <row r="28" spans="2:15" s="122" customFormat="1">
      <c r="B28" s="75" t="s">
        <v>97</v>
      </c>
      <c r="C28" s="125"/>
      <c r="D28" s="269">
        <v>2681.0369999999998</v>
      </c>
      <c r="E28" s="269">
        <v>2706.7750000000001</v>
      </c>
      <c r="F28" s="269">
        <v>2735.1959999999999</v>
      </c>
      <c r="G28" s="269">
        <v>2763.0949999999998</v>
      </c>
      <c r="H28" s="269">
        <v>2789.8980000000001</v>
      </c>
      <c r="J28" s="122" t="s">
        <v>150</v>
      </c>
    </row>
    <row r="29" spans="2:15" s="122" customFormat="1">
      <c r="B29" s="125" t="s">
        <v>13</v>
      </c>
      <c r="D29" s="90">
        <f>SUM(D27:D28)</f>
        <v>20668.761219806678</v>
      </c>
      <c r="E29" s="90">
        <f>SUM(E27:E28)</f>
        <v>20751.989318281176</v>
      </c>
      <c r="F29" s="90">
        <f>SUM(F27:F28)</f>
        <v>20657.95586708016</v>
      </c>
      <c r="G29" s="90">
        <f>SUM(G27:G28)</f>
        <v>20091.621651561039</v>
      </c>
      <c r="H29" s="90">
        <f>SUM(H27:H28)</f>
        <v>19902.368098043877</v>
      </c>
      <c r="I29" s="126"/>
      <c r="J29" s="126"/>
    </row>
    <row r="30" spans="2:15" s="122" customFormat="1"/>
    <row r="31" spans="2:15" s="74" customFormat="1">
      <c r="B31" s="77" t="s">
        <v>5</v>
      </c>
      <c r="C31" s="77"/>
    </row>
    <row r="33" spans="2:8">
      <c r="D33" s="119"/>
      <c r="E33" s="119"/>
      <c r="F33" s="119"/>
      <c r="G33" s="119"/>
      <c r="H33" s="119"/>
    </row>
    <row r="36" spans="2:8">
      <c r="B36" s="109"/>
      <c r="C36" s="109"/>
    </row>
    <row r="37" spans="2:8">
      <c r="B37" s="84"/>
      <c r="C37" s="84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B2:N28"/>
  <sheetViews>
    <sheetView workbookViewId="0"/>
  </sheetViews>
  <sheetFormatPr defaultRowHeight="12"/>
  <cols>
    <col min="1" max="1" width="9.140625" style="122"/>
    <col min="2" max="3" width="11.5703125" style="122" customWidth="1"/>
    <col min="4" max="4" width="21.42578125" style="122" bestFit="1" customWidth="1"/>
    <col min="5" max="6" width="22" style="122" customWidth="1"/>
    <col min="7" max="7" width="12.7109375" style="122" customWidth="1"/>
    <col min="8" max="8" width="4.140625" style="122" customWidth="1"/>
    <col min="9" max="13" width="9.140625" style="122"/>
    <col min="14" max="14" width="13" style="122" customWidth="1"/>
    <col min="15" max="16384" width="9.140625" style="122"/>
  </cols>
  <sheetData>
    <row r="2" spans="2:14" s="74" customFormat="1">
      <c r="B2" s="77" t="s">
        <v>96</v>
      </c>
    </row>
    <row r="4" spans="2:14" s="80" customFormat="1">
      <c r="B4" s="82" t="s">
        <v>66</v>
      </c>
    </row>
    <row r="6" spans="2:14">
      <c r="E6" s="283" t="s">
        <v>54</v>
      </c>
      <c r="F6" s="283"/>
      <c r="H6" s="170"/>
      <c r="J6" s="115"/>
    </row>
    <row r="7" spans="2:14" ht="24">
      <c r="B7" s="86" t="s">
        <v>52</v>
      </c>
      <c r="C7" s="86" t="s">
        <v>36</v>
      </c>
      <c r="D7" s="86" t="s">
        <v>53</v>
      </c>
      <c r="E7" s="86" t="s">
        <v>55</v>
      </c>
      <c r="F7" s="86" t="s">
        <v>56</v>
      </c>
      <c r="G7" s="86" t="s">
        <v>13</v>
      </c>
      <c r="H7" s="86"/>
      <c r="I7" s="121" t="s">
        <v>59</v>
      </c>
      <c r="J7" s="117"/>
      <c r="K7" s="117"/>
      <c r="L7" s="117"/>
    </row>
    <row r="8" spans="2:14" ht="12" customHeight="1">
      <c r="B8" s="93">
        <v>2014</v>
      </c>
      <c r="C8" s="180">
        <v>41679</v>
      </c>
      <c r="D8" s="93" t="s">
        <v>58</v>
      </c>
      <c r="E8" s="181">
        <v>261295</v>
      </c>
      <c r="F8" s="182">
        <v>410936</v>
      </c>
      <c r="G8" s="186">
        <f>SUM(E8:F8)</f>
        <v>672231</v>
      </c>
      <c r="H8" s="175"/>
      <c r="I8" s="122" t="s">
        <v>152</v>
      </c>
    </row>
    <row r="9" spans="2:14" ht="12" customHeight="1">
      <c r="B9" s="194">
        <v>2014</v>
      </c>
      <c r="C9" s="195">
        <v>41851</v>
      </c>
      <c r="D9" s="194" t="s">
        <v>57</v>
      </c>
      <c r="E9" s="181">
        <v>544864</v>
      </c>
      <c r="F9" s="182"/>
      <c r="G9" s="192">
        <f>SUM(E9:F9)</f>
        <v>544864</v>
      </c>
      <c r="H9" s="175"/>
      <c r="I9" s="122" t="s">
        <v>152</v>
      </c>
    </row>
    <row r="10" spans="2:14" ht="12" customHeight="1">
      <c r="B10" s="189">
        <v>2014</v>
      </c>
      <c r="C10" s="190">
        <v>41912</v>
      </c>
      <c r="D10" s="189" t="s">
        <v>57</v>
      </c>
      <c r="E10" s="183">
        <v>128127.00000000001</v>
      </c>
      <c r="F10" s="184"/>
      <c r="G10" s="187">
        <f>SUM(E10:F10)</f>
        <v>128127.00000000001</v>
      </c>
      <c r="H10" s="176"/>
      <c r="I10" s="117" t="s">
        <v>152</v>
      </c>
      <c r="J10" s="117"/>
      <c r="K10" s="117"/>
    </row>
    <row r="11" spans="2:14">
      <c r="B11" s="177"/>
      <c r="E11" s="175">
        <f>SUM(E8:E10)</f>
        <v>934286</v>
      </c>
      <c r="F11" s="178">
        <f>SUM(F8:F10)</f>
        <v>410936</v>
      </c>
      <c r="G11" s="188">
        <f>SUM(E11:F11)</f>
        <v>1345222</v>
      </c>
      <c r="H11" s="179"/>
    </row>
    <row r="13" spans="2:14" s="80" customFormat="1">
      <c r="B13" s="82" t="s">
        <v>65</v>
      </c>
    </row>
    <row r="14" spans="2:14">
      <c r="B14" s="185"/>
      <c r="N14" s="174"/>
    </row>
    <row r="15" spans="2:14">
      <c r="E15" s="283" t="s">
        <v>54</v>
      </c>
      <c r="F15" s="283"/>
      <c r="H15" s="193"/>
      <c r="J15" s="115"/>
      <c r="N15" s="174"/>
    </row>
    <row r="16" spans="2:14">
      <c r="B16" s="86" t="s">
        <v>52</v>
      </c>
      <c r="C16" s="86" t="s">
        <v>36</v>
      </c>
      <c r="D16" s="86" t="s">
        <v>62</v>
      </c>
      <c r="E16" s="86" t="s">
        <v>64</v>
      </c>
      <c r="F16" s="86" t="s">
        <v>63</v>
      </c>
      <c r="G16" s="86" t="s">
        <v>13</v>
      </c>
      <c r="H16" s="86"/>
      <c r="I16" s="121" t="s">
        <v>59</v>
      </c>
      <c r="J16" s="117"/>
      <c r="L16" s="117"/>
      <c r="N16" s="174"/>
    </row>
    <row r="17" spans="2:14">
      <c r="B17" s="189">
        <v>2014</v>
      </c>
      <c r="C17" s="190">
        <v>41679</v>
      </c>
      <c r="D17" s="189" t="s">
        <v>73</v>
      </c>
      <c r="E17" s="183">
        <v>303272</v>
      </c>
      <c r="F17" s="184"/>
      <c r="G17" s="202">
        <f>SUM(E17:F17)</f>
        <v>303272</v>
      </c>
      <c r="H17" s="203"/>
      <c r="I17" s="57" t="s">
        <v>152</v>
      </c>
      <c r="J17" s="117"/>
      <c r="K17" s="211"/>
      <c r="L17" s="117"/>
      <c r="N17" s="174"/>
    </row>
    <row r="18" spans="2:14">
      <c r="E18" s="175">
        <f>SUM(E17:E17)</f>
        <v>303272</v>
      </c>
      <c r="F18" s="178">
        <f>SUM(F17:F17)</f>
        <v>0</v>
      </c>
      <c r="G18" s="188">
        <f>SUM(E18:F18)</f>
        <v>303272</v>
      </c>
    </row>
    <row r="19" spans="2:14">
      <c r="E19" s="175"/>
      <c r="F19" s="175"/>
      <c r="G19" s="175"/>
    </row>
    <row r="20" spans="2:14" s="74" customFormat="1">
      <c r="B20" s="77" t="s">
        <v>5</v>
      </c>
    </row>
    <row r="23" spans="2:14">
      <c r="I23" s="115"/>
      <c r="J23" s="115"/>
      <c r="K23" s="115"/>
    </row>
    <row r="24" spans="2:14">
      <c r="I24" s="115"/>
      <c r="J24" s="115"/>
      <c r="K24" s="115"/>
    </row>
    <row r="25" spans="2:14">
      <c r="I25" s="115"/>
      <c r="J25" s="115"/>
      <c r="K25" s="115"/>
    </row>
    <row r="26" spans="2:14">
      <c r="I26" s="115"/>
      <c r="J26" s="115"/>
      <c r="K26" s="115"/>
    </row>
    <row r="27" spans="2:14">
      <c r="I27" s="115"/>
      <c r="J27" s="115"/>
      <c r="K27" s="115"/>
    </row>
    <row r="28" spans="2:14">
      <c r="I28" s="115"/>
      <c r="J28" s="115"/>
      <c r="K28" s="115"/>
    </row>
  </sheetData>
  <mergeCells count="2">
    <mergeCell ref="E6:F6"/>
    <mergeCell ref="E15:F15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S33"/>
  <sheetViews>
    <sheetView workbookViewId="0">
      <selection activeCell="J34" sqref="J34"/>
    </sheetView>
  </sheetViews>
  <sheetFormatPr defaultColWidth="9.140625" defaultRowHeight="12"/>
  <cols>
    <col min="1" max="1" width="12.28515625" style="122" customWidth="1"/>
    <col min="2" max="2" width="17.28515625" style="122" customWidth="1"/>
    <col min="3" max="4" width="17.140625" style="122" customWidth="1"/>
    <col min="5" max="5" width="16.7109375" style="122" customWidth="1"/>
    <col min="6" max="7" width="13.28515625" style="122" customWidth="1"/>
    <col min="8" max="9" width="15" style="122" customWidth="1"/>
    <col min="10" max="15" width="13.28515625" style="122" customWidth="1"/>
    <col min="16" max="261" width="9.140625" style="122"/>
    <col min="262" max="262" width="22.85546875" style="122" customWidth="1"/>
    <col min="263" max="263" width="9.140625" style="122"/>
    <col min="264" max="266" width="16.7109375" style="122" customWidth="1"/>
    <col min="267" max="267" width="13" style="122" customWidth="1"/>
    <col min="268" max="268" width="9.140625" style="122"/>
    <col min="269" max="269" width="10.42578125" style="122" customWidth="1"/>
    <col min="270" max="517" width="9.140625" style="122"/>
    <col min="518" max="518" width="22.85546875" style="122" customWidth="1"/>
    <col min="519" max="519" width="9.140625" style="122"/>
    <col min="520" max="522" width="16.7109375" style="122" customWidth="1"/>
    <col min="523" max="523" width="13" style="122" customWidth="1"/>
    <col min="524" max="524" width="9.140625" style="122"/>
    <col min="525" max="525" width="10.42578125" style="122" customWidth="1"/>
    <col min="526" max="773" width="9.140625" style="122"/>
    <col min="774" max="774" width="22.85546875" style="122" customWidth="1"/>
    <col min="775" max="775" width="9.140625" style="122"/>
    <col min="776" max="778" width="16.7109375" style="122" customWidth="1"/>
    <col min="779" max="779" width="13" style="122" customWidth="1"/>
    <col min="780" max="780" width="9.140625" style="122"/>
    <col min="781" max="781" width="10.42578125" style="122" customWidth="1"/>
    <col min="782" max="1029" width="9.140625" style="122"/>
    <col min="1030" max="1030" width="22.85546875" style="122" customWidth="1"/>
    <col min="1031" max="1031" width="9.140625" style="122"/>
    <col min="1032" max="1034" width="16.7109375" style="122" customWidth="1"/>
    <col min="1035" max="1035" width="13" style="122" customWidth="1"/>
    <col min="1036" max="1036" width="9.140625" style="122"/>
    <col min="1037" max="1037" width="10.42578125" style="122" customWidth="1"/>
    <col min="1038" max="1285" width="9.140625" style="122"/>
    <col min="1286" max="1286" width="22.85546875" style="122" customWidth="1"/>
    <col min="1287" max="1287" width="9.140625" style="122"/>
    <col min="1288" max="1290" width="16.7109375" style="122" customWidth="1"/>
    <col min="1291" max="1291" width="13" style="122" customWidth="1"/>
    <col min="1292" max="1292" width="9.140625" style="122"/>
    <col min="1293" max="1293" width="10.42578125" style="122" customWidth="1"/>
    <col min="1294" max="1541" width="9.140625" style="122"/>
    <col min="1542" max="1542" width="22.85546875" style="122" customWidth="1"/>
    <col min="1543" max="1543" width="9.140625" style="122"/>
    <col min="1544" max="1546" width="16.7109375" style="122" customWidth="1"/>
    <col min="1547" max="1547" width="13" style="122" customWidth="1"/>
    <col min="1548" max="1548" width="9.140625" style="122"/>
    <col min="1549" max="1549" width="10.42578125" style="122" customWidth="1"/>
    <col min="1550" max="1797" width="9.140625" style="122"/>
    <col min="1798" max="1798" width="22.85546875" style="122" customWidth="1"/>
    <col min="1799" max="1799" width="9.140625" style="122"/>
    <col min="1800" max="1802" width="16.7109375" style="122" customWidth="1"/>
    <col min="1803" max="1803" width="13" style="122" customWidth="1"/>
    <col min="1804" max="1804" width="9.140625" style="122"/>
    <col min="1805" max="1805" width="10.42578125" style="122" customWidth="1"/>
    <col min="1806" max="2053" width="9.140625" style="122"/>
    <col min="2054" max="2054" width="22.85546875" style="122" customWidth="1"/>
    <col min="2055" max="2055" width="9.140625" style="122"/>
    <col min="2056" max="2058" width="16.7109375" style="122" customWidth="1"/>
    <col min="2059" max="2059" width="13" style="122" customWidth="1"/>
    <col min="2060" max="2060" width="9.140625" style="122"/>
    <col min="2061" max="2061" width="10.42578125" style="122" customWidth="1"/>
    <col min="2062" max="2309" width="9.140625" style="122"/>
    <col min="2310" max="2310" width="22.85546875" style="122" customWidth="1"/>
    <col min="2311" max="2311" width="9.140625" style="122"/>
    <col min="2312" max="2314" width="16.7109375" style="122" customWidth="1"/>
    <col min="2315" max="2315" width="13" style="122" customWidth="1"/>
    <col min="2316" max="2316" width="9.140625" style="122"/>
    <col min="2317" max="2317" width="10.42578125" style="122" customWidth="1"/>
    <col min="2318" max="2565" width="9.140625" style="122"/>
    <col min="2566" max="2566" width="22.85546875" style="122" customWidth="1"/>
    <col min="2567" max="2567" width="9.140625" style="122"/>
    <col min="2568" max="2570" width="16.7109375" style="122" customWidth="1"/>
    <col min="2571" max="2571" width="13" style="122" customWidth="1"/>
    <col min="2572" max="2572" width="9.140625" style="122"/>
    <col min="2573" max="2573" width="10.42578125" style="122" customWidth="1"/>
    <col min="2574" max="2821" width="9.140625" style="122"/>
    <col min="2822" max="2822" width="22.85546875" style="122" customWidth="1"/>
    <col min="2823" max="2823" width="9.140625" style="122"/>
    <col min="2824" max="2826" width="16.7109375" style="122" customWidth="1"/>
    <col min="2827" max="2827" width="13" style="122" customWidth="1"/>
    <col min="2828" max="2828" width="9.140625" style="122"/>
    <col min="2829" max="2829" width="10.42578125" style="122" customWidth="1"/>
    <col min="2830" max="3077" width="9.140625" style="122"/>
    <col min="3078" max="3078" width="22.85546875" style="122" customWidth="1"/>
    <col min="3079" max="3079" width="9.140625" style="122"/>
    <col min="3080" max="3082" width="16.7109375" style="122" customWidth="1"/>
    <col min="3083" max="3083" width="13" style="122" customWidth="1"/>
    <col min="3084" max="3084" width="9.140625" style="122"/>
    <col min="3085" max="3085" width="10.42578125" style="122" customWidth="1"/>
    <col min="3086" max="3333" width="9.140625" style="122"/>
    <col min="3334" max="3334" width="22.85546875" style="122" customWidth="1"/>
    <col min="3335" max="3335" width="9.140625" style="122"/>
    <col min="3336" max="3338" width="16.7109375" style="122" customWidth="1"/>
    <col min="3339" max="3339" width="13" style="122" customWidth="1"/>
    <col min="3340" max="3340" width="9.140625" style="122"/>
    <col min="3341" max="3341" width="10.42578125" style="122" customWidth="1"/>
    <col min="3342" max="3589" width="9.140625" style="122"/>
    <col min="3590" max="3590" width="22.85546875" style="122" customWidth="1"/>
    <col min="3591" max="3591" width="9.140625" style="122"/>
    <col min="3592" max="3594" width="16.7109375" style="122" customWidth="1"/>
    <col min="3595" max="3595" width="13" style="122" customWidth="1"/>
    <col min="3596" max="3596" width="9.140625" style="122"/>
    <col min="3597" max="3597" width="10.42578125" style="122" customWidth="1"/>
    <col min="3598" max="3845" width="9.140625" style="122"/>
    <col min="3846" max="3846" width="22.85546875" style="122" customWidth="1"/>
    <col min="3847" max="3847" width="9.140625" style="122"/>
    <col min="3848" max="3850" width="16.7109375" style="122" customWidth="1"/>
    <col min="3851" max="3851" width="13" style="122" customWidth="1"/>
    <col min="3852" max="3852" width="9.140625" style="122"/>
    <col min="3853" max="3853" width="10.42578125" style="122" customWidth="1"/>
    <col min="3854" max="4101" width="9.140625" style="122"/>
    <col min="4102" max="4102" width="22.85546875" style="122" customWidth="1"/>
    <col min="4103" max="4103" width="9.140625" style="122"/>
    <col min="4104" max="4106" width="16.7109375" style="122" customWidth="1"/>
    <col min="4107" max="4107" width="13" style="122" customWidth="1"/>
    <col min="4108" max="4108" width="9.140625" style="122"/>
    <col min="4109" max="4109" width="10.42578125" style="122" customWidth="1"/>
    <col min="4110" max="4357" width="9.140625" style="122"/>
    <col min="4358" max="4358" width="22.85546875" style="122" customWidth="1"/>
    <col min="4359" max="4359" width="9.140625" style="122"/>
    <col min="4360" max="4362" width="16.7109375" style="122" customWidth="1"/>
    <col min="4363" max="4363" width="13" style="122" customWidth="1"/>
    <col min="4364" max="4364" width="9.140625" style="122"/>
    <col min="4365" max="4365" width="10.42578125" style="122" customWidth="1"/>
    <col min="4366" max="4613" width="9.140625" style="122"/>
    <col min="4614" max="4614" width="22.85546875" style="122" customWidth="1"/>
    <col min="4615" max="4615" width="9.140625" style="122"/>
    <col min="4616" max="4618" width="16.7109375" style="122" customWidth="1"/>
    <col min="4619" max="4619" width="13" style="122" customWidth="1"/>
    <col min="4620" max="4620" width="9.140625" style="122"/>
    <col min="4621" max="4621" width="10.42578125" style="122" customWidth="1"/>
    <col min="4622" max="4869" width="9.140625" style="122"/>
    <col min="4870" max="4870" width="22.85546875" style="122" customWidth="1"/>
    <col min="4871" max="4871" width="9.140625" style="122"/>
    <col min="4872" max="4874" width="16.7109375" style="122" customWidth="1"/>
    <col min="4875" max="4875" width="13" style="122" customWidth="1"/>
    <col min="4876" max="4876" width="9.140625" style="122"/>
    <col min="4877" max="4877" width="10.42578125" style="122" customWidth="1"/>
    <col min="4878" max="5125" width="9.140625" style="122"/>
    <col min="5126" max="5126" width="22.85546875" style="122" customWidth="1"/>
    <col min="5127" max="5127" width="9.140625" style="122"/>
    <col min="5128" max="5130" width="16.7109375" style="122" customWidth="1"/>
    <col min="5131" max="5131" width="13" style="122" customWidth="1"/>
    <col min="5132" max="5132" width="9.140625" style="122"/>
    <col min="5133" max="5133" width="10.42578125" style="122" customWidth="1"/>
    <col min="5134" max="5381" width="9.140625" style="122"/>
    <col min="5382" max="5382" width="22.85546875" style="122" customWidth="1"/>
    <col min="5383" max="5383" width="9.140625" style="122"/>
    <col min="5384" max="5386" width="16.7109375" style="122" customWidth="1"/>
    <col min="5387" max="5387" width="13" style="122" customWidth="1"/>
    <col min="5388" max="5388" width="9.140625" style="122"/>
    <col min="5389" max="5389" width="10.42578125" style="122" customWidth="1"/>
    <col min="5390" max="5637" width="9.140625" style="122"/>
    <col min="5638" max="5638" width="22.85546875" style="122" customWidth="1"/>
    <col min="5639" max="5639" width="9.140625" style="122"/>
    <col min="5640" max="5642" width="16.7109375" style="122" customWidth="1"/>
    <col min="5643" max="5643" width="13" style="122" customWidth="1"/>
    <col min="5644" max="5644" width="9.140625" style="122"/>
    <col min="5645" max="5645" width="10.42578125" style="122" customWidth="1"/>
    <col min="5646" max="5893" width="9.140625" style="122"/>
    <col min="5894" max="5894" width="22.85546875" style="122" customWidth="1"/>
    <col min="5895" max="5895" width="9.140625" style="122"/>
    <col min="5896" max="5898" width="16.7109375" style="122" customWidth="1"/>
    <col min="5899" max="5899" width="13" style="122" customWidth="1"/>
    <col min="5900" max="5900" width="9.140625" style="122"/>
    <col min="5901" max="5901" width="10.42578125" style="122" customWidth="1"/>
    <col min="5902" max="6149" width="9.140625" style="122"/>
    <col min="6150" max="6150" width="22.85546875" style="122" customWidth="1"/>
    <col min="6151" max="6151" width="9.140625" style="122"/>
    <col min="6152" max="6154" width="16.7109375" style="122" customWidth="1"/>
    <col min="6155" max="6155" width="13" style="122" customWidth="1"/>
    <col min="6156" max="6156" width="9.140625" style="122"/>
    <col min="6157" max="6157" width="10.42578125" style="122" customWidth="1"/>
    <col min="6158" max="6405" width="9.140625" style="122"/>
    <col min="6406" max="6406" width="22.85546875" style="122" customWidth="1"/>
    <col min="6407" max="6407" width="9.140625" style="122"/>
    <col min="6408" max="6410" width="16.7109375" style="122" customWidth="1"/>
    <col min="6411" max="6411" width="13" style="122" customWidth="1"/>
    <col min="6412" max="6412" width="9.140625" style="122"/>
    <col min="6413" max="6413" width="10.42578125" style="122" customWidth="1"/>
    <col min="6414" max="6661" width="9.140625" style="122"/>
    <col min="6662" max="6662" width="22.85546875" style="122" customWidth="1"/>
    <col min="6663" max="6663" width="9.140625" style="122"/>
    <col min="6664" max="6666" width="16.7109375" style="122" customWidth="1"/>
    <col min="6667" max="6667" width="13" style="122" customWidth="1"/>
    <col min="6668" max="6668" width="9.140625" style="122"/>
    <col min="6669" max="6669" width="10.42578125" style="122" customWidth="1"/>
    <col min="6670" max="6917" width="9.140625" style="122"/>
    <col min="6918" max="6918" width="22.85546875" style="122" customWidth="1"/>
    <col min="6919" max="6919" width="9.140625" style="122"/>
    <col min="6920" max="6922" width="16.7109375" style="122" customWidth="1"/>
    <col min="6923" max="6923" width="13" style="122" customWidth="1"/>
    <col min="6924" max="6924" width="9.140625" style="122"/>
    <col min="6925" max="6925" width="10.42578125" style="122" customWidth="1"/>
    <col min="6926" max="7173" width="9.140625" style="122"/>
    <col min="7174" max="7174" width="22.85546875" style="122" customWidth="1"/>
    <col min="7175" max="7175" width="9.140625" style="122"/>
    <col min="7176" max="7178" width="16.7109375" style="122" customWidth="1"/>
    <col min="7179" max="7179" width="13" style="122" customWidth="1"/>
    <col min="7180" max="7180" width="9.140625" style="122"/>
    <col min="7181" max="7181" width="10.42578125" style="122" customWidth="1"/>
    <col min="7182" max="7429" width="9.140625" style="122"/>
    <col min="7430" max="7430" width="22.85546875" style="122" customWidth="1"/>
    <col min="7431" max="7431" width="9.140625" style="122"/>
    <col min="7432" max="7434" width="16.7109375" style="122" customWidth="1"/>
    <col min="7435" max="7435" width="13" style="122" customWidth="1"/>
    <col min="7436" max="7436" width="9.140625" style="122"/>
    <col min="7437" max="7437" width="10.42578125" style="122" customWidth="1"/>
    <col min="7438" max="7685" width="9.140625" style="122"/>
    <col min="7686" max="7686" width="22.85546875" style="122" customWidth="1"/>
    <col min="7687" max="7687" width="9.140625" style="122"/>
    <col min="7688" max="7690" width="16.7109375" style="122" customWidth="1"/>
    <col min="7691" max="7691" width="13" style="122" customWidth="1"/>
    <col min="7692" max="7692" width="9.140625" style="122"/>
    <col min="7693" max="7693" width="10.42578125" style="122" customWidth="1"/>
    <col min="7694" max="7941" width="9.140625" style="122"/>
    <col min="7942" max="7942" width="22.85546875" style="122" customWidth="1"/>
    <col min="7943" max="7943" width="9.140625" style="122"/>
    <col min="7944" max="7946" width="16.7109375" style="122" customWidth="1"/>
    <col min="7947" max="7947" width="13" style="122" customWidth="1"/>
    <col min="7948" max="7948" width="9.140625" style="122"/>
    <col min="7949" max="7949" width="10.42578125" style="122" customWidth="1"/>
    <col min="7950" max="8197" width="9.140625" style="122"/>
    <col min="8198" max="8198" width="22.85546875" style="122" customWidth="1"/>
    <col min="8199" max="8199" width="9.140625" style="122"/>
    <col min="8200" max="8202" width="16.7109375" style="122" customWidth="1"/>
    <col min="8203" max="8203" width="13" style="122" customWidth="1"/>
    <col min="8204" max="8204" width="9.140625" style="122"/>
    <col min="8205" max="8205" width="10.42578125" style="122" customWidth="1"/>
    <col min="8206" max="8453" width="9.140625" style="122"/>
    <col min="8454" max="8454" width="22.85546875" style="122" customWidth="1"/>
    <col min="8455" max="8455" width="9.140625" style="122"/>
    <col min="8456" max="8458" width="16.7109375" style="122" customWidth="1"/>
    <col min="8459" max="8459" width="13" style="122" customWidth="1"/>
    <col min="8460" max="8460" width="9.140625" style="122"/>
    <col min="8461" max="8461" width="10.42578125" style="122" customWidth="1"/>
    <col min="8462" max="8709" width="9.140625" style="122"/>
    <col min="8710" max="8710" width="22.85546875" style="122" customWidth="1"/>
    <col min="8711" max="8711" width="9.140625" style="122"/>
    <col min="8712" max="8714" width="16.7109375" style="122" customWidth="1"/>
    <col min="8715" max="8715" width="13" style="122" customWidth="1"/>
    <col min="8716" max="8716" width="9.140625" style="122"/>
    <col min="8717" max="8717" width="10.42578125" style="122" customWidth="1"/>
    <col min="8718" max="8965" width="9.140625" style="122"/>
    <col min="8966" max="8966" width="22.85546875" style="122" customWidth="1"/>
    <col min="8967" max="8967" width="9.140625" style="122"/>
    <col min="8968" max="8970" width="16.7109375" style="122" customWidth="1"/>
    <col min="8971" max="8971" width="13" style="122" customWidth="1"/>
    <col min="8972" max="8972" width="9.140625" style="122"/>
    <col min="8973" max="8973" width="10.42578125" style="122" customWidth="1"/>
    <col min="8974" max="9221" width="9.140625" style="122"/>
    <col min="9222" max="9222" width="22.85546875" style="122" customWidth="1"/>
    <col min="9223" max="9223" width="9.140625" style="122"/>
    <col min="9224" max="9226" width="16.7109375" style="122" customWidth="1"/>
    <col min="9227" max="9227" width="13" style="122" customWidth="1"/>
    <col min="9228" max="9228" width="9.140625" style="122"/>
    <col min="9229" max="9229" width="10.42578125" style="122" customWidth="1"/>
    <col min="9230" max="9477" width="9.140625" style="122"/>
    <col min="9478" max="9478" width="22.85546875" style="122" customWidth="1"/>
    <col min="9479" max="9479" width="9.140625" style="122"/>
    <col min="9480" max="9482" width="16.7109375" style="122" customWidth="1"/>
    <col min="9483" max="9483" width="13" style="122" customWidth="1"/>
    <col min="9484" max="9484" width="9.140625" style="122"/>
    <col min="9485" max="9485" width="10.42578125" style="122" customWidth="1"/>
    <col min="9486" max="9733" width="9.140625" style="122"/>
    <col min="9734" max="9734" width="22.85546875" style="122" customWidth="1"/>
    <col min="9735" max="9735" width="9.140625" style="122"/>
    <col min="9736" max="9738" width="16.7109375" style="122" customWidth="1"/>
    <col min="9739" max="9739" width="13" style="122" customWidth="1"/>
    <col min="9740" max="9740" width="9.140625" style="122"/>
    <col min="9741" max="9741" width="10.42578125" style="122" customWidth="1"/>
    <col min="9742" max="9989" width="9.140625" style="122"/>
    <col min="9990" max="9990" width="22.85546875" style="122" customWidth="1"/>
    <col min="9991" max="9991" width="9.140625" style="122"/>
    <col min="9992" max="9994" width="16.7109375" style="122" customWidth="1"/>
    <col min="9995" max="9995" width="13" style="122" customWidth="1"/>
    <col min="9996" max="9996" width="9.140625" style="122"/>
    <col min="9997" max="9997" width="10.42578125" style="122" customWidth="1"/>
    <col min="9998" max="10245" width="9.140625" style="122"/>
    <col min="10246" max="10246" width="22.85546875" style="122" customWidth="1"/>
    <col min="10247" max="10247" width="9.140625" style="122"/>
    <col min="10248" max="10250" width="16.7109375" style="122" customWidth="1"/>
    <col min="10251" max="10251" width="13" style="122" customWidth="1"/>
    <col min="10252" max="10252" width="9.140625" style="122"/>
    <col min="10253" max="10253" width="10.42578125" style="122" customWidth="1"/>
    <col min="10254" max="10501" width="9.140625" style="122"/>
    <col min="10502" max="10502" width="22.85546875" style="122" customWidth="1"/>
    <col min="10503" max="10503" width="9.140625" style="122"/>
    <col min="10504" max="10506" width="16.7109375" style="122" customWidth="1"/>
    <col min="10507" max="10507" width="13" style="122" customWidth="1"/>
    <col min="10508" max="10508" width="9.140625" style="122"/>
    <col min="10509" max="10509" width="10.42578125" style="122" customWidth="1"/>
    <col min="10510" max="10757" width="9.140625" style="122"/>
    <col min="10758" max="10758" width="22.85546875" style="122" customWidth="1"/>
    <col min="10759" max="10759" width="9.140625" style="122"/>
    <col min="10760" max="10762" width="16.7109375" style="122" customWidth="1"/>
    <col min="10763" max="10763" width="13" style="122" customWidth="1"/>
    <col min="10764" max="10764" width="9.140625" style="122"/>
    <col min="10765" max="10765" width="10.42578125" style="122" customWidth="1"/>
    <col min="10766" max="11013" width="9.140625" style="122"/>
    <col min="11014" max="11014" width="22.85546875" style="122" customWidth="1"/>
    <col min="11015" max="11015" width="9.140625" style="122"/>
    <col min="11016" max="11018" width="16.7109375" style="122" customWidth="1"/>
    <col min="11019" max="11019" width="13" style="122" customWidth="1"/>
    <col min="11020" max="11020" width="9.140625" style="122"/>
    <col min="11021" max="11021" width="10.42578125" style="122" customWidth="1"/>
    <col min="11022" max="11269" width="9.140625" style="122"/>
    <col min="11270" max="11270" width="22.85546875" style="122" customWidth="1"/>
    <col min="11271" max="11271" width="9.140625" style="122"/>
    <col min="11272" max="11274" width="16.7109375" style="122" customWidth="1"/>
    <col min="11275" max="11275" width="13" style="122" customWidth="1"/>
    <col min="11276" max="11276" width="9.140625" style="122"/>
    <col min="11277" max="11277" width="10.42578125" style="122" customWidth="1"/>
    <col min="11278" max="11525" width="9.140625" style="122"/>
    <col min="11526" max="11526" width="22.85546875" style="122" customWidth="1"/>
    <col min="11527" max="11527" width="9.140625" style="122"/>
    <col min="11528" max="11530" width="16.7109375" style="122" customWidth="1"/>
    <col min="11531" max="11531" width="13" style="122" customWidth="1"/>
    <col min="11532" max="11532" width="9.140625" style="122"/>
    <col min="11533" max="11533" width="10.42578125" style="122" customWidth="1"/>
    <col min="11534" max="11781" width="9.140625" style="122"/>
    <col min="11782" max="11782" width="22.85546875" style="122" customWidth="1"/>
    <col min="11783" max="11783" width="9.140625" style="122"/>
    <col min="11784" max="11786" width="16.7109375" style="122" customWidth="1"/>
    <col min="11787" max="11787" width="13" style="122" customWidth="1"/>
    <col min="11788" max="11788" width="9.140625" style="122"/>
    <col min="11789" max="11789" width="10.42578125" style="122" customWidth="1"/>
    <col min="11790" max="12037" width="9.140625" style="122"/>
    <col min="12038" max="12038" width="22.85546875" style="122" customWidth="1"/>
    <col min="12039" max="12039" width="9.140625" style="122"/>
    <col min="12040" max="12042" width="16.7109375" style="122" customWidth="1"/>
    <col min="12043" max="12043" width="13" style="122" customWidth="1"/>
    <col min="12044" max="12044" width="9.140625" style="122"/>
    <col min="12045" max="12045" width="10.42578125" style="122" customWidth="1"/>
    <col min="12046" max="12293" width="9.140625" style="122"/>
    <col min="12294" max="12294" width="22.85546875" style="122" customWidth="1"/>
    <col min="12295" max="12295" width="9.140625" style="122"/>
    <col min="12296" max="12298" width="16.7109375" style="122" customWidth="1"/>
    <col min="12299" max="12299" width="13" style="122" customWidth="1"/>
    <col min="12300" max="12300" width="9.140625" style="122"/>
    <col min="12301" max="12301" width="10.42578125" style="122" customWidth="1"/>
    <col min="12302" max="12549" width="9.140625" style="122"/>
    <col min="12550" max="12550" width="22.85546875" style="122" customWidth="1"/>
    <col min="12551" max="12551" width="9.140625" style="122"/>
    <col min="12552" max="12554" width="16.7109375" style="122" customWidth="1"/>
    <col min="12555" max="12555" width="13" style="122" customWidth="1"/>
    <col min="12556" max="12556" width="9.140625" style="122"/>
    <col min="12557" max="12557" width="10.42578125" style="122" customWidth="1"/>
    <col min="12558" max="12805" width="9.140625" style="122"/>
    <col min="12806" max="12806" width="22.85546875" style="122" customWidth="1"/>
    <col min="12807" max="12807" width="9.140625" style="122"/>
    <col min="12808" max="12810" width="16.7109375" style="122" customWidth="1"/>
    <col min="12811" max="12811" width="13" style="122" customWidth="1"/>
    <col min="12812" max="12812" width="9.140625" style="122"/>
    <col min="12813" max="12813" width="10.42578125" style="122" customWidth="1"/>
    <col min="12814" max="13061" width="9.140625" style="122"/>
    <col min="13062" max="13062" width="22.85546875" style="122" customWidth="1"/>
    <col min="13063" max="13063" width="9.140625" style="122"/>
    <col min="13064" max="13066" width="16.7109375" style="122" customWidth="1"/>
    <col min="13067" max="13067" width="13" style="122" customWidth="1"/>
    <col min="13068" max="13068" width="9.140625" style="122"/>
    <col min="13069" max="13069" width="10.42578125" style="122" customWidth="1"/>
    <col min="13070" max="13317" width="9.140625" style="122"/>
    <col min="13318" max="13318" width="22.85546875" style="122" customWidth="1"/>
    <col min="13319" max="13319" width="9.140625" style="122"/>
    <col min="13320" max="13322" width="16.7109375" style="122" customWidth="1"/>
    <col min="13323" max="13323" width="13" style="122" customWidth="1"/>
    <col min="13324" max="13324" width="9.140625" style="122"/>
    <col min="13325" max="13325" width="10.42578125" style="122" customWidth="1"/>
    <col min="13326" max="13573" width="9.140625" style="122"/>
    <col min="13574" max="13574" width="22.85546875" style="122" customWidth="1"/>
    <col min="13575" max="13575" width="9.140625" style="122"/>
    <col min="13576" max="13578" width="16.7109375" style="122" customWidth="1"/>
    <col min="13579" max="13579" width="13" style="122" customWidth="1"/>
    <col min="13580" max="13580" width="9.140625" style="122"/>
    <col min="13581" max="13581" width="10.42578125" style="122" customWidth="1"/>
    <col min="13582" max="13829" width="9.140625" style="122"/>
    <col min="13830" max="13830" width="22.85546875" style="122" customWidth="1"/>
    <col min="13831" max="13831" width="9.140625" style="122"/>
    <col min="13832" max="13834" width="16.7109375" style="122" customWidth="1"/>
    <col min="13835" max="13835" width="13" style="122" customWidth="1"/>
    <col min="13836" max="13836" width="9.140625" style="122"/>
    <col min="13837" max="13837" width="10.42578125" style="122" customWidth="1"/>
    <col min="13838" max="14085" width="9.140625" style="122"/>
    <col min="14086" max="14086" width="22.85546875" style="122" customWidth="1"/>
    <col min="14087" max="14087" width="9.140625" style="122"/>
    <col min="14088" max="14090" width="16.7109375" style="122" customWidth="1"/>
    <col min="14091" max="14091" width="13" style="122" customWidth="1"/>
    <col min="14092" max="14092" width="9.140625" style="122"/>
    <col min="14093" max="14093" width="10.42578125" style="122" customWidth="1"/>
    <col min="14094" max="14341" width="9.140625" style="122"/>
    <col min="14342" max="14342" width="22.85546875" style="122" customWidth="1"/>
    <col min="14343" max="14343" width="9.140625" style="122"/>
    <col min="14344" max="14346" width="16.7109375" style="122" customWidth="1"/>
    <col min="14347" max="14347" width="13" style="122" customWidth="1"/>
    <col min="14348" max="14348" width="9.140625" style="122"/>
    <col min="14349" max="14349" width="10.42578125" style="122" customWidth="1"/>
    <col min="14350" max="14597" width="9.140625" style="122"/>
    <col min="14598" max="14598" width="22.85546875" style="122" customWidth="1"/>
    <col min="14599" max="14599" width="9.140625" style="122"/>
    <col min="14600" max="14602" width="16.7109375" style="122" customWidth="1"/>
    <col min="14603" max="14603" width="13" style="122" customWidth="1"/>
    <col min="14604" max="14604" width="9.140625" style="122"/>
    <col min="14605" max="14605" width="10.42578125" style="122" customWidth="1"/>
    <col min="14606" max="14853" width="9.140625" style="122"/>
    <col min="14854" max="14854" width="22.85546875" style="122" customWidth="1"/>
    <col min="14855" max="14855" width="9.140625" style="122"/>
    <col min="14856" max="14858" width="16.7109375" style="122" customWidth="1"/>
    <col min="14859" max="14859" width="13" style="122" customWidth="1"/>
    <col min="14860" max="14860" width="9.140625" style="122"/>
    <col min="14861" max="14861" width="10.42578125" style="122" customWidth="1"/>
    <col min="14862" max="15109" width="9.140625" style="122"/>
    <col min="15110" max="15110" width="22.85546875" style="122" customWidth="1"/>
    <col min="15111" max="15111" width="9.140625" style="122"/>
    <col min="15112" max="15114" width="16.7109375" style="122" customWidth="1"/>
    <col min="15115" max="15115" width="13" style="122" customWidth="1"/>
    <col min="15116" max="15116" width="9.140625" style="122"/>
    <col min="15117" max="15117" width="10.42578125" style="122" customWidth="1"/>
    <col min="15118" max="15365" width="9.140625" style="122"/>
    <col min="15366" max="15366" width="22.85546875" style="122" customWidth="1"/>
    <col min="15367" max="15367" width="9.140625" style="122"/>
    <col min="15368" max="15370" width="16.7109375" style="122" customWidth="1"/>
    <col min="15371" max="15371" width="13" style="122" customWidth="1"/>
    <col min="15372" max="15372" width="9.140625" style="122"/>
    <col min="15373" max="15373" width="10.42578125" style="122" customWidth="1"/>
    <col min="15374" max="15621" width="9.140625" style="122"/>
    <col min="15622" max="15622" width="22.85546875" style="122" customWidth="1"/>
    <col min="15623" max="15623" width="9.140625" style="122"/>
    <col min="15624" max="15626" width="16.7109375" style="122" customWidth="1"/>
    <col min="15627" max="15627" width="13" style="122" customWidth="1"/>
    <col min="15628" max="15628" width="9.140625" style="122"/>
    <col min="15629" max="15629" width="10.42578125" style="122" customWidth="1"/>
    <col min="15630" max="15877" width="9.140625" style="122"/>
    <col min="15878" max="15878" width="22.85546875" style="122" customWidth="1"/>
    <col min="15879" max="15879" width="9.140625" style="122"/>
    <col min="15880" max="15882" width="16.7109375" style="122" customWidth="1"/>
    <col min="15883" max="15883" width="13" style="122" customWidth="1"/>
    <col min="15884" max="15884" width="9.140625" style="122"/>
    <col min="15885" max="15885" width="10.42578125" style="122" customWidth="1"/>
    <col min="15886" max="16133" width="9.140625" style="122"/>
    <col min="16134" max="16134" width="22.85546875" style="122" customWidth="1"/>
    <col min="16135" max="16135" width="9.140625" style="122"/>
    <col min="16136" max="16138" width="16.7109375" style="122" customWidth="1"/>
    <col min="16139" max="16139" width="13" style="122" customWidth="1"/>
    <col min="16140" max="16140" width="9.140625" style="122"/>
    <col min="16141" max="16141" width="10.42578125" style="122" customWidth="1"/>
    <col min="16142" max="16384" width="9.140625" style="122"/>
  </cols>
  <sheetData>
    <row r="1" spans="2:19" s="56" customFormat="1" ht="12.75">
      <c r="B1" s="55"/>
      <c r="C1" s="54"/>
      <c r="D1" s="55"/>
      <c r="E1" s="55"/>
      <c r="F1" s="54"/>
      <c r="G1" s="54"/>
      <c r="H1" s="54"/>
      <c r="I1" s="54"/>
      <c r="J1" s="54"/>
    </row>
    <row r="2" spans="2:19" s="74" customFormat="1">
      <c r="B2" s="77" t="s">
        <v>124</v>
      </c>
      <c r="C2" s="77"/>
    </row>
    <row r="3" spans="2:19" s="56" customFormat="1" ht="12.75">
      <c r="B3" s="54"/>
      <c r="C3" s="54"/>
      <c r="D3" s="54"/>
      <c r="E3" s="54"/>
      <c r="F3" s="54"/>
      <c r="G3" s="54"/>
      <c r="H3" s="54"/>
      <c r="I3" s="54"/>
      <c r="J3" s="54"/>
    </row>
    <row r="4" spans="2:19" s="80" customFormat="1">
      <c r="B4" s="82" t="s">
        <v>153</v>
      </c>
      <c r="C4" s="82"/>
    </row>
    <row r="5" spans="2:19" s="53" customFormat="1" ht="12.75">
      <c r="B5" s="52"/>
      <c r="C5" s="52"/>
      <c r="D5" s="52"/>
      <c r="E5" s="52"/>
      <c r="F5" s="52"/>
      <c r="G5" s="52"/>
      <c r="H5" s="52"/>
      <c r="I5" s="52"/>
      <c r="J5" s="52"/>
    </row>
    <row r="6" spans="2:19" s="53" customFormat="1" ht="12.75">
      <c r="B6" s="52"/>
      <c r="C6" s="52"/>
      <c r="D6" s="51" t="s">
        <v>83</v>
      </c>
      <c r="E6" s="51" t="s">
        <v>84</v>
      </c>
      <c r="F6" s="19" t="s">
        <v>3</v>
      </c>
      <c r="G6" s="51"/>
      <c r="H6" s="52"/>
      <c r="I6" s="50" t="s">
        <v>22</v>
      </c>
      <c r="J6" s="52"/>
    </row>
    <row r="7" spans="2:19" s="1" customFormat="1">
      <c r="B7" s="51"/>
      <c r="C7" s="49"/>
      <c r="D7" s="40" t="s">
        <v>38</v>
      </c>
      <c r="E7" s="40" t="s">
        <v>38</v>
      </c>
      <c r="F7" s="18" t="s">
        <v>38</v>
      </c>
      <c r="G7" s="40"/>
      <c r="H7" s="49"/>
      <c r="I7" s="49"/>
      <c r="J7" s="49"/>
      <c r="K7" s="48"/>
      <c r="L7" s="47"/>
      <c r="M7" s="48"/>
      <c r="N7" s="48"/>
      <c r="O7" s="48"/>
      <c r="P7" s="48"/>
      <c r="Q7" s="48"/>
    </row>
    <row r="8" spans="2:19" s="1" customFormat="1" ht="12.75">
      <c r="B8" s="46" t="s">
        <v>11</v>
      </c>
      <c r="C8" s="46"/>
      <c r="D8" s="45">
        <v>72432.128858071417</v>
      </c>
      <c r="E8" s="11"/>
      <c r="F8" s="17">
        <v>9473.5459658308973</v>
      </c>
      <c r="G8" s="41"/>
      <c r="H8" s="46"/>
      <c r="I8" s="1" t="s">
        <v>142</v>
      </c>
      <c r="J8" s="53"/>
      <c r="K8" s="53"/>
      <c r="R8" s="44"/>
      <c r="S8" s="43"/>
    </row>
    <row r="9" spans="2:19" s="1" customFormat="1">
      <c r="B9" s="46" t="s">
        <v>12</v>
      </c>
      <c r="C9" s="46"/>
      <c r="D9" s="46">
        <v>17835.368301495757</v>
      </c>
      <c r="E9" s="13"/>
      <c r="F9" s="16">
        <v>17316.474541360425</v>
      </c>
      <c r="G9" s="41"/>
      <c r="H9" s="46"/>
      <c r="I9" s="1" t="s">
        <v>142</v>
      </c>
      <c r="J9" s="46"/>
      <c r="R9" s="44"/>
    </row>
    <row r="10" spans="2:19" s="1" customFormat="1">
      <c r="B10" s="46" t="s">
        <v>116</v>
      </c>
      <c r="C10" s="46"/>
      <c r="D10" s="13"/>
      <c r="E10" s="46">
        <v>36176.63544849163</v>
      </c>
      <c r="F10" s="10"/>
      <c r="G10" s="41"/>
      <c r="H10" s="46"/>
      <c r="I10" s="1" t="s">
        <v>142</v>
      </c>
      <c r="J10" s="46"/>
      <c r="R10" s="44"/>
    </row>
    <row r="11" spans="2:19" s="1" customFormat="1">
      <c r="B11" s="46" t="s">
        <v>115</v>
      </c>
      <c r="C11" s="46"/>
      <c r="D11" s="13"/>
      <c r="E11" s="46">
        <v>32118.029318982371</v>
      </c>
      <c r="F11" s="10"/>
      <c r="G11" s="41"/>
      <c r="H11" s="46"/>
      <c r="I11" s="1" t="s">
        <v>142</v>
      </c>
      <c r="J11" s="46"/>
      <c r="R11" s="44"/>
    </row>
    <row r="12" spans="2:19" s="1" customFormat="1">
      <c r="B12" s="46" t="s">
        <v>106</v>
      </c>
      <c r="C12" s="46"/>
      <c r="D12" s="12"/>
      <c r="E12" s="42">
        <v>5915.850272959221</v>
      </c>
      <c r="F12" s="9"/>
      <c r="G12" s="41"/>
      <c r="H12" s="46"/>
      <c r="I12" s="1" t="s">
        <v>142</v>
      </c>
      <c r="J12" s="46"/>
      <c r="R12" s="44"/>
    </row>
    <row r="13" spans="2:19" s="1" customFormat="1">
      <c r="B13" s="41" t="s">
        <v>13</v>
      </c>
      <c r="C13" s="46"/>
      <c r="D13" s="41">
        <f>SUM(D8:D12)</f>
        <v>90267.497159567167</v>
      </c>
      <c r="E13" s="41">
        <f t="shared" ref="E13:F13" si="0">SUM(E8:E12)</f>
        <v>74210.515040433209</v>
      </c>
      <c r="F13" s="15">
        <f t="shared" si="0"/>
        <v>26790.020507191322</v>
      </c>
      <c r="G13" s="41"/>
      <c r="H13" s="46"/>
      <c r="J13" s="46"/>
      <c r="R13" s="44"/>
    </row>
    <row r="14" spans="2:19">
      <c r="G14" s="115"/>
    </row>
    <row r="15" spans="2:19" s="80" customFormat="1">
      <c r="B15" s="82" t="s">
        <v>154</v>
      </c>
      <c r="C15" s="82"/>
    </row>
    <row r="17" spans="2:14" ht="24">
      <c r="B17" s="154"/>
      <c r="C17" s="22" t="s">
        <v>93</v>
      </c>
      <c r="D17" s="21" t="s">
        <v>92</v>
      </c>
      <c r="E17" s="281"/>
      <c r="F17" s="281"/>
      <c r="G17" s="282"/>
      <c r="H17" s="282"/>
      <c r="I17" s="282"/>
      <c r="J17" s="282"/>
      <c r="K17" s="20" t="s">
        <v>91</v>
      </c>
      <c r="L17" s="22" t="s">
        <v>94</v>
      </c>
    </row>
    <row r="18" spans="2:14">
      <c r="B18" s="26" t="s">
        <v>83</v>
      </c>
      <c r="C18" s="37">
        <f>D13</f>
        <v>90267.497159567167</v>
      </c>
      <c r="D18" s="36">
        <f>C18/$C$23</f>
        <v>0.47194241443239926</v>
      </c>
      <c r="E18" s="270"/>
      <c r="F18" s="270"/>
      <c r="G18" s="270"/>
      <c r="H18" s="270"/>
      <c r="I18" s="270"/>
      <c r="J18" s="270"/>
      <c r="K18" s="35">
        <v>89013.955407269532</v>
      </c>
      <c r="L18" s="34">
        <f>K18/$K$23</f>
        <v>0.45581157753345941</v>
      </c>
    </row>
    <row r="19" spans="2:14">
      <c r="B19" s="46" t="s">
        <v>116</v>
      </c>
      <c r="C19" s="37">
        <f>E10</f>
        <v>36176.63544849163</v>
      </c>
      <c r="D19" s="36">
        <f>C19/$C$23</f>
        <v>0.18914104430547313</v>
      </c>
      <c r="E19" s="270"/>
      <c r="F19" s="270"/>
      <c r="G19" s="270"/>
      <c r="H19" s="270"/>
      <c r="I19" s="270"/>
      <c r="J19" s="270"/>
      <c r="K19" s="35">
        <v>35009.728089253091</v>
      </c>
      <c r="L19" s="34">
        <f>K19/$K$23</f>
        <v>0.17927345567745306</v>
      </c>
    </row>
    <row r="20" spans="2:14">
      <c r="B20" s="46" t="s">
        <v>115</v>
      </c>
      <c r="C20" s="37">
        <f>E11</f>
        <v>32118.029318982371</v>
      </c>
      <c r="D20" s="36">
        <f>C20/$C$23</f>
        <v>0.16792157510267908</v>
      </c>
      <c r="E20" s="270"/>
      <c r="F20" s="270"/>
      <c r="G20" s="270"/>
      <c r="H20" s="270"/>
      <c r="I20" s="270"/>
      <c r="J20" s="270"/>
      <c r="K20" s="35">
        <v>31614.450333220913</v>
      </c>
      <c r="L20" s="34">
        <f>K20/$K$23</f>
        <v>0.16188734017387324</v>
      </c>
    </row>
    <row r="21" spans="2:14">
      <c r="B21" s="46" t="s">
        <v>106</v>
      </c>
      <c r="C21" s="37">
        <f>E12</f>
        <v>5915.850272959221</v>
      </c>
      <c r="D21" s="36">
        <f>C21/$C$23</f>
        <v>3.0929634132932576E-2</v>
      </c>
      <c r="E21" s="270"/>
      <c r="F21" s="270"/>
      <c r="G21" s="270"/>
      <c r="H21" s="270"/>
      <c r="I21" s="270"/>
      <c r="J21" s="270"/>
      <c r="K21" s="35">
        <v>5985.5920899773409</v>
      </c>
      <c r="L21" s="34">
        <f>K21/$K$23</f>
        <v>3.0650274561122973E-2</v>
      </c>
    </row>
    <row r="22" spans="2:14">
      <c r="B22" s="23" t="s">
        <v>3</v>
      </c>
      <c r="C22" s="203">
        <f>F13</f>
        <v>26790.020507191322</v>
      </c>
      <c r="D22" s="33">
        <f>C22/$C$23</f>
        <v>0.14006533202651597</v>
      </c>
      <c r="E22" s="271"/>
      <c r="F22" s="272"/>
      <c r="G22" s="272"/>
      <c r="H22" s="272"/>
      <c r="I22" s="272"/>
      <c r="J22" s="273"/>
      <c r="K22" s="32">
        <v>33663.010518506933</v>
      </c>
      <c r="L22" s="31">
        <f>K22/$K$23</f>
        <v>0.1723773520540913</v>
      </c>
    </row>
    <row r="23" spans="2:14">
      <c r="B23" s="105"/>
      <c r="C23" s="30">
        <f>SUM(C18:C22)</f>
        <v>191268.03270719171</v>
      </c>
      <c r="D23" s="14">
        <f>SUM(D18:D22)</f>
        <v>1</v>
      </c>
      <c r="E23" s="274"/>
      <c r="F23" s="274"/>
      <c r="G23" s="274"/>
      <c r="H23" s="275"/>
      <c r="I23" s="275"/>
      <c r="J23" s="275"/>
      <c r="K23" s="29">
        <v>195286.73643822782</v>
      </c>
      <c r="L23" s="28">
        <f>SUM(L18:L22)</f>
        <v>1</v>
      </c>
    </row>
    <row r="24" spans="2:14" ht="13.5">
      <c r="B24" s="166"/>
      <c r="C24" s="166"/>
      <c r="D24" s="166"/>
      <c r="E24" s="166"/>
      <c r="F24" s="166"/>
      <c r="G24" s="166"/>
      <c r="H24" s="166"/>
      <c r="I24" s="166"/>
      <c r="J24" s="166"/>
      <c r="K24" s="27"/>
      <c r="L24" s="166"/>
      <c r="N24" s="50" t="s">
        <v>22</v>
      </c>
    </row>
    <row r="25" spans="2:14"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N25" s="50"/>
    </row>
    <row r="26" spans="2:14">
      <c r="B26" s="26" t="s">
        <v>83</v>
      </c>
      <c r="C26" s="166"/>
      <c r="D26" s="166"/>
      <c r="E26" s="25">
        <v>0</v>
      </c>
      <c r="F26" s="25">
        <v>0.28499999999999998</v>
      </c>
      <c r="G26" s="25">
        <v>0</v>
      </c>
      <c r="H26" s="25">
        <v>0</v>
      </c>
      <c r="I26" s="25">
        <v>0</v>
      </c>
      <c r="J26" s="25">
        <v>1.04</v>
      </c>
      <c r="K26" s="166"/>
      <c r="L26" s="166"/>
      <c r="N26" s="1" t="s">
        <v>142</v>
      </c>
    </row>
    <row r="27" spans="2:14">
      <c r="B27" s="46" t="s">
        <v>116</v>
      </c>
      <c r="C27" s="166"/>
      <c r="D27" s="166"/>
      <c r="E27" s="25">
        <v>0.69452179640237821</v>
      </c>
      <c r="F27" s="25">
        <v>0.36499999999999999</v>
      </c>
      <c r="G27" s="25">
        <v>0</v>
      </c>
      <c r="H27" s="25">
        <v>0</v>
      </c>
      <c r="I27" s="25">
        <v>0</v>
      </c>
      <c r="J27" s="25">
        <v>0</v>
      </c>
      <c r="K27" s="24"/>
      <c r="L27" s="166"/>
      <c r="N27" s="1" t="s">
        <v>142</v>
      </c>
    </row>
    <row r="28" spans="2:14">
      <c r="B28" s="46" t="s">
        <v>115</v>
      </c>
      <c r="C28" s="166"/>
      <c r="D28" s="166"/>
      <c r="E28" s="25">
        <v>0.30547820359762179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4"/>
      <c r="L28" s="166"/>
      <c r="N28" s="1" t="s">
        <v>142</v>
      </c>
    </row>
    <row r="29" spans="2:14">
      <c r="B29" s="46" t="s">
        <v>106</v>
      </c>
      <c r="C29" s="166"/>
      <c r="D29" s="166"/>
      <c r="E29" s="25">
        <v>0</v>
      </c>
      <c r="F29" s="25">
        <v>0</v>
      </c>
      <c r="G29" s="25">
        <v>0</v>
      </c>
      <c r="H29" s="25">
        <v>0.02</v>
      </c>
      <c r="I29" s="25">
        <v>0</v>
      </c>
      <c r="J29" s="25">
        <v>0</v>
      </c>
      <c r="K29" s="24"/>
      <c r="L29" s="166"/>
      <c r="N29" s="1" t="s">
        <v>142</v>
      </c>
    </row>
    <row r="30" spans="2:14">
      <c r="B30" s="23" t="s">
        <v>3</v>
      </c>
      <c r="C30" s="166"/>
      <c r="D30" s="166"/>
      <c r="E30" s="25">
        <v>0</v>
      </c>
      <c r="F30" s="25">
        <v>0.35</v>
      </c>
      <c r="G30" s="25">
        <v>1</v>
      </c>
      <c r="H30" s="25">
        <v>0.98</v>
      </c>
      <c r="I30" s="25">
        <v>1</v>
      </c>
      <c r="J30" s="25">
        <v>-0.04</v>
      </c>
      <c r="K30" s="166"/>
      <c r="L30" s="166"/>
      <c r="N30" s="1" t="s">
        <v>142</v>
      </c>
    </row>
    <row r="32" spans="2:14" s="74" customFormat="1">
      <c r="B32" s="77" t="s">
        <v>5</v>
      </c>
    </row>
    <row r="33" spans="14:14" ht="12.75">
      <c r="N33" s="38"/>
    </row>
  </sheetData>
  <printOptions horizontalCentered="1"/>
  <pageMargins left="0.74803149606299213" right="0.74803149606299213" top="0.98425196850393704" bottom="0.98425196850393704" header="0.51181102362204722" footer="0.51181102362204722"/>
  <pageSetup paperSize="9" scale="60" orientation="landscape" cellComments="asDisplayed" r:id="rId1"/>
  <headerFooter alignWithMargins="0">
    <oddHeader>&amp;F</oddHeader>
    <oddFooter>&amp;L&amp;A&amp;R&amp;D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theme="8" tint="0.59999389629810485"/>
  </sheetPr>
  <dimension ref="C3:C4"/>
  <sheetViews>
    <sheetView workbookViewId="0">
      <selection activeCell="U34" sqref="U34"/>
    </sheetView>
  </sheetViews>
  <sheetFormatPr defaultRowHeight="12"/>
  <cols>
    <col min="1" max="16384" width="9.140625" style="122"/>
  </cols>
  <sheetData>
    <row r="3" spans="3:3" ht="15.75">
      <c r="C3" s="161"/>
    </row>
    <row r="4" spans="3:3">
      <c r="C4" s="15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2:S31"/>
  <sheetViews>
    <sheetView zoomScaleNormal="100" workbookViewId="0">
      <selection activeCell="V8" sqref="V8"/>
    </sheetView>
  </sheetViews>
  <sheetFormatPr defaultRowHeight="12"/>
  <cols>
    <col min="1" max="1" width="9.140625" style="96" customWidth="1"/>
    <col min="2" max="2" width="40.28515625" style="96" customWidth="1"/>
    <col min="3" max="8" width="15.140625" style="96" customWidth="1"/>
    <col min="9" max="9" width="13.85546875" style="96" customWidth="1"/>
    <col min="10" max="10" width="13.28515625" style="122" bestFit="1" customWidth="1"/>
    <col min="11" max="11" width="3.28515625" style="122" customWidth="1"/>
    <col min="12" max="16384" width="9.140625" style="96"/>
  </cols>
  <sheetData>
    <row r="2" spans="1:19" s="74" customFormat="1">
      <c r="B2" s="77" t="s">
        <v>158</v>
      </c>
    </row>
    <row r="3" spans="1:19" ht="11.25" customHeight="1"/>
    <row r="4" spans="1:19" s="122" customFormat="1">
      <c r="B4" s="126"/>
      <c r="C4" s="286"/>
      <c r="D4" s="287"/>
      <c r="E4" s="284" t="s">
        <v>156</v>
      </c>
      <c r="F4" s="285"/>
      <c r="G4" s="285"/>
      <c r="H4" s="285"/>
      <c r="I4" s="285"/>
      <c r="J4" s="2" t="s">
        <v>86</v>
      </c>
      <c r="L4" s="128" t="s">
        <v>22</v>
      </c>
    </row>
    <row r="5" spans="1:19">
      <c r="B5" s="99"/>
      <c r="C5" s="98">
        <v>2014</v>
      </c>
      <c r="D5" s="98">
        <v>2015</v>
      </c>
      <c r="E5" s="142">
        <v>2016</v>
      </c>
      <c r="F5" s="98">
        <v>2017</v>
      </c>
      <c r="G5" s="98">
        <v>2018</v>
      </c>
      <c r="H5" s="98">
        <v>2019</v>
      </c>
      <c r="I5" s="7">
        <v>2020</v>
      </c>
      <c r="J5" s="98"/>
    </row>
    <row r="6" spans="1:19">
      <c r="B6" s="99"/>
      <c r="C6" s="116" t="s">
        <v>4</v>
      </c>
      <c r="D6" s="116" t="s">
        <v>4</v>
      </c>
      <c r="E6" s="148" t="s">
        <v>4</v>
      </c>
      <c r="F6" s="116" t="s">
        <v>4</v>
      </c>
      <c r="G6" s="116" t="s">
        <v>4</v>
      </c>
      <c r="H6" s="116" t="s">
        <v>4</v>
      </c>
      <c r="I6" s="6" t="s">
        <v>4</v>
      </c>
      <c r="J6" s="191"/>
    </row>
    <row r="7" spans="1:19">
      <c r="B7" s="99"/>
      <c r="C7" s="129" t="s">
        <v>21</v>
      </c>
      <c r="D7" s="129" t="s">
        <v>21</v>
      </c>
      <c r="E7" s="143" t="s">
        <v>21</v>
      </c>
      <c r="F7" s="129" t="s">
        <v>21</v>
      </c>
      <c r="G7" s="129" t="s">
        <v>21</v>
      </c>
      <c r="H7" s="129" t="s">
        <v>21</v>
      </c>
      <c r="I7" s="5" t="s">
        <v>21</v>
      </c>
      <c r="J7" s="121"/>
      <c r="K7" s="225"/>
    </row>
    <row r="8" spans="1:19">
      <c r="B8" s="75" t="s">
        <v>31</v>
      </c>
      <c r="C8" s="136">
        <f>'Base year'!C11</f>
        <v>201289.95377480373</v>
      </c>
      <c r="D8" s="136">
        <f>'Base year'!$C$15</f>
        <v>203760.71397730114</v>
      </c>
      <c r="E8" s="149">
        <f>'Base year'!$C$15</f>
        <v>203760.71397730114</v>
      </c>
      <c r="F8" s="136">
        <f>'Base year'!$C$15</f>
        <v>203760.71397730114</v>
      </c>
      <c r="G8" s="136">
        <f>'Base year'!$C$15</f>
        <v>203760.71397730114</v>
      </c>
      <c r="H8" s="136">
        <f>'Base year'!$C$15</f>
        <v>203760.71397730114</v>
      </c>
      <c r="I8" s="4">
        <f>'Base year'!$C$15</f>
        <v>203760.71397730114</v>
      </c>
      <c r="J8" s="135">
        <f>SUM(E8:I8)</f>
        <v>1018803.5698865057</v>
      </c>
      <c r="K8" s="132"/>
    </row>
    <row r="9" spans="1:19">
      <c r="B9" s="75" t="s">
        <v>32</v>
      </c>
      <c r="C9" s="141"/>
      <c r="D9" s="141"/>
      <c r="E9" s="149">
        <f>Assumptions!E27*E8</f>
        <v>2029.4316261912224</v>
      </c>
      <c r="F9" s="136">
        <f>Assumptions!F27*F8</f>
        <v>3530.1452012831351</v>
      </c>
      <c r="G9" s="136">
        <f>Assumptions!G27*G8</f>
        <v>5528.488128462961</v>
      </c>
      <c r="H9" s="136">
        <f>Assumptions!H27*H8</f>
        <v>7693.3320745344899</v>
      </c>
      <c r="I9" s="4">
        <f>Assumptions!I27*I8</f>
        <v>9739.2752980524037</v>
      </c>
      <c r="J9" s="135">
        <f>SUM(E9:I9)</f>
        <v>28520.672328524211</v>
      </c>
      <c r="K9" s="132"/>
    </row>
    <row r="10" spans="1:19">
      <c r="B10" s="96" t="s">
        <v>8</v>
      </c>
      <c r="C10" s="141"/>
      <c r="D10" s="141"/>
      <c r="E10" s="149">
        <f>Assumptions!E42*E8</f>
        <v>3439.8615896660626</v>
      </c>
      <c r="F10" s="136">
        <f>Assumptions!F42*F8</f>
        <v>6774.2807950544166</v>
      </c>
      <c r="G10" s="136">
        <f>Assumptions!G42*G8</f>
        <v>10087.795144318745</v>
      </c>
      <c r="H10" s="136">
        <f>Assumptions!H42*H8</f>
        <v>13319.010287677773</v>
      </c>
      <c r="I10" s="4">
        <f>Assumptions!I42*I8</f>
        <v>16507.284611907362</v>
      </c>
      <c r="J10" s="135">
        <f>SUM(E10:I10)</f>
        <v>50128.232428624353</v>
      </c>
      <c r="K10" s="132"/>
    </row>
    <row r="11" spans="1:19" s="122" customFormat="1">
      <c r="B11" s="122" t="s">
        <v>80</v>
      </c>
      <c r="C11" s="141"/>
      <c r="D11" s="141"/>
      <c r="E11" s="149">
        <f>-Assumptions!E14*E8</f>
        <v>0</v>
      </c>
      <c r="F11" s="136">
        <f>-Assumptions!F14*F8</f>
        <v>0</v>
      </c>
      <c r="G11" s="136">
        <f>-Assumptions!G14*G8</f>
        <v>0</v>
      </c>
      <c r="H11" s="136">
        <f>-Assumptions!H14*H8</f>
        <v>0</v>
      </c>
      <c r="I11" s="4">
        <f>-Assumptions!I14*I8</f>
        <v>0</v>
      </c>
      <c r="J11" s="135">
        <f>SUM(E11:I11)</f>
        <v>0</v>
      </c>
      <c r="K11" s="132"/>
    </row>
    <row r="12" spans="1:19">
      <c r="B12" s="75" t="s">
        <v>15</v>
      </c>
      <c r="C12" s="141"/>
      <c r="D12" s="141"/>
      <c r="E12" s="149">
        <f>'Step changes'!C11</f>
        <v>562.45217391304345</v>
      </c>
      <c r="F12" s="136">
        <f>'Step changes'!D11</f>
        <v>702.5565217391304</v>
      </c>
      <c r="G12" s="136">
        <f>'Step changes'!E11</f>
        <v>1658.0858550724638</v>
      </c>
      <c r="H12" s="136">
        <f>'Step changes'!F11</f>
        <v>1837.3730318840578</v>
      </c>
      <c r="I12" s="4">
        <f>'Step changes'!G11</f>
        <v>2131.0254260869565</v>
      </c>
      <c r="J12" s="135">
        <f>SUM(E12:I12)</f>
        <v>6891.493008695652</v>
      </c>
      <c r="K12" s="132"/>
    </row>
    <row r="13" spans="1:19">
      <c r="B13" s="75"/>
      <c r="C13" s="116"/>
      <c r="D13" s="218"/>
      <c r="E13" s="150"/>
      <c r="F13" s="115"/>
      <c r="G13" s="115"/>
      <c r="H13" s="115"/>
      <c r="I13" s="39"/>
      <c r="J13" s="135"/>
    </row>
    <row r="14" spans="1:19">
      <c r="B14" s="128" t="s">
        <v>18</v>
      </c>
      <c r="C14" s="116"/>
      <c r="E14" s="150"/>
      <c r="F14" s="115"/>
      <c r="G14" s="115"/>
      <c r="H14" s="115"/>
      <c r="I14" s="39"/>
      <c r="J14" s="135"/>
    </row>
    <row r="15" spans="1:19">
      <c r="A15" s="123"/>
      <c r="B15" s="109" t="s">
        <v>157</v>
      </c>
      <c r="C15" s="8"/>
      <c r="D15" s="8"/>
      <c r="E15" s="149">
        <f>'Other costs'!D13</f>
        <v>3335.0182408296764</v>
      </c>
      <c r="F15" s="136">
        <f>'Other costs'!E13</f>
        <v>3373.6179889874275</v>
      </c>
      <c r="G15" s="136">
        <f>'Other costs'!F13</f>
        <v>3380.7421399162918</v>
      </c>
      <c r="H15" s="136">
        <f>'Other costs'!G13</f>
        <v>3397.248290631132</v>
      </c>
      <c r="I15" s="4">
        <f>'Other costs'!H13</f>
        <v>3392.2513632583282</v>
      </c>
      <c r="J15" s="135">
        <f>SUM(E15:I15)</f>
        <v>16878.878023622856</v>
      </c>
      <c r="K15" s="152"/>
    </row>
    <row r="16" spans="1:19">
      <c r="A16" s="123"/>
      <c r="B16" s="109" t="s">
        <v>2</v>
      </c>
      <c r="C16" s="8"/>
      <c r="D16" s="8"/>
      <c r="E16" s="149">
        <f>'Other costs'!D20</f>
        <v>9256.5043848673213</v>
      </c>
      <c r="F16" s="136">
        <f>'Other costs'!E20</f>
        <v>9256.5043848673213</v>
      </c>
      <c r="G16" s="136">
        <f>'Other costs'!F20</f>
        <v>9256.5043848673213</v>
      </c>
      <c r="H16" s="136">
        <f>'Other costs'!G20</f>
        <v>9256.5043848673213</v>
      </c>
      <c r="I16" s="4">
        <f>'Other costs'!H20</f>
        <v>9256.5043848673213</v>
      </c>
      <c r="J16" s="135">
        <f>SUM(E16:I16)</f>
        <v>46282.521924336608</v>
      </c>
      <c r="K16" s="152"/>
      <c r="S16" s="162"/>
    </row>
    <row r="17" spans="1:19" s="122" customFormat="1">
      <c r="A17" s="123"/>
      <c r="B17" s="109" t="s">
        <v>151</v>
      </c>
      <c r="C17" s="8"/>
      <c r="D17" s="238"/>
      <c r="E17" s="262">
        <f>'Other costs'!D29</f>
        <v>20668.761219806678</v>
      </c>
      <c r="F17" s="204">
        <f>'Other costs'!E29</f>
        <v>20751.989318281176</v>
      </c>
      <c r="G17" s="204">
        <f>'Other costs'!F29</f>
        <v>20657.95586708016</v>
      </c>
      <c r="H17" s="204">
        <f>'Other costs'!G29</f>
        <v>20091.621651561039</v>
      </c>
      <c r="I17" s="263">
        <f>'Other costs'!H29</f>
        <v>19902.368098043877</v>
      </c>
      <c r="J17" s="137">
        <f>SUM(E17:I17)</f>
        <v>102072.69615477294</v>
      </c>
      <c r="K17" s="226"/>
      <c r="L17" s="122" t="s">
        <v>160</v>
      </c>
      <c r="M17" s="162"/>
      <c r="S17" s="162"/>
    </row>
    <row r="18" spans="1:19" s="122" customFormat="1">
      <c r="B18" s="151" t="s">
        <v>155</v>
      </c>
      <c r="C18" s="261"/>
      <c r="D18" s="261"/>
      <c r="E18" s="222">
        <f>SUM(E8:E12,E15:E17)</f>
        <v>243052.74321257512</v>
      </c>
      <c r="F18" s="135">
        <f>SUM(F8:F12,F15:F17)</f>
        <v>248149.80818751376</v>
      </c>
      <c r="G18" s="135">
        <f>SUM(G8:G12,G15:G17)</f>
        <v>254330.28549701907</v>
      </c>
      <c r="H18" s="135">
        <f>SUM(H8:H12,H15:H17)</f>
        <v>259355.80369845696</v>
      </c>
      <c r="I18" s="3">
        <f>SUM(I8:I12,I15:I17)</f>
        <v>264689.42315951741</v>
      </c>
      <c r="J18" s="135">
        <f>SUM(E18:I18)</f>
        <v>1269578.0637550824</v>
      </c>
      <c r="K18" s="212"/>
      <c r="L18" s="123" t="s">
        <v>159</v>
      </c>
      <c r="N18" s="123"/>
    </row>
    <row r="19" spans="1:19" s="122" customFormat="1">
      <c r="C19" s="115"/>
      <c r="D19" s="115"/>
    </row>
    <row r="20" spans="1:19" s="74" customFormat="1">
      <c r="B20" s="77" t="s">
        <v>5</v>
      </c>
    </row>
    <row r="22" spans="1:19">
      <c r="E22" s="123"/>
    </row>
    <row r="23" spans="1:19">
      <c r="F23" s="126"/>
      <c r="G23" s="126"/>
      <c r="H23" s="126"/>
    </row>
    <row r="25" spans="1:19">
      <c r="E25" s="115"/>
      <c r="F25" s="115"/>
      <c r="G25" s="115"/>
      <c r="H25" s="115"/>
      <c r="I25" s="115"/>
      <c r="J25" s="115"/>
      <c r="K25" s="115"/>
    </row>
    <row r="26" spans="1:19">
      <c r="E26" s="115"/>
      <c r="F26" s="115"/>
      <c r="G26" s="115"/>
      <c r="H26" s="115"/>
      <c r="I26" s="115"/>
      <c r="J26" s="115"/>
      <c r="K26" s="115"/>
    </row>
    <row r="27" spans="1:19">
      <c r="E27" s="115"/>
      <c r="F27" s="115"/>
      <c r="G27" s="115"/>
      <c r="H27" s="101"/>
      <c r="I27" s="115"/>
      <c r="J27" s="115"/>
      <c r="K27" s="115"/>
    </row>
    <row r="28" spans="1:19">
      <c r="E28" s="115"/>
      <c r="F28" s="115"/>
      <c r="G28" s="115"/>
      <c r="H28" s="115"/>
      <c r="I28" s="115"/>
      <c r="J28" s="115"/>
      <c r="K28" s="115"/>
    </row>
    <row r="29" spans="1:19">
      <c r="E29" s="115"/>
      <c r="F29" s="115"/>
      <c r="G29" s="115"/>
      <c r="H29" s="115"/>
      <c r="I29" s="115"/>
      <c r="J29" s="115"/>
      <c r="K29" s="115"/>
    </row>
    <row r="30" spans="1:19">
      <c r="E30" s="115"/>
      <c r="F30" s="115"/>
      <c r="G30" s="115"/>
      <c r="H30" s="115"/>
      <c r="I30" s="115"/>
      <c r="J30" s="115"/>
      <c r="K30" s="115"/>
    </row>
    <row r="31" spans="1:19">
      <c r="E31" s="115"/>
      <c r="F31" s="115"/>
      <c r="G31" s="115"/>
      <c r="H31" s="115"/>
      <c r="I31" s="115"/>
      <c r="J31" s="115"/>
      <c r="K31" s="115"/>
    </row>
  </sheetData>
  <mergeCells count="2">
    <mergeCell ref="E4:I4"/>
    <mergeCell ref="C4:D4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8" tint="0.59999389629810485"/>
  </sheetPr>
  <dimension ref="A1"/>
  <sheetViews>
    <sheetView workbookViewId="0"/>
  </sheetViews>
  <sheetFormatPr defaultRowHeight="12"/>
  <cols>
    <col min="1" max="16384" width="9.140625" style="12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2:U64"/>
  <sheetViews>
    <sheetView topLeftCell="A14" workbookViewId="0">
      <selection activeCell="Q14" sqref="Q14"/>
    </sheetView>
  </sheetViews>
  <sheetFormatPr defaultRowHeight="12"/>
  <cols>
    <col min="1" max="1" width="9.140625" style="65"/>
    <col min="2" max="2" width="32.28515625" style="65" bestFit="1" customWidth="1"/>
    <col min="3" max="9" width="12.28515625" style="65" customWidth="1"/>
    <col min="10" max="10" width="9.85546875" style="65" customWidth="1"/>
    <col min="11" max="15" width="9.140625" style="65"/>
    <col min="16" max="16" width="11.140625" style="65" customWidth="1"/>
    <col min="17" max="16384" width="9.140625" style="65"/>
  </cols>
  <sheetData>
    <row r="2" spans="2:21" s="74" customFormat="1">
      <c r="B2" s="77" t="s">
        <v>41</v>
      </c>
    </row>
    <row r="4" spans="2:21" s="80" customFormat="1">
      <c r="B4" s="82" t="s">
        <v>0</v>
      </c>
      <c r="C4" s="79"/>
    </row>
    <row r="5" spans="2:21">
      <c r="B5" s="67"/>
      <c r="C5" s="67"/>
    </row>
    <row r="6" spans="2:21">
      <c r="B6" s="67"/>
      <c r="C6" s="126"/>
      <c r="D6" s="126"/>
      <c r="E6" s="126">
        <v>2016</v>
      </c>
      <c r="F6" s="126">
        <v>2017</v>
      </c>
      <c r="G6" s="126">
        <v>2018</v>
      </c>
      <c r="H6" s="126">
        <v>2019</v>
      </c>
      <c r="I6" s="126">
        <v>2020</v>
      </c>
      <c r="K6" s="97" t="s">
        <v>22</v>
      </c>
      <c r="P6" s="122"/>
      <c r="Q6" s="122"/>
      <c r="R6" s="122"/>
      <c r="S6" s="122"/>
      <c r="T6" s="122"/>
      <c r="U6" s="122"/>
    </row>
    <row r="7" spans="2:21">
      <c r="B7" s="75" t="s">
        <v>6</v>
      </c>
      <c r="C7" s="76"/>
      <c r="D7" s="76"/>
      <c r="E7" s="81">
        <v>2.1899999999999999E-2</v>
      </c>
      <c r="F7" s="81">
        <v>2.1899999999999999E-2</v>
      </c>
      <c r="G7" s="81">
        <v>2.1899999999999999E-2</v>
      </c>
      <c r="H7" s="81">
        <v>2.1899999999999999E-2</v>
      </c>
      <c r="I7" s="81">
        <v>2.1899999999999999E-2</v>
      </c>
      <c r="K7" s="96" t="s">
        <v>130</v>
      </c>
      <c r="L7" s="96"/>
      <c r="M7" s="96"/>
      <c r="O7" s="138"/>
      <c r="P7" s="138"/>
      <c r="Q7" s="122"/>
      <c r="R7" s="122"/>
      <c r="S7" s="122"/>
      <c r="T7" s="122"/>
      <c r="U7" s="122"/>
    </row>
    <row r="8" spans="2:21">
      <c r="B8" s="67"/>
      <c r="C8" s="67"/>
    </row>
    <row r="9" spans="2:21" s="80" customFormat="1">
      <c r="B9" s="82" t="s">
        <v>79</v>
      </c>
      <c r="C9" s="79"/>
    </row>
    <row r="10" spans="2:21" s="122" customFormat="1">
      <c r="B10" s="126"/>
      <c r="C10" s="126"/>
    </row>
    <row r="11" spans="2:21" s="122" customFormat="1">
      <c r="C11" s="126"/>
      <c r="E11" s="126">
        <v>2016</v>
      </c>
      <c r="F11" s="126">
        <v>2017</v>
      </c>
      <c r="G11" s="126">
        <v>2018</v>
      </c>
      <c r="H11" s="126">
        <v>2019</v>
      </c>
      <c r="I11" s="126">
        <v>2020</v>
      </c>
      <c r="K11" s="125" t="s">
        <v>22</v>
      </c>
    </row>
    <row r="12" spans="2:21" s="122" customFormat="1">
      <c r="B12" s="122" t="s">
        <v>80</v>
      </c>
      <c r="C12" s="126"/>
      <c r="E12" s="81">
        <v>0</v>
      </c>
      <c r="F12" s="81">
        <v>0</v>
      </c>
      <c r="G12" s="81">
        <v>0</v>
      </c>
      <c r="H12" s="81">
        <v>0</v>
      </c>
      <c r="I12" s="81">
        <v>0</v>
      </c>
      <c r="K12" s="166" t="s">
        <v>131</v>
      </c>
    </row>
    <row r="13" spans="2:21" s="122" customFormat="1">
      <c r="C13" s="126"/>
      <c r="E13" s="76"/>
      <c r="F13" s="76"/>
      <c r="G13" s="76"/>
      <c r="H13" s="76"/>
      <c r="I13" s="76"/>
      <c r="K13" s="125"/>
    </row>
    <row r="14" spans="2:21" s="122" customFormat="1">
      <c r="B14" s="122" t="s">
        <v>81</v>
      </c>
      <c r="C14" s="126"/>
      <c r="E14" s="133">
        <f>E12</f>
        <v>0</v>
      </c>
      <c r="F14" s="133">
        <f>(1+E14)*(1+F12)-1</f>
        <v>0</v>
      </c>
      <c r="G14" s="133">
        <f>(1+F14)*(1+G12)-1</f>
        <v>0</v>
      </c>
      <c r="H14" s="133">
        <f>(1+G14)*(1+H12)-1</f>
        <v>0</v>
      </c>
      <c r="I14" s="133">
        <f>(1+H14)*(1+I12)-1</f>
        <v>0</v>
      </c>
      <c r="K14" s="125"/>
    </row>
    <row r="15" spans="2:21" s="122" customFormat="1">
      <c r="B15" s="126"/>
      <c r="C15" s="126"/>
    </row>
    <row r="16" spans="2:21" s="80" customFormat="1">
      <c r="B16" s="82" t="s">
        <v>32</v>
      </c>
      <c r="C16" s="79"/>
    </row>
    <row r="17" spans="2:16">
      <c r="B17" s="66"/>
    </row>
    <row r="18" spans="2:16">
      <c r="C18" s="67"/>
      <c r="D18" s="67"/>
      <c r="E18" s="67">
        <v>2016</v>
      </c>
      <c r="F18" s="67">
        <v>2017</v>
      </c>
      <c r="G18" s="67">
        <v>2018</v>
      </c>
      <c r="H18" s="67">
        <v>2019</v>
      </c>
      <c r="I18" s="67">
        <v>2020</v>
      </c>
      <c r="K18" s="125"/>
    </row>
    <row r="19" spans="2:16">
      <c r="B19" s="93" t="s">
        <v>83</v>
      </c>
      <c r="C19" s="76"/>
      <c r="D19" s="76"/>
      <c r="E19" s="81">
        <f>'Labour costs'!F35</f>
        <v>1.7353583148524532E-2</v>
      </c>
      <c r="F19" s="81">
        <f>'Labour costs'!G8</f>
        <v>8.8113178942889597E-3</v>
      </c>
      <c r="G19" s="81">
        <f>'Labour costs'!H8</f>
        <v>1.164816461195369E-2</v>
      </c>
      <c r="H19" s="81">
        <f>'Labour costs'!I8</f>
        <v>1.2498198170607131E-2</v>
      </c>
      <c r="I19" s="81">
        <f>'Labour costs'!J8</f>
        <v>1.1690826392933982E-2</v>
      </c>
      <c r="K19" s="96"/>
      <c r="L19" s="96"/>
      <c r="M19" s="96"/>
      <c r="N19" s="96"/>
      <c r="P19" s="162"/>
    </row>
    <row r="20" spans="2:16" s="122" customFormat="1">
      <c r="B20" s="93" t="s">
        <v>116</v>
      </c>
      <c r="C20" s="76"/>
      <c r="D20" s="76"/>
      <c r="E20" s="81">
        <f>'Labour costs'!F$8</f>
        <v>5.5133183009769444E-3</v>
      </c>
      <c r="F20" s="81">
        <f>'Labour costs'!G$8</f>
        <v>8.8113178942889597E-3</v>
      </c>
      <c r="G20" s="81">
        <f>'Labour costs'!H$8</f>
        <v>1.164816461195369E-2</v>
      </c>
      <c r="H20" s="81">
        <f>'Labour costs'!I$8</f>
        <v>1.2498198170607131E-2</v>
      </c>
      <c r="I20" s="81">
        <f>'Labour costs'!J$8</f>
        <v>1.1690826392933982E-2</v>
      </c>
      <c r="P20" s="162"/>
    </row>
    <row r="21" spans="2:16" s="122" customFormat="1">
      <c r="B21" s="93" t="s">
        <v>115</v>
      </c>
      <c r="C21" s="76"/>
      <c r="D21" s="76"/>
      <c r="E21" s="81">
        <f>'Labour costs'!F$8</f>
        <v>5.5133183009769444E-3</v>
      </c>
      <c r="F21" s="81">
        <f>'Labour costs'!G$8</f>
        <v>8.8113178942889597E-3</v>
      </c>
      <c r="G21" s="81">
        <f>'Labour costs'!H$8</f>
        <v>1.164816461195369E-2</v>
      </c>
      <c r="H21" s="81">
        <f>'Labour costs'!I$8</f>
        <v>1.2498198170607131E-2</v>
      </c>
      <c r="I21" s="81">
        <f>'Labour costs'!J$8</f>
        <v>1.1690826392933982E-2</v>
      </c>
      <c r="P21" s="162"/>
    </row>
    <row r="22" spans="2:16" s="122" customFormat="1">
      <c r="B22" s="93" t="s">
        <v>106</v>
      </c>
      <c r="C22" s="76"/>
      <c r="D22" s="76"/>
      <c r="E22" s="81">
        <f>'Labour costs'!F$8</f>
        <v>5.5133183009769444E-3</v>
      </c>
      <c r="F22" s="81">
        <f>'Labour costs'!G$8</f>
        <v>8.8113178942889597E-3</v>
      </c>
      <c r="G22" s="81">
        <f>'Labour costs'!H$8</f>
        <v>1.164816461195369E-2</v>
      </c>
      <c r="H22" s="81">
        <f>'Labour costs'!I$8</f>
        <v>1.2498198170607131E-2</v>
      </c>
      <c r="I22" s="81">
        <f>'Labour costs'!J$8</f>
        <v>1.1690826392933982E-2</v>
      </c>
      <c r="P22" s="162"/>
    </row>
    <row r="23" spans="2:16" s="122" customFormat="1">
      <c r="B23" s="93" t="s">
        <v>3</v>
      </c>
      <c r="C23" s="76"/>
      <c r="D23" s="76"/>
      <c r="E23" s="81">
        <v>0</v>
      </c>
      <c r="F23" s="81">
        <v>0</v>
      </c>
      <c r="G23" s="81">
        <v>0</v>
      </c>
      <c r="H23" s="81">
        <v>0</v>
      </c>
      <c r="I23" s="81">
        <v>0</v>
      </c>
      <c r="P23" s="162"/>
    </row>
    <row r="24" spans="2:16" s="122" customFormat="1">
      <c r="E24" s="133"/>
      <c r="F24" s="133"/>
      <c r="G24" s="133"/>
      <c r="H24" s="133"/>
      <c r="I24" s="133"/>
    </row>
    <row r="25" spans="2:16" s="122" customFormat="1">
      <c r="B25" s="122" t="s">
        <v>32</v>
      </c>
      <c r="E25" s="133">
        <f>SUMPRODUCT(E32:E36,E19:E23)</f>
        <v>9.9598768897978061E-3</v>
      </c>
      <c r="F25" s="133">
        <f>SUMPRODUCT(F32:F36,F19:F23)</f>
        <v>7.2924462475645966E-3</v>
      </c>
      <c r="G25" s="133">
        <f>SUMPRODUCT(G32:G36,G19:G23)</f>
        <v>9.6402848398549398E-3</v>
      </c>
      <c r="H25" s="133">
        <f>SUMPRODUCT(H32:H36,H19:H23)</f>
        <v>1.0343791864510586E-2</v>
      </c>
      <c r="I25" s="133">
        <f>SUMPRODUCT(I32:I36,I19:I23)</f>
        <v>9.6755926959959399E-3</v>
      </c>
    </row>
    <row r="26" spans="2:16" s="122" customFormat="1">
      <c r="E26" s="133"/>
      <c r="F26" s="133"/>
      <c r="G26" s="133"/>
      <c r="H26" s="133"/>
      <c r="I26" s="133"/>
    </row>
    <row r="27" spans="2:16" s="122" customFormat="1">
      <c r="B27" s="122" t="s">
        <v>95</v>
      </c>
      <c r="E27" s="133">
        <f>E25</f>
        <v>9.9598768897978061E-3</v>
      </c>
      <c r="F27" s="133">
        <f>(1+E27)*(1+F25)-1</f>
        <v>1.7324955004213383E-2</v>
      </c>
      <c r="G27" s="133">
        <f>(1+F27)*(1+G25)-1</f>
        <v>2.7132257345146682E-2</v>
      </c>
      <c r="H27" s="133">
        <f>(1+G27)*(1+H25)-1</f>
        <v>3.7756699632449875E-2</v>
      </c>
      <c r="I27" s="133">
        <f>(1+H27)*(1+I25)-1</f>
        <v>4.779761077563438E-2</v>
      </c>
    </row>
    <row r="28" spans="2:16" s="122" customFormat="1">
      <c r="E28" s="133"/>
      <c r="F28" s="239"/>
      <c r="G28" s="239"/>
      <c r="H28" s="239"/>
      <c r="I28" s="239"/>
    </row>
    <row r="29" spans="2:16" s="80" customFormat="1">
      <c r="B29" s="82" t="s">
        <v>82</v>
      </c>
      <c r="C29" s="79"/>
    </row>
    <row r="30" spans="2:16" s="122" customFormat="1"/>
    <row r="31" spans="2:16" s="122" customFormat="1">
      <c r="E31" s="126">
        <v>2016</v>
      </c>
      <c r="F31" s="126">
        <v>2017</v>
      </c>
      <c r="G31" s="126">
        <v>2018</v>
      </c>
      <c r="H31" s="126">
        <v>2019</v>
      </c>
      <c r="I31" s="126">
        <v>2020</v>
      </c>
      <c r="K31" s="125"/>
    </row>
    <row r="32" spans="2:16" s="122" customFormat="1" ht="12.75">
      <c r="B32" s="93" t="s">
        <v>83</v>
      </c>
      <c r="E32" s="81">
        <f>'Labour and non labour weights'!$L18</f>
        <v>0.45581157753345941</v>
      </c>
      <c r="F32" s="81">
        <f>'Labour and non labour weights'!$L18</f>
        <v>0.45581157753345941</v>
      </c>
      <c r="G32" s="81">
        <f>'Labour and non labour weights'!$L18</f>
        <v>0.45581157753345941</v>
      </c>
      <c r="H32" s="81">
        <f>'Labour and non labour weights'!$L18</f>
        <v>0.45581157753345941</v>
      </c>
      <c r="I32" s="81">
        <f>'Labour and non labour weights'!$L18</f>
        <v>0.45581157753345941</v>
      </c>
      <c r="K32" s="224"/>
    </row>
    <row r="33" spans="2:20" s="122" customFormat="1" ht="12.75">
      <c r="B33" s="93" t="s">
        <v>116</v>
      </c>
      <c r="E33" s="81">
        <f>'Labour and non labour weights'!$L19</f>
        <v>0.17927345567745306</v>
      </c>
      <c r="F33" s="81">
        <f>'Labour and non labour weights'!$L19</f>
        <v>0.17927345567745306</v>
      </c>
      <c r="G33" s="81">
        <f>'Labour and non labour weights'!$L19</f>
        <v>0.17927345567745306</v>
      </c>
      <c r="H33" s="81">
        <f>'Labour and non labour weights'!$L19</f>
        <v>0.17927345567745306</v>
      </c>
      <c r="I33" s="81">
        <f>'Labour and non labour weights'!$L19</f>
        <v>0.17927345567745306</v>
      </c>
      <c r="K33" s="224"/>
    </row>
    <row r="34" spans="2:20" s="122" customFormat="1" ht="12.75">
      <c r="B34" s="93" t="s">
        <v>115</v>
      </c>
      <c r="E34" s="81">
        <f>'Labour and non labour weights'!$L20</f>
        <v>0.16188734017387324</v>
      </c>
      <c r="F34" s="81">
        <f>'Labour and non labour weights'!$L20</f>
        <v>0.16188734017387324</v>
      </c>
      <c r="G34" s="81">
        <f>'Labour and non labour weights'!$L20</f>
        <v>0.16188734017387324</v>
      </c>
      <c r="H34" s="81">
        <f>'Labour and non labour weights'!$L20</f>
        <v>0.16188734017387324</v>
      </c>
      <c r="I34" s="81">
        <f>'Labour and non labour weights'!$L20</f>
        <v>0.16188734017387324</v>
      </c>
      <c r="K34" s="224"/>
    </row>
    <row r="35" spans="2:20" s="122" customFormat="1" ht="12.75">
      <c r="B35" s="93" t="s">
        <v>106</v>
      </c>
      <c r="E35" s="81">
        <f>'Labour and non labour weights'!$L21</f>
        <v>3.0650274561122973E-2</v>
      </c>
      <c r="F35" s="81">
        <f>'Labour and non labour weights'!$L21</f>
        <v>3.0650274561122973E-2</v>
      </c>
      <c r="G35" s="81">
        <f>'Labour and non labour weights'!$L21</f>
        <v>3.0650274561122973E-2</v>
      </c>
      <c r="H35" s="81">
        <f>'Labour and non labour weights'!$L21</f>
        <v>3.0650274561122973E-2</v>
      </c>
      <c r="I35" s="81">
        <f>'Labour and non labour weights'!$L21</f>
        <v>3.0650274561122973E-2</v>
      </c>
      <c r="K35" s="224"/>
    </row>
    <row r="36" spans="2:20" s="122" customFormat="1" ht="12.75">
      <c r="B36" s="93" t="s">
        <v>3</v>
      </c>
      <c r="E36" s="81">
        <f>'Labour and non labour weights'!$L22</f>
        <v>0.1723773520540913</v>
      </c>
      <c r="F36" s="81">
        <f>'Labour and non labour weights'!$L22</f>
        <v>0.1723773520540913</v>
      </c>
      <c r="G36" s="81">
        <f>'Labour and non labour weights'!$L22</f>
        <v>0.1723773520540913</v>
      </c>
      <c r="H36" s="81">
        <f>'Labour and non labour weights'!$L22</f>
        <v>0.1723773520540913</v>
      </c>
      <c r="I36" s="81">
        <f>'Labour and non labour weights'!$L22</f>
        <v>0.1723773520540913</v>
      </c>
      <c r="K36" s="224"/>
    </row>
    <row r="37" spans="2:20" s="122" customFormat="1"/>
    <row r="38" spans="2:20" s="80" customFormat="1">
      <c r="B38" s="82" t="s">
        <v>8</v>
      </c>
      <c r="C38" s="79"/>
    </row>
    <row r="39" spans="2:20">
      <c r="E39" s="67">
        <v>2016</v>
      </c>
      <c r="F39" s="67">
        <v>2017</v>
      </c>
      <c r="G39" s="67">
        <v>2018</v>
      </c>
      <c r="H39" s="67">
        <v>2019</v>
      </c>
      <c r="I39" s="67">
        <v>2020</v>
      </c>
      <c r="O39" s="106"/>
    </row>
    <row r="40" spans="2:20">
      <c r="B40" s="65" t="s">
        <v>9</v>
      </c>
      <c r="E40" s="81">
        <f>'Output growth'!D8</f>
        <v>1.6881868553175867E-2</v>
      </c>
      <c r="F40" s="81">
        <f>'Output growth'!E8</f>
        <v>1.6092712079897917E-2</v>
      </c>
      <c r="G40" s="81">
        <f>'Output growth'!F8</f>
        <v>1.5738544334860407E-2</v>
      </c>
      <c r="H40" s="81">
        <f>'Output growth'!G8</f>
        <v>1.5109832453970485E-2</v>
      </c>
      <c r="I40" s="81">
        <f>'Output growth'!H8</f>
        <v>1.4687112465362345E-2</v>
      </c>
      <c r="J40" s="133"/>
      <c r="K40" s="122"/>
      <c r="L40" s="122"/>
      <c r="M40" s="122"/>
      <c r="N40" s="122"/>
      <c r="O40" s="122"/>
      <c r="P40" s="122"/>
      <c r="Q40" s="162"/>
    </row>
    <row r="41" spans="2:20" s="122" customFormat="1">
      <c r="E41" s="76"/>
      <c r="F41" s="76"/>
      <c r="G41" s="76"/>
      <c r="H41" s="76"/>
      <c r="I41" s="76"/>
      <c r="O41" s="106"/>
    </row>
    <row r="42" spans="2:20">
      <c r="B42" s="65" t="s">
        <v>30</v>
      </c>
      <c r="E42" s="133">
        <f>E40</f>
        <v>1.6881868553175867E-2</v>
      </c>
      <c r="F42" s="133">
        <f>(1+E42)*(1+F40)-1</f>
        <v>3.3246255683070824E-2</v>
      </c>
      <c r="G42" s="133">
        <f>(1+F42)*(1+G40)-1</f>
        <v>4.9508047686967371E-2</v>
      </c>
      <c r="H42" s="133">
        <f>(1+G42)*(1+H40)-1</f>
        <v>6.5365938446610983E-2</v>
      </c>
      <c r="I42" s="133">
        <f>(1+H42)*(1+I40)-1</f>
        <v>8.1013087801342643E-2</v>
      </c>
      <c r="J42" s="133"/>
    </row>
    <row r="43" spans="2:20" s="122" customFormat="1"/>
    <row r="44" spans="2:20" s="80" customFormat="1">
      <c r="B44" s="82" t="s">
        <v>107</v>
      </c>
      <c r="C44" s="79"/>
    </row>
    <row r="45" spans="2:20" s="122" customFormat="1"/>
    <row r="46" spans="2:20" s="122" customFormat="1">
      <c r="B46" s="98" t="s">
        <v>108</v>
      </c>
      <c r="C46" s="98" t="s">
        <v>68</v>
      </c>
      <c r="D46" s="126">
        <v>2015</v>
      </c>
      <c r="E46" s="126">
        <v>2016</v>
      </c>
      <c r="F46" s="126">
        <v>2017</v>
      </c>
      <c r="G46" s="126">
        <v>2018</v>
      </c>
      <c r="H46" s="126">
        <v>2019</v>
      </c>
      <c r="I46" s="126">
        <v>2020</v>
      </c>
      <c r="K46" s="125" t="s">
        <v>22</v>
      </c>
    </row>
    <row r="47" spans="2:20" s="122" customFormat="1">
      <c r="B47" s="122" t="s">
        <v>69</v>
      </c>
      <c r="C47" s="122" t="s">
        <v>33</v>
      </c>
      <c r="D47" s="240">
        <v>679524</v>
      </c>
      <c r="E47" s="240">
        <v>692453.95993171819</v>
      </c>
      <c r="F47" s="240">
        <v>704722.46471429768</v>
      </c>
      <c r="G47" s="240">
        <v>717059.97564681002</v>
      </c>
      <c r="H47" s="240">
        <v>729210.49401109572</v>
      </c>
      <c r="I47" s="240">
        <v>741074.95059107617</v>
      </c>
      <c r="K47" s="158" t="s">
        <v>133</v>
      </c>
      <c r="P47" s="138"/>
      <c r="Q47" s="138"/>
      <c r="R47" s="138"/>
      <c r="S47" s="138"/>
      <c r="T47" s="138"/>
    </row>
    <row r="48" spans="2:20" s="122" customFormat="1">
      <c r="B48" s="122" t="s">
        <v>70</v>
      </c>
      <c r="C48" s="122" t="s">
        <v>35</v>
      </c>
      <c r="D48" s="240">
        <v>1843.3593639999999</v>
      </c>
      <c r="E48" s="240">
        <v>1871.3332499999999</v>
      </c>
      <c r="F48" s="240">
        <v>1900.27082</v>
      </c>
      <c r="G48" s="240">
        <v>1927.0712390000001</v>
      </c>
      <c r="H48" s="240">
        <v>1952.2820750000001</v>
      </c>
      <c r="I48" s="240">
        <v>1977.869109</v>
      </c>
      <c r="K48" s="158" t="s">
        <v>132</v>
      </c>
      <c r="P48" s="138"/>
      <c r="Q48" s="138"/>
      <c r="R48" s="138"/>
      <c r="S48" s="138"/>
      <c r="T48" s="138"/>
    </row>
    <row r="49" spans="2:11" s="122" customFormat="1">
      <c r="B49" s="122" t="s">
        <v>34</v>
      </c>
      <c r="C49" s="122" t="s">
        <v>71</v>
      </c>
      <c r="D49" s="240">
        <v>45200.580594209132</v>
      </c>
      <c r="E49" s="240">
        <v>45570.168305281986</v>
      </c>
      <c r="F49" s="240">
        <v>45951.081783161608</v>
      </c>
      <c r="G49" s="240">
        <v>46368.267745676545</v>
      </c>
      <c r="H49" s="240">
        <v>46773.193936673735</v>
      </c>
      <c r="I49" s="240">
        <v>47190.849783809186</v>
      </c>
      <c r="K49" s="158" t="s">
        <v>134</v>
      </c>
    </row>
    <row r="50" spans="2:11" s="122" customFormat="1"/>
    <row r="51" spans="2:11" s="122" customFormat="1">
      <c r="B51" s="98" t="s">
        <v>108</v>
      </c>
      <c r="C51" s="98" t="s">
        <v>68</v>
      </c>
      <c r="D51" s="126"/>
      <c r="E51" s="126">
        <v>2016</v>
      </c>
      <c r="F51" s="126">
        <v>2017</v>
      </c>
      <c r="G51" s="126">
        <v>2018</v>
      </c>
      <c r="H51" s="126">
        <v>2019</v>
      </c>
      <c r="I51" s="126">
        <v>2020</v>
      </c>
    </row>
    <row r="52" spans="2:11" s="122" customFormat="1">
      <c r="B52" s="122" t="s">
        <v>69</v>
      </c>
      <c r="C52" s="122" t="s">
        <v>109</v>
      </c>
      <c r="D52" s="76"/>
      <c r="E52" s="76">
        <f>LN(E47)-LN(D47)</f>
        <v>1.8849198942470835E-2</v>
      </c>
      <c r="F52" s="76">
        <f t="shared" ref="F52:I52" si="0">LN(F47)-LN(E47)</f>
        <v>1.7562306234896852E-2</v>
      </c>
      <c r="G52" s="76">
        <f t="shared" si="0"/>
        <v>1.7355426911160876E-2</v>
      </c>
      <c r="H52" s="76">
        <f t="shared" si="0"/>
        <v>1.6802948685434416E-2</v>
      </c>
      <c r="I52" s="76">
        <f t="shared" si="0"/>
        <v>1.6139334247450066E-2</v>
      </c>
    </row>
    <row r="53" spans="2:11" s="122" customFormat="1">
      <c r="B53" s="122" t="s">
        <v>70</v>
      </c>
      <c r="C53" s="122" t="s">
        <v>109</v>
      </c>
      <c r="D53" s="76"/>
      <c r="E53" s="76">
        <f t="shared" ref="E53:I53" si="1">LN(E48)-LN(D48)</f>
        <v>1.5061496454638501E-2</v>
      </c>
      <c r="F53" s="76">
        <f t="shared" si="1"/>
        <v>1.5345268117037847E-2</v>
      </c>
      <c r="G53" s="76">
        <f t="shared" si="1"/>
        <v>1.4004944755327209E-2</v>
      </c>
      <c r="H53" s="76">
        <f t="shared" si="1"/>
        <v>1.2997625573796689E-2</v>
      </c>
      <c r="I53" s="76">
        <f t="shared" si="1"/>
        <v>1.3021074417268075E-2</v>
      </c>
    </row>
    <row r="54" spans="2:11" s="122" customFormat="1">
      <c r="B54" s="122" t="s">
        <v>34</v>
      </c>
      <c r="C54" s="122" t="s">
        <v>109</v>
      </c>
      <c r="D54" s="76"/>
      <c r="E54" s="76">
        <f t="shared" ref="E54:I54" si="2">LN(E49)-LN(D49)</f>
        <v>8.1433668437860263E-3</v>
      </c>
      <c r="F54" s="76">
        <f t="shared" si="2"/>
        <v>8.3240925355223538E-3</v>
      </c>
      <c r="G54" s="76">
        <f t="shared" si="2"/>
        <v>9.0379493452541482E-3</v>
      </c>
      <c r="H54" s="76">
        <f t="shared" si="2"/>
        <v>8.6949192071870129E-3</v>
      </c>
      <c r="I54" s="76">
        <f t="shared" si="2"/>
        <v>8.8897535935483774E-3</v>
      </c>
    </row>
    <row r="55" spans="2:11" s="122" customFormat="1"/>
    <row r="56" spans="2:11" s="74" customFormat="1">
      <c r="B56" s="77" t="s">
        <v>5</v>
      </c>
    </row>
    <row r="57" spans="2:11">
      <c r="C57" s="122"/>
      <c r="D57" s="122"/>
      <c r="E57" s="122"/>
      <c r="F57" s="122"/>
      <c r="G57" s="122"/>
      <c r="H57" s="122"/>
      <c r="I57" s="122"/>
    </row>
    <row r="58" spans="2:11" ht="12.75">
      <c r="B58" s="138"/>
      <c r="C58" s="122"/>
      <c r="D58" s="247"/>
      <c r="E58" s="247"/>
      <c r="F58" s="247"/>
      <c r="G58" s="247"/>
      <c r="H58" s="247"/>
      <c r="I58" s="247"/>
    </row>
    <row r="59" spans="2:11">
      <c r="B59" s="122"/>
      <c r="C59" s="122"/>
      <c r="D59" s="122"/>
      <c r="E59" s="122"/>
      <c r="F59" s="122"/>
      <c r="G59" s="122"/>
      <c r="H59" s="122"/>
      <c r="I59" s="122"/>
    </row>
    <row r="60" spans="2:11">
      <c r="B60" s="138"/>
      <c r="C60" s="138"/>
      <c r="D60" s="138"/>
      <c r="E60" s="241"/>
      <c r="F60" s="241"/>
      <c r="G60" s="241"/>
      <c r="H60" s="241"/>
      <c r="I60" s="241"/>
    </row>
    <row r="61" spans="2:11">
      <c r="B61" s="122"/>
      <c r="C61" s="122"/>
      <c r="D61" s="122"/>
      <c r="E61" s="122"/>
      <c r="F61" s="122"/>
    </row>
    <row r="62" spans="2:11">
      <c r="B62" s="122"/>
      <c r="C62" s="122"/>
      <c r="D62" s="122"/>
      <c r="E62" s="122"/>
      <c r="F62" s="122"/>
    </row>
    <row r="63" spans="2:11">
      <c r="B63" s="122"/>
      <c r="C63" s="122"/>
      <c r="D63" s="122"/>
      <c r="E63" s="76"/>
      <c r="F63" s="76"/>
      <c r="G63" s="76"/>
      <c r="H63" s="76"/>
      <c r="I63" s="76"/>
    </row>
    <row r="64" spans="2:11">
      <c r="F64" s="132"/>
      <c r="G64" s="132"/>
      <c r="H64" s="132"/>
      <c r="I64" s="132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8" tint="0.59999389629810485"/>
  </sheetPr>
  <dimension ref="C3:C4"/>
  <sheetViews>
    <sheetView workbookViewId="0"/>
  </sheetViews>
  <sheetFormatPr defaultRowHeight="12"/>
  <cols>
    <col min="1" max="16384" width="9.140625" style="122"/>
  </cols>
  <sheetData>
    <row r="3" spans="3:3" ht="15.75">
      <c r="C3" s="161"/>
    </row>
    <row r="4" spans="3:3">
      <c r="C4" s="1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B2:X33"/>
  <sheetViews>
    <sheetView workbookViewId="0">
      <selection activeCell="M38" sqref="M38"/>
    </sheetView>
  </sheetViews>
  <sheetFormatPr defaultRowHeight="12"/>
  <cols>
    <col min="1" max="1" width="9.140625" style="65"/>
    <col min="2" max="2" width="23.5703125" style="65" bestFit="1" customWidth="1"/>
    <col min="3" max="3" width="23.5703125" style="65" customWidth="1"/>
    <col min="4" max="4" width="13.85546875" style="65" customWidth="1"/>
    <col min="5" max="5" width="11" style="65" customWidth="1"/>
    <col min="6" max="6" width="11.5703125" style="122" customWidth="1"/>
    <col min="7" max="7" width="3.140625" style="122" customWidth="1"/>
    <col min="8" max="10" width="12.28515625" style="65" customWidth="1"/>
    <col min="11" max="11" width="15" style="65" customWidth="1"/>
    <col min="12" max="12" width="12.28515625" style="65" customWidth="1"/>
    <col min="13" max="16384" width="9.140625" style="65"/>
  </cols>
  <sheetData>
    <row r="2" spans="2:24" s="74" customFormat="1">
      <c r="B2" s="77" t="s">
        <v>10</v>
      </c>
      <c r="C2" s="77"/>
    </row>
    <row r="3" spans="2:24">
      <c r="B3" s="58"/>
      <c r="D3" s="58"/>
    </row>
    <row r="4" spans="2:24">
      <c r="B4" s="58"/>
      <c r="D4" s="67">
        <v>2014</v>
      </c>
      <c r="E4" s="126">
        <v>2014</v>
      </c>
    </row>
    <row r="5" spans="2:24">
      <c r="B5" s="58"/>
      <c r="D5" s="68" t="s">
        <v>4</v>
      </c>
      <c r="E5" s="127" t="s">
        <v>4</v>
      </c>
    </row>
    <row r="6" spans="2:24">
      <c r="B6" s="62"/>
      <c r="C6" s="71"/>
      <c r="D6" s="70" t="s">
        <v>23</v>
      </c>
      <c r="E6" s="129" t="s">
        <v>21</v>
      </c>
      <c r="H6" s="97" t="s">
        <v>22</v>
      </c>
      <c r="I6" s="122"/>
    </row>
    <row r="7" spans="2:24">
      <c r="B7" s="63"/>
      <c r="C7" s="69"/>
      <c r="D7" s="64"/>
      <c r="H7" s="96"/>
      <c r="I7" s="96"/>
      <c r="J7" s="96"/>
      <c r="K7" s="96"/>
    </row>
    <row r="8" spans="2:24" s="122" customFormat="1">
      <c r="B8" s="215" t="s">
        <v>90</v>
      </c>
      <c r="C8" s="115"/>
      <c r="D8" s="230"/>
    </row>
    <row r="9" spans="2:24">
      <c r="B9" s="201" t="s">
        <v>11</v>
      </c>
      <c r="C9" s="66"/>
      <c r="D9" s="131">
        <v>109430.65909853819</v>
      </c>
      <c r="E9" s="131">
        <f>D9/CPI!$N$14</f>
        <v>112794.61530895431</v>
      </c>
      <c r="H9" s="65" t="s">
        <v>125</v>
      </c>
      <c r="I9" s="96"/>
      <c r="J9" s="96"/>
      <c r="K9" s="96"/>
    </row>
    <row r="10" spans="2:24">
      <c r="B10" s="134" t="s">
        <v>12</v>
      </c>
      <c r="C10" s="73"/>
      <c r="D10" s="131">
        <v>81837.373608653521</v>
      </c>
      <c r="E10" s="131">
        <f>D10/CPI!$N$14</f>
        <v>84353.097661334948</v>
      </c>
      <c r="F10" s="124"/>
      <c r="G10" s="124"/>
      <c r="H10" s="122" t="s">
        <v>125</v>
      </c>
      <c r="N10" s="123"/>
      <c r="O10" s="123"/>
      <c r="P10" s="106"/>
    </row>
    <row r="11" spans="2:24">
      <c r="B11" s="201" t="s">
        <v>1</v>
      </c>
      <c r="D11" s="131">
        <v>3487.0908509060105</v>
      </c>
      <c r="E11" s="131">
        <f>D11/CPI!$N$14</f>
        <v>3594.2858639016617</v>
      </c>
      <c r="H11" s="122" t="s">
        <v>126</v>
      </c>
      <c r="I11" s="122"/>
      <c r="J11" s="122"/>
      <c r="K11" s="122"/>
    </row>
    <row r="12" spans="2:24" s="112" customFormat="1" ht="12.75">
      <c r="B12" s="92"/>
      <c r="C12" s="59"/>
      <c r="D12" s="60"/>
      <c r="F12" s="122"/>
      <c r="G12" s="122"/>
    </row>
    <row r="13" spans="2:24" s="112" customFormat="1">
      <c r="B13" s="88" t="s">
        <v>29</v>
      </c>
      <c r="C13" s="89"/>
      <c r="D13" s="110">
        <f>SUM(D9:D11)</f>
        <v>194755.12355809772</v>
      </c>
      <c r="E13" s="110">
        <f>SUM(E9:E11)</f>
        <v>200741.99883419092</v>
      </c>
      <c r="F13" s="123"/>
      <c r="G13" s="122"/>
      <c r="H13" s="96"/>
    </row>
    <row r="14" spans="2:24" s="96" customFormat="1" ht="12.75">
      <c r="B14" s="92"/>
      <c r="C14" s="59"/>
      <c r="D14" s="60"/>
      <c r="F14" s="122"/>
      <c r="G14" s="122"/>
      <c r="X14" s="122"/>
    </row>
    <row r="15" spans="2:24" s="122" customFormat="1" ht="12.75">
      <c r="B15" s="94" t="s">
        <v>137</v>
      </c>
      <c r="C15" s="59"/>
      <c r="D15" s="60"/>
    </row>
    <row r="16" spans="2:24">
      <c r="B16" s="276"/>
      <c r="C16" s="279"/>
      <c r="D16" s="264"/>
      <c r="E16" s="265"/>
      <c r="H16" s="122"/>
      <c r="I16" s="122"/>
      <c r="J16" s="122"/>
      <c r="K16" s="122"/>
      <c r="L16" s="122"/>
      <c r="M16" s="122"/>
      <c r="N16" s="122"/>
      <c r="O16" s="122"/>
      <c r="P16" s="122"/>
    </row>
    <row r="17" spans="2:9" s="122" customFormat="1">
      <c r="B17" s="276"/>
      <c r="C17" s="279"/>
      <c r="D17" s="264"/>
      <c r="E17" s="265"/>
    </row>
    <row r="18" spans="2:9">
      <c r="B18" s="276"/>
      <c r="C18" s="279"/>
      <c r="D18" s="264"/>
      <c r="E18" s="265"/>
      <c r="H18" s="122" t="s">
        <v>125</v>
      </c>
      <c r="I18" s="122"/>
    </row>
    <row r="19" spans="2:9">
      <c r="B19" s="276"/>
      <c r="C19" s="279"/>
      <c r="D19" s="264"/>
      <c r="E19" s="265"/>
      <c r="H19" s="122" t="s">
        <v>125</v>
      </c>
      <c r="I19" s="122"/>
    </row>
    <row r="20" spans="2:9" s="96" customFormat="1">
      <c r="B20" s="277"/>
      <c r="C20" s="280"/>
      <c r="D20" s="265"/>
      <c r="E20" s="265"/>
      <c r="F20" s="122"/>
      <c r="G20" s="122"/>
      <c r="H20" s="122" t="s">
        <v>126</v>
      </c>
    </row>
    <row r="21" spans="2:9" s="122" customFormat="1">
      <c r="B21" s="277"/>
      <c r="C21" s="280"/>
      <c r="D21" s="264"/>
      <c r="E21" s="265"/>
      <c r="H21" s="122" t="s">
        <v>128</v>
      </c>
    </row>
    <row r="22" spans="2:9" s="122" customFormat="1">
      <c r="B22" s="277"/>
      <c r="C22" s="280"/>
      <c r="D22" s="264"/>
      <c r="E22" s="265"/>
      <c r="H22" s="122" t="s">
        <v>127</v>
      </c>
    </row>
    <row r="23" spans="2:9" s="122" customFormat="1"/>
    <row r="24" spans="2:9" s="74" customFormat="1">
      <c r="B24" s="77" t="s">
        <v>5</v>
      </c>
      <c r="C24" s="77"/>
    </row>
    <row r="25" spans="2:9">
      <c r="D25" s="122"/>
      <c r="E25" s="122"/>
    </row>
    <row r="26" spans="2:9" ht="12.75">
      <c r="D26" s="223"/>
      <c r="E26" s="223"/>
      <c r="F26" s="221"/>
    </row>
    <row r="27" spans="2:9">
      <c r="C27" s="66"/>
      <c r="D27" s="122"/>
    </row>
    <row r="28" spans="2:9">
      <c r="C28" s="72"/>
      <c r="F28" s="65"/>
      <c r="G28" s="65"/>
    </row>
    <row r="29" spans="2:9">
      <c r="C29" s="72"/>
      <c r="D29" s="219"/>
      <c r="E29" s="131"/>
      <c r="G29" s="65"/>
      <c r="H29" s="122"/>
      <c r="I29" s="122"/>
    </row>
    <row r="30" spans="2:9">
      <c r="C30" s="72"/>
      <c r="D30" s="122"/>
    </row>
    <row r="31" spans="2:9">
      <c r="C31" s="73"/>
      <c r="D31" s="122"/>
    </row>
    <row r="32" spans="2:9">
      <c r="C32" s="61"/>
    </row>
    <row r="33" spans="3:3">
      <c r="C33" s="72"/>
    </row>
  </sheetData>
  <pageMargins left="0.7" right="0.7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2:L32"/>
  <sheetViews>
    <sheetView tabSelected="1" workbookViewId="0">
      <selection activeCell="E34" sqref="E34"/>
    </sheetView>
  </sheetViews>
  <sheetFormatPr defaultRowHeight="12"/>
  <cols>
    <col min="1" max="1" width="4.42578125" style="122" customWidth="1"/>
    <col min="2" max="2" width="46.85546875" style="65" customWidth="1"/>
    <col min="3" max="3" width="17.42578125" style="111" customWidth="1"/>
    <col min="4" max="4" width="4.42578125" style="65" customWidth="1"/>
    <col min="5" max="5" width="23" style="65" bestFit="1" customWidth="1"/>
    <col min="6" max="8" width="12.28515625" style="65" customWidth="1"/>
    <col min="9" max="16384" width="9.140625" style="65"/>
  </cols>
  <sheetData>
    <row r="2" spans="1:8" s="74" customFormat="1">
      <c r="B2" s="77" t="s">
        <v>37</v>
      </c>
    </row>
    <row r="3" spans="1:8">
      <c r="B3" s="67"/>
      <c r="E3" s="97"/>
    </row>
    <row r="4" spans="1:8">
      <c r="B4" s="220" t="s">
        <v>29</v>
      </c>
      <c r="C4" s="137">
        <f>Inputs!E9+Inputs!E10</f>
        <v>197147.71297028926</v>
      </c>
    </row>
    <row r="5" spans="1:8" s="122" customFormat="1">
      <c r="B5" s="276"/>
      <c r="C5" s="266"/>
      <c r="D5" s="65"/>
    </row>
    <row r="6" spans="1:8" s="122" customFormat="1">
      <c r="B6" s="276"/>
      <c r="C6" s="267"/>
      <c r="D6" s="65"/>
    </row>
    <row r="7" spans="1:8" s="122" customFormat="1">
      <c r="B7" s="276"/>
      <c r="C7" s="265"/>
      <c r="D7" s="65"/>
    </row>
    <row r="8" spans="1:8" s="122" customFormat="1">
      <c r="B8" s="278"/>
      <c r="C8" s="264"/>
    </row>
    <row r="9" spans="1:8" s="122" customFormat="1">
      <c r="B9" s="278"/>
      <c r="C9" s="264"/>
    </row>
    <row r="10" spans="1:8" s="122" customFormat="1">
      <c r="B10" s="277"/>
      <c r="C10" s="268"/>
    </row>
    <row r="11" spans="1:8">
      <c r="B11" s="66"/>
      <c r="C11" s="90">
        <v>201289.95377480373</v>
      </c>
    </row>
    <row r="12" spans="1:8" s="96" customFormat="1">
      <c r="A12" s="122"/>
      <c r="B12" s="83"/>
      <c r="C12" s="91"/>
    </row>
    <row r="13" spans="1:8">
      <c r="B13" s="279"/>
      <c r="C13" s="266"/>
      <c r="E13" s="96" t="s">
        <v>129</v>
      </c>
      <c r="F13" s="96"/>
    </row>
    <row r="14" spans="1:8" s="96" customFormat="1">
      <c r="A14" s="122"/>
      <c r="B14" s="104"/>
      <c r="C14" s="111"/>
      <c r="E14" s="138"/>
      <c r="F14" s="139"/>
      <c r="G14" s="140"/>
      <c r="H14" s="123"/>
    </row>
    <row r="15" spans="1:8" s="122" customFormat="1">
      <c r="B15" s="217" t="s">
        <v>17</v>
      </c>
      <c r="C15" s="216">
        <v>203760.71397730114</v>
      </c>
      <c r="E15" s="132"/>
    </row>
    <row r="16" spans="1:8" s="122" customFormat="1"/>
    <row r="17" spans="2:12" s="74" customFormat="1">
      <c r="B17" s="77" t="s">
        <v>5</v>
      </c>
    </row>
    <row r="20" spans="2:12">
      <c r="C20" s="132"/>
    </row>
    <row r="21" spans="2:12">
      <c r="E21" s="123"/>
    </row>
    <row r="22" spans="2:12">
      <c r="C22" s="123"/>
      <c r="D22" s="123"/>
      <c r="E22" s="123"/>
      <c r="F22" s="123"/>
    </row>
    <row r="32" spans="2:12">
      <c r="L32" s="122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B2:W26"/>
  <sheetViews>
    <sheetView workbookViewId="0">
      <selection activeCell="K14" sqref="K14"/>
    </sheetView>
  </sheetViews>
  <sheetFormatPr defaultRowHeight="12"/>
  <cols>
    <col min="1" max="1" width="9.140625" style="96"/>
    <col min="2" max="2" width="34" style="96" customWidth="1"/>
    <col min="3" max="3" width="8" style="96" customWidth="1"/>
    <col min="4" max="8" width="8" style="122" customWidth="1"/>
    <col min="9" max="9" width="8" style="112" customWidth="1"/>
    <col min="10" max="10" width="8" style="122" customWidth="1"/>
    <col min="11" max="12" width="8" style="112" customWidth="1"/>
    <col min="13" max="15" width="8" style="96" customWidth="1"/>
    <col min="16" max="16" width="10.42578125" style="122" customWidth="1"/>
    <col min="17" max="18" width="8" style="96" customWidth="1"/>
    <col min="19" max="21" width="8" style="122" customWidth="1"/>
    <col min="22" max="22" width="10.5703125" style="122" customWidth="1"/>
    <col min="23" max="25" width="12.28515625" style="96" customWidth="1"/>
    <col min="26" max="26" width="15" style="96" customWidth="1"/>
    <col min="27" max="27" width="12.28515625" style="96" customWidth="1"/>
    <col min="28" max="16384" width="9.140625" style="96"/>
  </cols>
  <sheetData>
    <row r="2" spans="2:23" s="74" customFormat="1">
      <c r="B2" s="77" t="s">
        <v>24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4" spans="2:23">
      <c r="B4" s="98"/>
      <c r="C4" s="115"/>
      <c r="D4" s="167">
        <v>38231</v>
      </c>
      <c r="E4" s="167">
        <v>38596</v>
      </c>
      <c r="F4" s="167">
        <v>38961</v>
      </c>
      <c r="G4" s="167">
        <v>39326</v>
      </c>
      <c r="H4" s="167">
        <v>39692</v>
      </c>
      <c r="I4" s="167">
        <v>40057</v>
      </c>
      <c r="J4" s="167">
        <v>40422</v>
      </c>
      <c r="K4" s="167">
        <v>40787</v>
      </c>
      <c r="L4" s="167">
        <v>41153</v>
      </c>
      <c r="M4" s="167">
        <v>41518</v>
      </c>
      <c r="N4" s="167">
        <v>41883</v>
      </c>
      <c r="O4" s="167">
        <v>42064</v>
      </c>
      <c r="P4" s="167">
        <v>42248</v>
      </c>
      <c r="Q4" s="167">
        <v>42614</v>
      </c>
      <c r="R4" s="167">
        <v>42979</v>
      </c>
      <c r="S4" s="167">
        <v>43344</v>
      </c>
      <c r="T4" s="167">
        <v>43709</v>
      </c>
      <c r="V4" s="167"/>
    </row>
    <row r="5" spans="2:23" s="122" customFormat="1">
      <c r="B5" s="121"/>
      <c r="C5" s="117"/>
      <c r="D5" s="169" t="s">
        <v>43</v>
      </c>
      <c r="E5" s="169" t="s">
        <v>43</v>
      </c>
      <c r="F5" s="169" t="s">
        <v>43</v>
      </c>
      <c r="G5" s="169" t="s">
        <v>43</v>
      </c>
      <c r="H5" s="169" t="s">
        <v>43</v>
      </c>
      <c r="I5" s="169" t="s">
        <v>43</v>
      </c>
      <c r="J5" s="169" t="s">
        <v>43</v>
      </c>
      <c r="K5" s="169" t="s">
        <v>43</v>
      </c>
      <c r="L5" s="169" t="s">
        <v>43</v>
      </c>
      <c r="M5" s="169" t="s">
        <v>43</v>
      </c>
      <c r="N5" s="169" t="s">
        <v>43</v>
      </c>
      <c r="O5" s="169" t="s">
        <v>43</v>
      </c>
      <c r="P5" s="169" t="s">
        <v>43</v>
      </c>
      <c r="Q5" s="169" t="s">
        <v>44</v>
      </c>
      <c r="R5" s="169" t="s">
        <v>44</v>
      </c>
      <c r="S5" s="169" t="s">
        <v>44</v>
      </c>
      <c r="T5" s="169" t="s">
        <v>44</v>
      </c>
      <c r="U5" s="115"/>
      <c r="V5" s="232"/>
      <c r="W5" s="101" t="s">
        <v>22</v>
      </c>
    </row>
    <row r="6" spans="2:23" s="122" customFormat="1">
      <c r="B6" s="168" t="s">
        <v>98</v>
      </c>
      <c r="C6" s="115"/>
      <c r="D6" s="78">
        <v>145.4</v>
      </c>
      <c r="E6" s="78">
        <v>149.80000000000001</v>
      </c>
      <c r="F6" s="78">
        <v>155.69999999999999</v>
      </c>
      <c r="G6" s="78">
        <v>158.6</v>
      </c>
      <c r="H6" s="78">
        <v>166.5</v>
      </c>
      <c r="I6" s="78">
        <v>168.6</v>
      </c>
      <c r="J6" s="78">
        <v>173.3</v>
      </c>
      <c r="K6" s="78">
        <v>179.4</v>
      </c>
      <c r="L6" s="232"/>
      <c r="M6" s="232"/>
      <c r="N6" s="232"/>
      <c r="O6" s="232"/>
      <c r="P6" s="232"/>
      <c r="Q6" s="232"/>
      <c r="R6" s="232"/>
      <c r="S6" s="232"/>
      <c r="T6" s="232"/>
      <c r="V6" s="232"/>
      <c r="W6" s="154" t="s">
        <v>135</v>
      </c>
    </row>
    <row r="7" spans="2:23">
      <c r="B7" s="75" t="s">
        <v>99</v>
      </c>
      <c r="C7" s="168"/>
      <c r="D7" s="168"/>
      <c r="E7" s="168"/>
      <c r="F7" s="168"/>
      <c r="G7" s="168"/>
      <c r="H7" s="78"/>
      <c r="I7" s="78"/>
      <c r="J7" s="78">
        <v>96.5</v>
      </c>
      <c r="K7" s="78">
        <v>99.8</v>
      </c>
      <c r="L7" s="78">
        <v>101.8</v>
      </c>
      <c r="M7" s="78">
        <v>104</v>
      </c>
      <c r="N7" s="78">
        <v>106.4</v>
      </c>
      <c r="O7" s="244">
        <v>106.8</v>
      </c>
      <c r="P7" s="78">
        <v>108</v>
      </c>
      <c r="Q7" s="78">
        <f>(1+Assumptions!F7)*P7</f>
        <v>110.3652</v>
      </c>
      <c r="R7" s="78">
        <f>(1+Assumptions!G7)*Q7</f>
        <v>112.78219788</v>
      </c>
      <c r="S7" s="78">
        <f>(1+Assumptions!H7)*R7</f>
        <v>115.252128013572</v>
      </c>
      <c r="T7" s="78">
        <f>(1+Assumptions!I7)*S7</f>
        <v>117.77614961706924</v>
      </c>
      <c r="V7" s="78"/>
      <c r="W7" s="96" t="s">
        <v>136</v>
      </c>
    </row>
    <row r="8" spans="2:23"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8"/>
      <c r="N8" s="78"/>
      <c r="O8" s="78"/>
      <c r="P8" s="78"/>
      <c r="Q8" s="78"/>
    </row>
    <row r="9" spans="2:23">
      <c r="B9" s="168"/>
      <c r="C9" s="168"/>
      <c r="D9" s="231"/>
      <c r="E9" s="231"/>
      <c r="F9" s="231">
        <v>2006</v>
      </c>
      <c r="G9" s="231">
        <v>2007</v>
      </c>
      <c r="H9" s="231">
        <v>2008</v>
      </c>
      <c r="I9" s="228">
        <v>2009</v>
      </c>
      <c r="J9" s="170">
        <v>2010</v>
      </c>
      <c r="K9" s="170">
        <v>2011</v>
      </c>
      <c r="L9" s="170">
        <v>2012</v>
      </c>
      <c r="M9" s="170">
        <v>2013</v>
      </c>
      <c r="N9" s="170">
        <v>2014</v>
      </c>
      <c r="O9" s="170">
        <v>2015</v>
      </c>
      <c r="P9" s="98" t="s">
        <v>28</v>
      </c>
      <c r="Q9" s="233">
        <v>2016</v>
      </c>
      <c r="R9" s="98">
        <v>2017</v>
      </c>
      <c r="S9" s="98">
        <v>2018</v>
      </c>
      <c r="T9" s="98">
        <v>2019</v>
      </c>
      <c r="U9" s="98">
        <v>2020</v>
      </c>
    </row>
    <row r="10" spans="2:23" s="122" customFormat="1">
      <c r="B10" s="85"/>
      <c r="C10" s="85"/>
      <c r="D10" s="85"/>
      <c r="E10" s="85"/>
      <c r="F10" s="171" t="s">
        <v>43</v>
      </c>
      <c r="G10" s="171" t="s">
        <v>43</v>
      </c>
      <c r="H10" s="171" t="s">
        <v>43</v>
      </c>
      <c r="I10" s="171" t="s">
        <v>43</v>
      </c>
      <c r="J10" s="171" t="s">
        <v>43</v>
      </c>
      <c r="K10" s="171" t="s">
        <v>43</v>
      </c>
      <c r="L10" s="171" t="s">
        <v>43</v>
      </c>
      <c r="M10" s="171" t="s">
        <v>43</v>
      </c>
      <c r="N10" s="171" t="s">
        <v>43</v>
      </c>
      <c r="O10" s="171" t="s">
        <v>43</v>
      </c>
      <c r="P10" s="129" t="s">
        <v>43</v>
      </c>
      <c r="Q10" s="234" t="s">
        <v>43</v>
      </c>
      <c r="R10" s="234" t="s">
        <v>44</v>
      </c>
      <c r="S10" s="234" t="s">
        <v>44</v>
      </c>
      <c r="T10" s="234" t="s">
        <v>44</v>
      </c>
      <c r="U10" s="234" t="s">
        <v>44</v>
      </c>
    </row>
    <row r="11" spans="2:23">
      <c r="B11" s="75" t="s">
        <v>25</v>
      </c>
      <c r="C11" s="75"/>
      <c r="D11" s="75"/>
      <c r="E11" s="120"/>
      <c r="F11" s="120">
        <f t="shared" ref="F11:L11" si="0">E6/D6-1</f>
        <v>3.0261348005502064E-2</v>
      </c>
      <c r="G11" s="120">
        <f t="shared" si="0"/>
        <v>3.9385847797062556E-2</v>
      </c>
      <c r="H11" s="120">
        <f t="shared" si="0"/>
        <v>1.862556197816323E-2</v>
      </c>
      <c r="I11" s="120">
        <f t="shared" si="0"/>
        <v>4.9810844892812067E-2</v>
      </c>
      <c r="J11" s="120">
        <f t="shared" si="0"/>
        <v>1.2612612612612484E-2</v>
      </c>
      <c r="K11" s="120">
        <f t="shared" si="0"/>
        <v>2.7876631079478242E-2</v>
      </c>
      <c r="L11" s="120">
        <f t="shared" si="0"/>
        <v>3.5199076745527913E-2</v>
      </c>
      <c r="M11" s="120">
        <f t="shared" ref="M11:O11" si="1">L7/K7-1</f>
        <v>2.0040080160320661E-2</v>
      </c>
      <c r="N11" s="108">
        <f t="shared" si="1"/>
        <v>2.16110019646365E-2</v>
      </c>
      <c r="O11" s="108">
        <f t="shared" si="1"/>
        <v>2.3076923076923217E-2</v>
      </c>
      <c r="P11" s="245">
        <f>(P7/N7)^0.5-1</f>
        <v>7.4907413892011387E-3</v>
      </c>
      <c r="Q11" s="120">
        <f>P7/N7-1</f>
        <v>1.5037593984962294E-2</v>
      </c>
      <c r="R11" s="120">
        <f>Q7/P7-1</f>
        <v>2.1900000000000031E-2</v>
      </c>
      <c r="S11" s="120">
        <f>R7/Q7-1</f>
        <v>2.1900000000000031E-2</v>
      </c>
      <c r="T11" s="120">
        <f>S7/R7-1</f>
        <v>2.1900000000000031E-2</v>
      </c>
      <c r="U11" s="120">
        <f>T7/S7-1</f>
        <v>2.1900000000000031E-2</v>
      </c>
    </row>
    <row r="13" spans="2:23">
      <c r="B13" s="103"/>
      <c r="C13" s="103"/>
      <c r="D13" s="117"/>
      <c r="E13" s="117"/>
      <c r="F13" s="86">
        <v>2006</v>
      </c>
      <c r="G13" s="86">
        <v>2007</v>
      </c>
      <c r="H13" s="86">
        <v>2008</v>
      </c>
      <c r="I13" s="86">
        <v>2009</v>
      </c>
      <c r="J13" s="86">
        <v>2010</v>
      </c>
      <c r="K13" s="86">
        <v>2011</v>
      </c>
      <c r="L13" s="86">
        <v>2012</v>
      </c>
      <c r="M13" s="86">
        <v>2013</v>
      </c>
      <c r="N13" s="86">
        <v>2014</v>
      </c>
      <c r="O13" s="95">
        <v>2015</v>
      </c>
      <c r="P13" s="121" t="s">
        <v>100</v>
      </c>
      <c r="Q13" s="95">
        <v>2016</v>
      </c>
      <c r="R13" s="121">
        <v>2017</v>
      </c>
      <c r="S13" s="121">
        <v>2018</v>
      </c>
      <c r="T13" s="121">
        <v>2019</v>
      </c>
      <c r="U13" s="121">
        <v>2020</v>
      </c>
      <c r="V13" s="98"/>
    </row>
    <row r="14" spans="2:23" s="112" customFormat="1">
      <c r="B14" s="115" t="s">
        <v>39</v>
      </c>
      <c r="C14" s="87"/>
      <c r="D14" s="87"/>
      <c r="E14" s="87"/>
      <c r="F14" s="87">
        <f t="shared" ref="F14:O14" si="2">G14/(1+G11)</f>
        <v>0.77738691127824311</v>
      </c>
      <c r="G14" s="87">
        <f t="shared" si="2"/>
        <v>0.8080049538452766</v>
      </c>
      <c r="H14" s="87">
        <f t="shared" si="2"/>
        <v>0.82305450019178472</v>
      </c>
      <c r="I14" s="87">
        <f t="shared" si="2"/>
        <v>0.86405154023916864</v>
      </c>
      <c r="J14" s="87">
        <f t="shared" si="2"/>
        <v>0.87494948759353641</v>
      </c>
      <c r="K14" s="87">
        <f t="shared" si="2"/>
        <v>0.89934013167235993</v>
      </c>
      <c r="L14" s="87">
        <f t="shared" si="2"/>
        <v>0.93099607398742856</v>
      </c>
      <c r="M14" s="87">
        <f t="shared" si="2"/>
        <v>0.94965330993908048</v>
      </c>
      <c r="N14" s="87">
        <f t="shared" si="2"/>
        <v>0.97017626948589752</v>
      </c>
      <c r="O14" s="87">
        <f t="shared" si="2"/>
        <v>0.99256495262787992</v>
      </c>
      <c r="P14" s="87">
        <v>1</v>
      </c>
      <c r="Q14" s="87">
        <f>P14*(1+P11)</f>
        <v>1.0074907413892011</v>
      </c>
      <c r="R14" s="87">
        <f>Q14*(1+Q11)</f>
        <v>1.0226409781018206</v>
      </c>
      <c r="S14" s="87">
        <f>R14*(1+R11)</f>
        <v>1.0450368155222505</v>
      </c>
      <c r="T14" s="87">
        <f>S14*(1+S11)</f>
        <v>1.0679231217821878</v>
      </c>
      <c r="U14" s="87">
        <f>T14*(1+T11)</f>
        <v>1.0913106381492177</v>
      </c>
      <c r="V14" s="87"/>
    </row>
    <row r="15" spans="2:23" s="122" customFormat="1">
      <c r="B15" s="236" t="s">
        <v>87</v>
      </c>
      <c r="C15" s="235">
        <f>J14/O14</f>
        <v>0.88150350793371357</v>
      </c>
      <c r="D15" s="213"/>
      <c r="E15" s="213"/>
      <c r="F15" s="213"/>
      <c r="G15" s="213"/>
      <c r="H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</row>
    <row r="16" spans="2:23" s="122" customFormat="1">
      <c r="J16" s="227"/>
      <c r="K16" s="227"/>
      <c r="L16" s="227"/>
      <c r="M16" s="227"/>
      <c r="N16" s="227"/>
      <c r="O16" s="227"/>
      <c r="P16" s="227"/>
    </row>
    <row r="17" spans="2:21" s="74" customFormat="1">
      <c r="B17" s="77" t="s">
        <v>5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</row>
    <row r="18" spans="2:21">
      <c r="B18" s="122"/>
      <c r="C18" s="122"/>
      <c r="I18" s="122"/>
      <c r="K18" s="122"/>
      <c r="L18" s="122"/>
      <c r="M18" s="122"/>
      <c r="N18" s="122"/>
      <c r="O18" s="122"/>
      <c r="Q18" s="122"/>
      <c r="R18" s="122"/>
    </row>
    <row r="19" spans="2:21">
      <c r="B19" s="138"/>
      <c r="C19" s="122"/>
      <c r="I19" s="122"/>
      <c r="J19" s="210"/>
      <c r="K19" s="210"/>
      <c r="L19" s="210"/>
      <c r="M19" s="210"/>
      <c r="N19" s="243"/>
      <c r="O19" s="242"/>
      <c r="Q19" s="122"/>
      <c r="R19" s="122"/>
      <c r="S19" s="96"/>
      <c r="T19" s="96"/>
      <c r="U19" s="96"/>
    </row>
    <row r="20" spans="2:21">
      <c r="B20" s="122"/>
      <c r="C20" s="122"/>
      <c r="I20" s="229"/>
      <c r="J20" s="132"/>
      <c r="K20" s="210"/>
      <c r="L20" s="210"/>
      <c r="M20" s="210"/>
      <c r="N20" s="210"/>
      <c r="O20" s="132"/>
      <c r="P20" s="249"/>
      <c r="Q20" s="87"/>
      <c r="R20" s="122"/>
      <c r="S20" s="96"/>
      <c r="T20" s="96"/>
      <c r="U20" s="96"/>
    </row>
    <row r="21" spans="2:21">
      <c r="B21" s="138"/>
      <c r="C21" s="122"/>
      <c r="I21" s="122"/>
      <c r="K21" s="122"/>
      <c r="L21" s="122"/>
      <c r="M21" s="130"/>
      <c r="N21" s="227"/>
      <c r="O21" s="122"/>
      <c r="Q21" s="122"/>
      <c r="R21" s="122"/>
      <c r="S21" s="96"/>
      <c r="T21" s="96"/>
      <c r="U21" s="96"/>
    </row>
    <row r="22" spans="2:21">
      <c r="B22" s="122"/>
      <c r="C22" s="122"/>
      <c r="I22" s="122"/>
      <c r="K22" s="122"/>
      <c r="L22" s="122"/>
      <c r="M22" s="122"/>
      <c r="N22" s="250"/>
      <c r="O22" s="250"/>
      <c r="P22" s="250"/>
      <c r="Q22" s="132"/>
      <c r="R22" s="122"/>
      <c r="S22" s="96"/>
      <c r="T22" s="96"/>
      <c r="U22" s="96"/>
    </row>
    <row r="23" spans="2:21">
      <c r="B23" s="138"/>
      <c r="C23" s="122"/>
      <c r="I23" s="122"/>
      <c r="K23" s="122"/>
      <c r="L23" s="122"/>
      <c r="M23" s="130"/>
      <c r="N23" s="122"/>
      <c r="O23" s="122"/>
      <c r="Q23" s="132"/>
      <c r="R23" s="122"/>
      <c r="S23" s="96"/>
      <c r="T23" s="96"/>
      <c r="U23" s="96"/>
    </row>
    <row r="24" spans="2:21">
      <c r="B24" s="138"/>
      <c r="C24" s="122"/>
      <c r="I24" s="122"/>
      <c r="K24" s="122"/>
      <c r="L24" s="122"/>
      <c r="M24" s="105"/>
      <c r="N24" s="227"/>
      <c r="O24" s="122"/>
      <c r="Q24" s="122"/>
      <c r="R24" s="122"/>
      <c r="S24" s="96"/>
      <c r="T24" s="96"/>
      <c r="U24" s="96"/>
    </row>
    <row r="25" spans="2:21">
      <c r="B25" s="122"/>
      <c r="C25" s="122"/>
      <c r="I25" s="122"/>
      <c r="K25" s="122"/>
      <c r="L25" s="122"/>
      <c r="M25" s="134"/>
      <c r="N25" s="122"/>
      <c r="O25" s="122"/>
      <c r="Q25" s="122"/>
      <c r="R25" s="122"/>
      <c r="S25" s="96"/>
      <c r="T25" s="96"/>
      <c r="U25" s="96"/>
    </row>
    <row r="26" spans="2:21">
      <c r="B26" s="122"/>
      <c r="C26" s="122"/>
      <c r="I26" s="122"/>
      <c r="K26" s="122"/>
      <c r="L26" s="122"/>
      <c r="M26" s="130"/>
      <c r="N26" s="122"/>
      <c r="O26" s="122"/>
      <c r="Q26" s="122"/>
      <c r="R26" s="122"/>
      <c r="S26" s="96"/>
      <c r="T26" s="96"/>
      <c r="U26" s="96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B2:T47"/>
  <sheetViews>
    <sheetView workbookViewId="0">
      <selection activeCell="F8" sqref="F8"/>
    </sheetView>
  </sheetViews>
  <sheetFormatPr defaultRowHeight="12"/>
  <cols>
    <col min="1" max="1" width="9.140625" style="65"/>
    <col min="2" max="2" width="31.7109375" style="65" customWidth="1"/>
    <col min="3" max="4" width="12.42578125" style="65" customWidth="1"/>
    <col min="5" max="5" width="12.42578125" style="122" customWidth="1"/>
    <col min="6" max="10" width="12.42578125" style="65" customWidth="1"/>
    <col min="11" max="11" width="4" style="122" customWidth="1"/>
    <col min="12" max="16384" width="9.140625" style="65"/>
  </cols>
  <sheetData>
    <row r="2" spans="2:12" s="74" customFormat="1">
      <c r="B2" s="77" t="s">
        <v>7</v>
      </c>
    </row>
    <row r="4" spans="2:12" s="80" customFormat="1">
      <c r="B4" s="82" t="s">
        <v>102</v>
      </c>
      <c r="C4" s="79"/>
    </row>
    <row r="5" spans="2:12" s="122" customFormat="1"/>
    <row r="6" spans="2:12" s="122" customFormat="1">
      <c r="B6" s="128" t="s">
        <v>85</v>
      </c>
      <c r="C6" s="126"/>
      <c r="D6" s="126"/>
      <c r="E6" s="126"/>
      <c r="F6" s="126">
        <v>2016</v>
      </c>
      <c r="G6" s="126">
        <v>2017</v>
      </c>
      <c r="H6" s="126">
        <v>2018</v>
      </c>
      <c r="I6" s="126">
        <v>2019</v>
      </c>
      <c r="J6" s="126">
        <v>2020</v>
      </c>
      <c r="L6" s="125"/>
    </row>
    <row r="7" spans="2:12" s="122" customFormat="1">
      <c r="C7" s="237"/>
      <c r="D7" s="237"/>
      <c r="E7" s="246"/>
      <c r="F7" s="129" t="s">
        <v>20</v>
      </c>
      <c r="G7" s="129" t="s">
        <v>20</v>
      </c>
      <c r="H7" s="129" t="s">
        <v>20</v>
      </c>
      <c r="I7" s="129" t="s">
        <v>20</v>
      </c>
      <c r="J7" s="129" t="s">
        <v>20</v>
      </c>
    </row>
    <row r="8" spans="2:12" s="122" customFormat="1">
      <c r="B8" s="75" t="s">
        <v>14</v>
      </c>
      <c r="C8" s="120"/>
      <c r="D8" s="132"/>
      <c r="E8" s="132"/>
      <c r="F8" s="132">
        <f t="shared" ref="F8:J9" si="0">AVERAGE(F16,F41)</f>
        <v>5.5133183009769444E-3</v>
      </c>
      <c r="G8" s="132">
        <f t="shared" si="0"/>
        <v>8.8113178942889597E-3</v>
      </c>
      <c r="H8" s="132">
        <f t="shared" si="0"/>
        <v>1.164816461195369E-2</v>
      </c>
      <c r="I8" s="132">
        <f t="shared" si="0"/>
        <v>1.2498198170607131E-2</v>
      </c>
      <c r="J8" s="132">
        <f t="shared" si="0"/>
        <v>1.1690826392933982E-2</v>
      </c>
    </row>
    <row r="9" spans="2:12" s="122" customFormat="1">
      <c r="B9" s="75" t="s">
        <v>118</v>
      </c>
      <c r="C9" s="120"/>
      <c r="D9" s="132"/>
      <c r="E9" s="132"/>
      <c r="F9" s="132">
        <f t="shared" si="0"/>
        <v>6.3499999999999997E-3</v>
      </c>
      <c r="G9" s="132">
        <f t="shared" si="0"/>
        <v>1.09E-2</v>
      </c>
      <c r="H9" s="132">
        <f t="shared" si="0"/>
        <v>1.26E-2</v>
      </c>
      <c r="I9" s="132">
        <f t="shared" si="0"/>
        <v>1.1900000000000001E-2</v>
      </c>
      <c r="J9" s="132">
        <f t="shared" si="0"/>
        <v>1.29E-2</v>
      </c>
    </row>
    <row r="10" spans="2:12" s="122" customFormat="1">
      <c r="B10" s="75"/>
      <c r="C10" s="120"/>
      <c r="D10" s="132"/>
      <c r="E10" s="132"/>
      <c r="F10" s="132"/>
      <c r="G10" s="132"/>
      <c r="H10" s="132"/>
      <c r="I10" s="132"/>
      <c r="J10" s="132"/>
    </row>
    <row r="11" spans="2:12" s="122" customFormat="1"/>
    <row r="12" spans="2:12" s="80" customFormat="1">
      <c r="B12" s="82" t="s">
        <v>147</v>
      </c>
      <c r="C12" s="79"/>
    </row>
    <row r="13" spans="2:12">
      <c r="B13" s="67"/>
      <c r="C13" s="68"/>
      <c r="D13" s="68"/>
      <c r="E13" s="197"/>
      <c r="F13" s="68"/>
      <c r="G13" s="68"/>
      <c r="H13" s="68"/>
      <c r="I13" s="68"/>
      <c r="J13" s="68"/>
      <c r="K13" s="156"/>
    </row>
    <row r="14" spans="2:12">
      <c r="B14" s="128" t="s">
        <v>85</v>
      </c>
      <c r="C14" s="67"/>
      <c r="D14" s="122"/>
      <c r="E14" s="126">
        <v>2015</v>
      </c>
      <c r="F14" s="67">
        <v>2016</v>
      </c>
      <c r="G14" s="67">
        <v>2017</v>
      </c>
      <c r="H14" s="67">
        <v>2018</v>
      </c>
      <c r="I14" s="67">
        <v>2019</v>
      </c>
      <c r="J14" s="67">
        <v>2020</v>
      </c>
      <c r="K14" s="126"/>
      <c r="L14" s="125" t="s">
        <v>22</v>
      </c>
    </row>
    <row r="15" spans="2:12">
      <c r="C15" s="196"/>
      <c r="D15" s="122"/>
      <c r="E15" s="129" t="s">
        <v>20</v>
      </c>
      <c r="F15" s="102" t="s">
        <v>20</v>
      </c>
      <c r="G15" s="102" t="s">
        <v>20</v>
      </c>
      <c r="H15" s="102" t="s">
        <v>20</v>
      </c>
      <c r="I15" s="102" t="s">
        <v>20</v>
      </c>
      <c r="J15" s="102" t="s">
        <v>20</v>
      </c>
      <c r="K15" s="155"/>
    </row>
    <row r="16" spans="2:12">
      <c r="B16" s="75" t="s">
        <v>14</v>
      </c>
      <c r="C16" s="120"/>
      <c r="D16" s="122"/>
      <c r="E16" s="133">
        <v>1.34E-2</v>
      </c>
      <c r="F16" s="107">
        <v>7.4000000000000003E-3</v>
      </c>
      <c r="G16" s="107">
        <v>9.5999999999999992E-3</v>
      </c>
      <c r="H16" s="107">
        <v>1.0500000000000001E-2</v>
      </c>
      <c r="I16" s="107">
        <v>1.0200000000000001E-2</v>
      </c>
      <c r="J16" s="107">
        <v>9.7000000000000003E-3</v>
      </c>
      <c r="K16" s="132"/>
      <c r="L16" s="166" t="s">
        <v>101</v>
      </c>
    </row>
    <row r="17" spans="2:20" s="122" customFormat="1">
      <c r="B17" s="75" t="s">
        <v>117</v>
      </c>
      <c r="C17" s="120"/>
      <c r="E17" s="133">
        <v>1.0800000000000001E-2</v>
      </c>
      <c r="F17" s="132">
        <v>8.2000000000000007E-3</v>
      </c>
      <c r="G17" s="132">
        <v>1.18E-2</v>
      </c>
      <c r="H17" s="132">
        <v>1.2699999999999999E-2</v>
      </c>
      <c r="I17" s="132">
        <v>1.18E-2</v>
      </c>
      <c r="J17" s="132">
        <v>1.1299999999999999E-2</v>
      </c>
      <c r="K17" s="132"/>
      <c r="L17" s="166" t="s">
        <v>101</v>
      </c>
    </row>
    <row r="19" spans="2:20" s="80" customFormat="1">
      <c r="B19" s="82" t="s">
        <v>103</v>
      </c>
      <c r="C19" s="79"/>
    </row>
    <row r="20" spans="2:20" s="122" customFormat="1"/>
    <row r="21" spans="2:20" s="122" customFormat="1">
      <c r="L21" s="125" t="s">
        <v>22</v>
      </c>
    </row>
    <row r="22" spans="2:20" s="122" customFormat="1" ht="12.75">
      <c r="B22" s="166" t="s">
        <v>51</v>
      </c>
      <c r="F22" s="133">
        <f>(1+F8)*(1+Assumptions!E7)-1</f>
        <v>2.7534059971768388E-2</v>
      </c>
      <c r="G22" s="163"/>
      <c r="H22" s="163"/>
    </row>
    <row r="23" spans="2:20" s="122" customFormat="1">
      <c r="F23" s="164"/>
      <c r="S23" s="133"/>
      <c r="T23" s="133"/>
    </row>
    <row r="24" spans="2:20" s="122" customFormat="1">
      <c r="B24" s="166" t="s">
        <v>45</v>
      </c>
      <c r="F24" s="133">
        <v>4.4999999999999998E-2</v>
      </c>
      <c r="L24" s="122" t="s">
        <v>140</v>
      </c>
      <c r="S24" s="133"/>
      <c r="T24" s="133"/>
    </row>
    <row r="25" spans="2:20" s="122" customFormat="1">
      <c r="B25" s="166" t="s">
        <v>46</v>
      </c>
      <c r="F25" s="133">
        <v>4.4999999999999998E-2</v>
      </c>
      <c r="L25" s="122" t="s">
        <v>141</v>
      </c>
    </row>
    <row r="26" spans="2:20" s="122" customFormat="1">
      <c r="H26" s="156"/>
    </row>
    <row r="27" spans="2:20" s="122" customFormat="1">
      <c r="B27" s="166" t="s">
        <v>47</v>
      </c>
      <c r="F27" s="132">
        <f>(9/12)*F24+(3/12)*F22</f>
        <v>4.0633514992942099E-2</v>
      </c>
      <c r="H27" s="165"/>
    </row>
    <row r="28" spans="2:20" s="122" customFormat="1">
      <c r="B28" s="166" t="s">
        <v>48</v>
      </c>
      <c r="F28" s="132">
        <f>(8/12)*F25+(4/12)*F22</f>
        <v>3.9178019990589459E-2</v>
      </c>
      <c r="H28" s="165"/>
    </row>
    <row r="29" spans="2:20" s="122" customFormat="1"/>
    <row r="30" spans="2:20" s="122" customFormat="1">
      <c r="B30" s="122" t="s">
        <v>49</v>
      </c>
      <c r="F30" s="133">
        <v>0.31302521008403361</v>
      </c>
      <c r="L30" s="122" t="s">
        <v>142</v>
      </c>
    </row>
    <row r="31" spans="2:20" s="122" customFormat="1">
      <c r="B31" s="122" t="s">
        <v>50</v>
      </c>
      <c r="F31" s="133">
        <v>0.68697478991596639</v>
      </c>
      <c r="L31" s="122" t="s">
        <v>142</v>
      </c>
    </row>
    <row r="32" spans="2:20" s="122" customFormat="1"/>
    <row r="33" spans="2:12" s="122" customFormat="1">
      <c r="B33" s="166" t="s">
        <v>88</v>
      </c>
      <c r="C33" s="166"/>
      <c r="D33" s="166"/>
      <c r="E33" s="166"/>
      <c r="F33" s="153">
        <f>SUMPRODUCT(F27:F28,F30:F31)</f>
        <v>3.9633626619477155E-2</v>
      </c>
    </row>
    <row r="34" spans="2:12" s="122" customFormat="1"/>
    <row r="35" spans="2:12" s="115" customFormat="1">
      <c r="B35" s="125" t="s">
        <v>89</v>
      </c>
      <c r="C35" s="101"/>
      <c r="D35" s="101"/>
      <c r="E35" s="101"/>
      <c r="F35" s="172">
        <f>(1+F33)/(1+Assumptions!E7)-1</f>
        <v>1.7353583148524532E-2</v>
      </c>
    </row>
    <row r="36" spans="2:12" s="122" customFormat="1"/>
    <row r="37" spans="2:12" s="80" customFormat="1">
      <c r="B37" s="82" t="s">
        <v>148</v>
      </c>
      <c r="C37" s="79"/>
    </row>
    <row r="38" spans="2:12" s="122" customFormat="1"/>
    <row r="39" spans="2:12" s="122" customFormat="1">
      <c r="B39" s="128" t="s">
        <v>85</v>
      </c>
      <c r="C39" s="126"/>
      <c r="D39" s="126"/>
      <c r="E39" s="126"/>
      <c r="F39" s="126">
        <v>2016</v>
      </c>
      <c r="G39" s="126">
        <v>2017</v>
      </c>
      <c r="H39" s="126">
        <v>2018</v>
      </c>
      <c r="I39" s="126">
        <v>2019</v>
      </c>
      <c r="J39" s="126">
        <v>2020</v>
      </c>
      <c r="L39" s="125" t="s">
        <v>22</v>
      </c>
    </row>
    <row r="40" spans="2:12" s="122" customFormat="1">
      <c r="C40" s="209"/>
      <c r="D40" s="209"/>
      <c r="E40" s="246"/>
      <c r="F40" s="129" t="s">
        <v>20</v>
      </c>
      <c r="G40" s="129" t="s">
        <v>20</v>
      </c>
      <c r="H40" s="129" t="s">
        <v>20</v>
      </c>
      <c r="I40" s="129" t="s">
        <v>20</v>
      </c>
      <c r="J40" s="129" t="s">
        <v>20</v>
      </c>
    </row>
    <row r="41" spans="2:12" s="122" customFormat="1">
      <c r="B41" s="75" t="s">
        <v>14</v>
      </c>
      <c r="C41" s="120"/>
      <c r="D41" s="120"/>
      <c r="E41" s="120"/>
      <c r="F41" s="132">
        <v>3.6266366019538886E-3</v>
      </c>
      <c r="G41" s="132">
        <v>8.0226357885779202E-3</v>
      </c>
      <c r="H41" s="132">
        <v>1.2796329223907379E-2</v>
      </c>
      <c r="I41" s="132">
        <v>1.479639634121426E-2</v>
      </c>
      <c r="J41" s="132">
        <v>1.3681652785867962E-2</v>
      </c>
      <c r="L41" s="166" t="s">
        <v>143</v>
      </c>
    </row>
    <row r="42" spans="2:12" s="122" customFormat="1">
      <c r="B42" s="75" t="s">
        <v>118</v>
      </c>
      <c r="C42" s="248"/>
      <c r="D42" s="248"/>
      <c r="E42" s="133"/>
      <c r="F42" s="133">
        <v>4.4999999999999997E-3</v>
      </c>
      <c r="G42" s="133">
        <v>0.01</v>
      </c>
      <c r="H42" s="133">
        <v>1.2500000000000001E-2</v>
      </c>
      <c r="I42" s="133">
        <v>1.2E-2</v>
      </c>
      <c r="J42" s="133">
        <v>1.4500000000000001E-2</v>
      </c>
      <c r="L42" s="166" t="s">
        <v>143</v>
      </c>
    </row>
    <row r="43" spans="2:12" s="122" customFormat="1"/>
    <row r="44" spans="2:12" s="74" customFormat="1">
      <c r="B44" s="77" t="s">
        <v>5</v>
      </c>
    </row>
    <row r="46" spans="2:12">
      <c r="C46" s="107"/>
      <c r="D46" s="107"/>
      <c r="E46" s="132"/>
      <c r="F46" s="107"/>
      <c r="G46" s="107"/>
      <c r="H46" s="107"/>
      <c r="I46" s="107"/>
      <c r="J46" s="107"/>
      <c r="K46" s="132"/>
    </row>
    <row r="47" spans="2:12">
      <c r="J47" s="107"/>
      <c r="K47" s="132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2:J15"/>
  <sheetViews>
    <sheetView workbookViewId="0">
      <selection activeCell="G33" sqref="G33"/>
    </sheetView>
  </sheetViews>
  <sheetFormatPr defaultRowHeight="12"/>
  <cols>
    <col min="1" max="1" width="5.7109375" style="65" customWidth="1"/>
    <col min="2" max="2" width="25.7109375" style="65" customWidth="1"/>
    <col min="3" max="3" width="11" style="122" customWidth="1"/>
    <col min="4" max="9" width="12.7109375" style="65" customWidth="1"/>
    <col min="10" max="16384" width="9.140625" style="65"/>
  </cols>
  <sheetData>
    <row r="2" spans="1:10" s="74" customFormat="1">
      <c r="B2" s="77" t="s">
        <v>8</v>
      </c>
      <c r="C2" s="77"/>
    </row>
    <row r="4" spans="1:10" s="122" customFormat="1">
      <c r="B4" s="128"/>
      <c r="C4" s="128"/>
      <c r="D4" s="197"/>
      <c r="E4" s="197"/>
      <c r="F4" s="197"/>
      <c r="G4" s="197"/>
      <c r="H4" s="197"/>
    </row>
    <row r="5" spans="1:10" s="122" customFormat="1">
      <c r="B5" s="199"/>
      <c r="C5" s="255"/>
      <c r="D5" s="197"/>
      <c r="E5" s="197"/>
      <c r="F5" s="197"/>
      <c r="G5" s="197"/>
      <c r="H5" s="197"/>
    </row>
    <row r="6" spans="1:10" s="122" customFormat="1">
      <c r="D6" s="126">
        <v>2016</v>
      </c>
      <c r="E6" s="126">
        <v>2017</v>
      </c>
      <c r="F6" s="126">
        <v>2018</v>
      </c>
      <c r="G6" s="126">
        <v>2019</v>
      </c>
      <c r="H6" s="126">
        <v>2020</v>
      </c>
      <c r="J6" s="125" t="s">
        <v>22</v>
      </c>
    </row>
    <row r="7" spans="1:10" s="122" customFormat="1">
      <c r="B7" s="126"/>
      <c r="C7" s="126"/>
      <c r="D7" s="129" t="s">
        <v>20</v>
      </c>
      <c r="E7" s="129" t="s">
        <v>20</v>
      </c>
      <c r="F7" s="129" t="s">
        <v>20</v>
      </c>
      <c r="G7" s="129" t="s">
        <v>20</v>
      </c>
      <c r="H7" s="129" t="s">
        <v>20</v>
      </c>
    </row>
    <row r="8" spans="1:10" s="122" customFormat="1">
      <c r="A8" s="200"/>
      <c r="B8" s="75" t="s">
        <v>72</v>
      </c>
      <c r="C8" s="75"/>
      <c r="D8" s="133">
        <f>$C$11*Assumptions!E52+$C$12*Assumptions!E53+$C$13*Assumptions!E54</f>
        <v>1.6881868553175867E-2</v>
      </c>
      <c r="E8" s="133">
        <f>$C$11*Assumptions!F52+$C$12*Assumptions!F53+$C$13*Assumptions!F54</f>
        <v>1.6092712079897917E-2</v>
      </c>
      <c r="F8" s="133">
        <f>$C$11*Assumptions!G52+$C$12*Assumptions!G53+$C$13*Assumptions!G54</f>
        <v>1.5738544334860407E-2</v>
      </c>
      <c r="G8" s="133">
        <f>$C$11*Assumptions!H52+$C$12*Assumptions!H53+$C$13*Assumptions!H54</f>
        <v>1.5109832453970485E-2</v>
      </c>
      <c r="H8" s="133">
        <f>$C$11*Assumptions!I52+$C$12*Assumptions!I53+$C$13*Assumptions!I54</f>
        <v>1.4687112465362345E-2</v>
      </c>
    </row>
    <row r="9" spans="1:10">
      <c r="B9" s="122"/>
      <c r="D9" s="122"/>
      <c r="E9" s="122"/>
      <c r="F9" s="122"/>
      <c r="G9" s="122"/>
      <c r="H9" s="122"/>
      <c r="I9" s="115"/>
    </row>
    <row r="10" spans="1:10">
      <c r="B10" s="118" t="s">
        <v>144</v>
      </c>
      <c r="C10" s="118" t="s">
        <v>92</v>
      </c>
      <c r="E10" s="256"/>
      <c r="F10" s="256"/>
      <c r="G10" s="115"/>
      <c r="H10" s="122"/>
      <c r="I10" s="115"/>
    </row>
    <row r="11" spans="1:10">
      <c r="B11" s="122" t="s">
        <v>67</v>
      </c>
      <c r="C11" s="198">
        <v>0.67608294961721682</v>
      </c>
      <c r="E11" s="198"/>
      <c r="F11" s="198"/>
      <c r="G11" s="115"/>
      <c r="H11" s="122"/>
      <c r="I11" s="115"/>
      <c r="J11" s="166" t="s">
        <v>143</v>
      </c>
    </row>
    <row r="12" spans="1:10">
      <c r="B12" s="122" t="s">
        <v>70</v>
      </c>
      <c r="C12" s="198">
        <v>0.21688971592127262</v>
      </c>
      <c r="E12" s="198"/>
      <c r="F12" s="198"/>
      <c r="G12" s="115"/>
      <c r="H12" s="122"/>
      <c r="I12" s="115"/>
      <c r="J12" s="166" t="s">
        <v>143</v>
      </c>
    </row>
    <row r="13" spans="1:10">
      <c r="B13" s="122" t="s">
        <v>34</v>
      </c>
      <c r="C13" s="198">
        <v>0.10702733446151043</v>
      </c>
      <c r="E13" s="198"/>
      <c r="F13" s="198"/>
      <c r="G13" s="115"/>
      <c r="H13" s="122"/>
      <c r="I13" s="115"/>
      <c r="J13" s="166" t="s">
        <v>143</v>
      </c>
    </row>
    <row r="15" spans="1:10" s="74" customFormat="1">
      <c r="B15" s="77" t="s">
        <v>5</v>
      </c>
      <c r="C15" s="7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Contents</vt:lpstr>
      <vt:lpstr>General -&gt;</vt:lpstr>
      <vt:lpstr>Assumptions</vt:lpstr>
      <vt:lpstr>Inputs &amp; calculations -&gt;</vt:lpstr>
      <vt:lpstr>Inputs</vt:lpstr>
      <vt:lpstr>Base year</vt:lpstr>
      <vt:lpstr>CPI</vt:lpstr>
      <vt:lpstr>Labour costs</vt:lpstr>
      <vt:lpstr>Output growth</vt:lpstr>
      <vt:lpstr>Step changes</vt:lpstr>
      <vt:lpstr>Other costs</vt:lpstr>
      <vt:lpstr>2014 self-insurance costs</vt:lpstr>
      <vt:lpstr>Labour and non labour weights</vt:lpstr>
      <vt:lpstr>Outputs -&gt;</vt:lpstr>
      <vt:lpstr>Opex forecast</vt:lpstr>
    </vt:vector>
  </TitlesOfParts>
  <Company>SP-Ausnet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Ball</dc:creator>
  <cp:lastModifiedBy>Robert Ball</cp:lastModifiedBy>
  <cp:lastPrinted>2015-12-15T03:50:20Z</cp:lastPrinted>
  <dcterms:created xsi:type="dcterms:W3CDTF">2014-11-12T04:51:38Z</dcterms:created>
  <dcterms:modified xsi:type="dcterms:W3CDTF">2016-01-05T22:28:25Z</dcterms:modified>
</cp:coreProperties>
</file>