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525"/>
  </bookViews>
  <sheets>
    <sheet name="Targets" sheetId="15" r:id="rId1"/>
    <sheet name="Calculations" sheetId="14" r:id="rId2"/>
    <sheet name="FY Pivot" sheetId="13" r:id="rId3"/>
    <sheet name="CY Pivot" sheetId="12" r:id="rId4"/>
    <sheet name="Summary" sheetId="6" r:id="rId5"/>
  </sheets>
  <calcPr calcId="191029"/>
  <pivotCaches>
    <pivotCache cacheId="0" r:id="rId6"/>
    <pivotCache cacheId="1" r:id="rId7"/>
    <pivotCache cacheId="2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5" i="14" l="1"/>
  <c r="V6" i="14"/>
  <c r="V7" i="14"/>
  <c r="E6" i="15" s="1"/>
  <c r="V8" i="14"/>
  <c r="V9" i="14"/>
  <c r="V10" i="14"/>
  <c r="V11" i="14"/>
  <c r="E10" i="15" s="1"/>
  <c r="V12" i="14"/>
  <c r="V4" i="14"/>
  <c r="E9" i="15" l="1"/>
  <c r="E5" i="15"/>
  <c r="E3" i="15"/>
  <c r="E8" i="15"/>
  <c r="E4" i="15"/>
  <c r="E11" i="15"/>
  <c r="E7" i="15"/>
  <c r="O36" i="12"/>
  <c r="N36" i="12"/>
  <c r="O35" i="12"/>
  <c r="N35" i="12"/>
  <c r="O34" i="12"/>
  <c r="N34" i="12"/>
  <c r="O33" i="12"/>
  <c r="N33" i="12"/>
  <c r="O32" i="12"/>
  <c r="N32" i="12"/>
  <c r="O31" i="12"/>
  <c r="N31" i="12"/>
  <c r="O30" i="12"/>
  <c r="N30" i="12"/>
  <c r="O29" i="12"/>
  <c r="N29" i="12"/>
  <c r="O28" i="12"/>
  <c r="N28" i="12"/>
  <c r="O27" i="12"/>
  <c r="N27" i="12"/>
  <c r="O26" i="12"/>
  <c r="N26" i="12"/>
  <c r="O25" i="12"/>
  <c r="N25" i="12"/>
  <c r="O17" i="12"/>
  <c r="N17" i="12"/>
  <c r="O16" i="12"/>
  <c r="N16" i="12"/>
  <c r="O15" i="12"/>
  <c r="N15" i="12"/>
  <c r="O14" i="12"/>
  <c r="N14" i="12"/>
  <c r="O13" i="12"/>
  <c r="N13" i="12"/>
  <c r="O12" i="12"/>
  <c r="N12" i="12"/>
  <c r="O11" i="12"/>
  <c r="N11" i="12"/>
  <c r="O10" i="12"/>
  <c r="N10" i="12"/>
  <c r="O9" i="12"/>
  <c r="N9" i="12"/>
  <c r="O8" i="12"/>
  <c r="N8" i="12"/>
  <c r="O7" i="12"/>
  <c r="N7" i="12"/>
  <c r="O6" i="12"/>
  <c r="N6" i="12"/>
  <c r="O36" i="13"/>
  <c r="N36" i="13"/>
  <c r="O35" i="13"/>
  <c r="N35" i="13"/>
  <c r="O34" i="13"/>
  <c r="N34" i="13"/>
  <c r="O33" i="13"/>
  <c r="N33" i="13"/>
  <c r="O32" i="13"/>
  <c r="N32" i="13"/>
  <c r="O31" i="13"/>
  <c r="N31" i="13"/>
  <c r="O30" i="13"/>
  <c r="N30" i="13"/>
  <c r="O29" i="13"/>
  <c r="N29" i="13"/>
  <c r="O28" i="13"/>
  <c r="N28" i="13"/>
  <c r="O27" i="13"/>
  <c r="N27" i="13"/>
  <c r="O26" i="13"/>
  <c r="N26" i="13"/>
  <c r="O25" i="13"/>
  <c r="N25" i="13"/>
  <c r="W7" i="13"/>
  <c r="N8" i="13"/>
  <c r="N7" i="13"/>
  <c r="N6" i="13"/>
  <c r="O17" i="13"/>
  <c r="N17" i="13"/>
  <c r="O16" i="13"/>
  <c r="N16" i="13"/>
  <c r="O15" i="13"/>
  <c r="N15" i="13"/>
  <c r="O14" i="13"/>
  <c r="N14" i="13"/>
  <c r="O13" i="13"/>
  <c r="N13" i="13"/>
  <c r="O12" i="13"/>
  <c r="V7" i="13" s="1"/>
  <c r="P25" i="14" s="1"/>
  <c r="N12" i="13"/>
  <c r="O11" i="13"/>
  <c r="N11" i="13"/>
  <c r="O10" i="13"/>
  <c r="N10" i="13"/>
  <c r="O9" i="13"/>
  <c r="N9" i="13"/>
  <c r="O8" i="13"/>
  <c r="O7" i="13"/>
  <c r="O6" i="13"/>
  <c r="V6" i="13" s="1"/>
  <c r="M6" i="13"/>
  <c r="L17" i="13"/>
  <c r="L16" i="13"/>
  <c r="L15" i="13"/>
  <c r="L14" i="13"/>
  <c r="L13" i="13"/>
  <c r="L12" i="13"/>
  <c r="L11" i="13"/>
  <c r="L10" i="13"/>
  <c r="L9" i="13"/>
  <c r="L8" i="13"/>
  <c r="L7" i="13"/>
  <c r="L6" i="13"/>
  <c r="W6" i="13" l="1"/>
  <c r="W8" i="13" s="1"/>
  <c r="V8" i="13"/>
  <c r="J12" i="14" l="1"/>
  <c r="J11" i="14"/>
  <c r="J10" i="14"/>
  <c r="J9" i="14"/>
  <c r="J8" i="14"/>
  <c r="J7" i="14"/>
  <c r="J6" i="14"/>
  <c r="J5" i="14"/>
  <c r="J4" i="14"/>
  <c r="D41" i="14"/>
  <c r="D37" i="14"/>
  <c r="D33" i="14"/>
  <c r="G25" i="14"/>
  <c r="G23" i="14"/>
  <c r="F23" i="14"/>
  <c r="G19" i="14"/>
  <c r="G24" i="14" s="1"/>
  <c r="F19" i="14"/>
  <c r="F24" i="14" s="1"/>
  <c r="E19" i="14"/>
  <c r="E24" i="14" s="1"/>
  <c r="D19" i="14"/>
  <c r="D18" i="14"/>
  <c r="D17" i="14"/>
  <c r="D16" i="14"/>
  <c r="E3" i="14"/>
  <c r="F3" i="14" s="1"/>
  <c r="G3" i="14" s="1"/>
  <c r="H3" i="14" s="1"/>
  <c r="D25" i="14" l="1"/>
  <c r="H19" i="14"/>
  <c r="F25" i="14"/>
  <c r="D24" i="14"/>
  <c r="H18" i="14"/>
  <c r="J18" i="14" s="1"/>
  <c r="P18" i="14" s="1"/>
  <c r="D23" i="14"/>
  <c r="E23" i="14"/>
  <c r="E25" i="14"/>
  <c r="R6" i="14" l="1"/>
  <c r="R12" i="14"/>
  <c r="H16" i="14"/>
  <c r="J16" i="14" s="1"/>
  <c r="H17" i="14"/>
  <c r="J17" i="14" s="1"/>
  <c r="R9" i="14"/>
  <c r="J19" i="14"/>
  <c r="P19" i="14" s="1"/>
  <c r="J24" i="14"/>
  <c r="H24" i="14"/>
  <c r="P17" i="14" l="1"/>
  <c r="R5" i="14"/>
  <c r="R11" i="14"/>
  <c r="R8" i="14"/>
  <c r="H23" i="14"/>
  <c r="J25" i="14"/>
  <c r="P16" i="14"/>
  <c r="R10" i="14"/>
  <c r="R4" i="14"/>
  <c r="R7" i="14"/>
  <c r="H25" i="14"/>
  <c r="J23" i="14"/>
  <c r="J16" i="13"/>
  <c r="J15" i="13"/>
  <c r="J14" i="13"/>
  <c r="J13" i="13"/>
  <c r="J12" i="13"/>
  <c r="J11" i="13"/>
  <c r="J10" i="13"/>
  <c r="J9" i="13"/>
  <c r="J8" i="13"/>
  <c r="J7" i="13"/>
  <c r="J6" i="13"/>
  <c r="M36" i="13"/>
  <c r="L36" i="13"/>
  <c r="K36" i="13"/>
  <c r="J36" i="13"/>
  <c r="M35" i="13"/>
  <c r="L35" i="13"/>
  <c r="K35" i="13"/>
  <c r="J35" i="13"/>
  <c r="M34" i="13"/>
  <c r="L34" i="13"/>
  <c r="K34" i="13"/>
  <c r="J34" i="13"/>
  <c r="M33" i="13"/>
  <c r="L33" i="13"/>
  <c r="K33" i="13"/>
  <c r="J33" i="13"/>
  <c r="M32" i="13"/>
  <c r="L32" i="13"/>
  <c r="K32" i="13"/>
  <c r="J32" i="13"/>
  <c r="M31" i="13"/>
  <c r="U7" i="13" s="1"/>
  <c r="L31" i="13"/>
  <c r="K31" i="13"/>
  <c r="S7" i="13" s="1"/>
  <c r="J31" i="13"/>
  <c r="M30" i="13"/>
  <c r="L30" i="13"/>
  <c r="K30" i="13"/>
  <c r="J30" i="13"/>
  <c r="M29" i="13"/>
  <c r="L29" i="13"/>
  <c r="K29" i="13"/>
  <c r="J29" i="13"/>
  <c r="M28" i="13"/>
  <c r="L28" i="13"/>
  <c r="K28" i="13"/>
  <c r="J28" i="13"/>
  <c r="M27" i="13"/>
  <c r="L27" i="13"/>
  <c r="K27" i="13"/>
  <c r="J27" i="13"/>
  <c r="M26" i="13"/>
  <c r="L26" i="13"/>
  <c r="K26" i="13"/>
  <c r="J26" i="13"/>
  <c r="M25" i="13"/>
  <c r="U6" i="13" s="1"/>
  <c r="L25" i="13"/>
  <c r="K25" i="13"/>
  <c r="S6" i="13" s="1"/>
  <c r="J25" i="13"/>
  <c r="M17" i="13"/>
  <c r="K17" i="13"/>
  <c r="J17" i="13"/>
  <c r="M16" i="13"/>
  <c r="K16" i="13"/>
  <c r="M15" i="13"/>
  <c r="K15" i="13"/>
  <c r="M14" i="13"/>
  <c r="K14" i="13"/>
  <c r="M13" i="13"/>
  <c r="K13" i="13"/>
  <c r="M12" i="13"/>
  <c r="K12" i="13"/>
  <c r="M11" i="13"/>
  <c r="K11" i="13"/>
  <c r="M10" i="13"/>
  <c r="K10" i="13"/>
  <c r="M9" i="13"/>
  <c r="K9" i="13"/>
  <c r="M8" i="13"/>
  <c r="K8" i="13"/>
  <c r="M7" i="13"/>
  <c r="K7" i="13"/>
  <c r="K6" i="13"/>
  <c r="N172" i="6"/>
  <c r="M172" i="6"/>
  <c r="N171" i="6"/>
  <c r="M171" i="6"/>
  <c r="N170" i="6"/>
  <c r="M170" i="6"/>
  <c r="N169" i="6"/>
  <c r="M169" i="6"/>
  <c r="N168" i="6"/>
  <c r="M168" i="6"/>
  <c r="N167" i="6"/>
  <c r="M167" i="6"/>
  <c r="R25" i="14" l="1"/>
  <c r="S12" i="14" s="1"/>
  <c r="P12" i="14" s="1"/>
  <c r="S10" i="14"/>
  <c r="P10" i="14" s="1"/>
  <c r="S11" i="14"/>
  <c r="P11" i="14" s="1"/>
  <c r="R7" i="13"/>
  <c r="P23" i="14" s="1"/>
  <c r="R24" i="14"/>
  <c r="S9" i="14" s="1"/>
  <c r="S5" i="14"/>
  <c r="T7" i="13"/>
  <c r="P24" i="14" s="1"/>
  <c r="R23" i="14"/>
  <c r="S6" i="14" s="1"/>
  <c r="S4" i="14"/>
  <c r="T6" i="13"/>
  <c r="R6" i="13"/>
  <c r="S8" i="13"/>
  <c r="S13" i="13" s="1"/>
  <c r="U8" i="13"/>
  <c r="U13" i="13" s="1"/>
  <c r="M36" i="12"/>
  <c r="L36" i="12"/>
  <c r="M35" i="12"/>
  <c r="L35" i="12"/>
  <c r="M34" i="12"/>
  <c r="L34" i="12"/>
  <c r="M33" i="12"/>
  <c r="L33" i="12"/>
  <c r="M32" i="12"/>
  <c r="L32" i="12"/>
  <c r="M31" i="12"/>
  <c r="L31" i="12"/>
  <c r="M30" i="12"/>
  <c r="L30" i="12"/>
  <c r="M29" i="12"/>
  <c r="L29" i="12"/>
  <c r="M28" i="12"/>
  <c r="L28" i="12"/>
  <c r="M27" i="12"/>
  <c r="L27" i="12"/>
  <c r="M26" i="12"/>
  <c r="L26" i="12"/>
  <c r="M25" i="12"/>
  <c r="L25" i="12"/>
  <c r="M17" i="12"/>
  <c r="L17" i="12"/>
  <c r="M16" i="12"/>
  <c r="L16" i="12"/>
  <c r="M15" i="12"/>
  <c r="L15" i="12"/>
  <c r="M14" i="12"/>
  <c r="L14" i="12"/>
  <c r="M13" i="12"/>
  <c r="L13" i="12"/>
  <c r="M12" i="12"/>
  <c r="L12" i="12"/>
  <c r="M11" i="12"/>
  <c r="L11" i="12"/>
  <c r="M10" i="12"/>
  <c r="L10" i="12"/>
  <c r="M9" i="12"/>
  <c r="L9" i="12"/>
  <c r="M8" i="12"/>
  <c r="L8" i="12"/>
  <c r="M7" i="12"/>
  <c r="L7" i="12"/>
  <c r="M6" i="12"/>
  <c r="L6" i="12"/>
  <c r="K6" i="12"/>
  <c r="K36" i="12"/>
  <c r="J36" i="12"/>
  <c r="K35" i="12"/>
  <c r="J35" i="12"/>
  <c r="K34" i="12"/>
  <c r="J34" i="12"/>
  <c r="K33" i="12"/>
  <c r="J33" i="12"/>
  <c r="K32" i="12"/>
  <c r="J32" i="12"/>
  <c r="K31" i="12"/>
  <c r="J31" i="12"/>
  <c r="K30" i="12"/>
  <c r="J30" i="12"/>
  <c r="K29" i="12"/>
  <c r="J29" i="12"/>
  <c r="K28" i="12"/>
  <c r="J28" i="12"/>
  <c r="K27" i="12"/>
  <c r="J27" i="12"/>
  <c r="K26" i="12"/>
  <c r="J26" i="12"/>
  <c r="K25" i="12"/>
  <c r="J25" i="12"/>
  <c r="J7" i="12"/>
  <c r="K7" i="12"/>
  <c r="J8" i="12"/>
  <c r="K8" i="12"/>
  <c r="J9" i="12"/>
  <c r="K9" i="12"/>
  <c r="J10" i="12"/>
  <c r="K10" i="12"/>
  <c r="J11" i="12"/>
  <c r="K11" i="12"/>
  <c r="J12" i="12"/>
  <c r="K12" i="12"/>
  <c r="J13" i="12"/>
  <c r="K13" i="12"/>
  <c r="J14" i="12"/>
  <c r="K14" i="12"/>
  <c r="J15" i="12"/>
  <c r="K15" i="12"/>
  <c r="J16" i="12"/>
  <c r="K16" i="12"/>
  <c r="J17" i="12"/>
  <c r="K17" i="12"/>
  <c r="J6" i="12"/>
  <c r="A6" i="6"/>
  <c r="B6" i="6"/>
  <c r="A7" i="6"/>
  <c r="B7" i="6"/>
  <c r="A8" i="6"/>
  <c r="B8" i="6"/>
  <c r="A9" i="6"/>
  <c r="B9" i="6"/>
  <c r="A10" i="6"/>
  <c r="B10" i="6"/>
  <c r="A11" i="6"/>
  <c r="B11" i="6"/>
  <c r="A12" i="6"/>
  <c r="B12" i="6"/>
  <c r="A13" i="6"/>
  <c r="B13" i="6"/>
  <c r="A14" i="6"/>
  <c r="B14" i="6"/>
  <c r="A15" i="6"/>
  <c r="B15" i="6"/>
  <c r="A16" i="6"/>
  <c r="B16" i="6"/>
  <c r="A17" i="6"/>
  <c r="B17" i="6"/>
  <c r="A18" i="6"/>
  <c r="B18" i="6"/>
  <c r="A19" i="6"/>
  <c r="B19" i="6"/>
  <c r="A20" i="6"/>
  <c r="B20" i="6"/>
  <c r="A21" i="6"/>
  <c r="B21" i="6"/>
  <c r="A22" i="6"/>
  <c r="B22" i="6"/>
  <c r="A23" i="6"/>
  <c r="B23" i="6"/>
  <c r="A24" i="6"/>
  <c r="B24" i="6"/>
  <c r="A25" i="6"/>
  <c r="B25" i="6"/>
  <c r="A26" i="6"/>
  <c r="B26" i="6"/>
  <c r="A27" i="6"/>
  <c r="B27" i="6"/>
  <c r="A28" i="6"/>
  <c r="B28" i="6"/>
  <c r="A29" i="6"/>
  <c r="B29" i="6"/>
  <c r="A30" i="6"/>
  <c r="B30" i="6"/>
  <c r="A31" i="6"/>
  <c r="B31" i="6"/>
  <c r="A32" i="6"/>
  <c r="B32" i="6"/>
  <c r="A33" i="6"/>
  <c r="B33" i="6"/>
  <c r="A34" i="6"/>
  <c r="B34" i="6"/>
  <c r="A35" i="6"/>
  <c r="B35" i="6"/>
  <c r="A36" i="6"/>
  <c r="B36" i="6"/>
  <c r="A37" i="6"/>
  <c r="B37" i="6"/>
  <c r="A38" i="6"/>
  <c r="B38" i="6"/>
  <c r="A39" i="6"/>
  <c r="B39" i="6"/>
  <c r="A40" i="6"/>
  <c r="B40" i="6"/>
  <c r="A41" i="6"/>
  <c r="B41" i="6"/>
  <c r="A42" i="6"/>
  <c r="B42" i="6"/>
  <c r="A43" i="6"/>
  <c r="B43" i="6"/>
  <c r="A44" i="6"/>
  <c r="B44" i="6"/>
  <c r="A45" i="6"/>
  <c r="B45" i="6"/>
  <c r="A46" i="6"/>
  <c r="B46" i="6"/>
  <c r="A47" i="6"/>
  <c r="B47" i="6"/>
  <c r="A48" i="6"/>
  <c r="B48" i="6"/>
  <c r="A49" i="6"/>
  <c r="B49" i="6"/>
  <c r="A50" i="6"/>
  <c r="B50" i="6"/>
  <c r="A51" i="6"/>
  <c r="B51" i="6"/>
  <c r="A52" i="6"/>
  <c r="B52" i="6"/>
  <c r="A53" i="6"/>
  <c r="B53" i="6"/>
  <c r="A54" i="6"/>
  <c r="B54" i="6"/>
  <c r="A55" i="6"/>
  <c r="B55" i="6"/>
  <c r="A56" i="6"/>
  <c r="B56" i="6"/>
  <c r="A57" i="6"/>
  <c r="B57" i="6"/>
  <c r="A58" i="6"/>
  <c r="B58" i="6"/>
  <c r="A59" i="6"/>
  <c r="B59" i="6"/>
  <c r="A60" i="6"/>
  <c r="B60" i="6"/>
  <c r="A61" i="6"/>
  <c r="B61" i="6"/>
  <c r="A62" i="6"/>
  <c r="B62" i="6"/>
  <c r="A63" i="6"/>
  <c r="B63" i="6"/>
  <c r="A64" i="6"/>
  <c r="B64" i="6"/>
  <c r="A65" i="6"/>
  <c r="B65" i="6"/>
  <c r="A66" i="6"/>
  <c r="B66" i="6"/>
  <c r="A67" i="6"/>
  <c r="B67" i="6"/>
  <c r="A68" i="6"/>
  <c r="B68" i="6"/>
  <c r="A69" i="6"/>
  <c r="B69" i="6"/>
  <c r="A70" i="6"/>
  <c r="B70" i="6"/>
  <c r="A71" i="6"/>
  <c r="B71" i="6"/>
  <c r="A72" i="6"/>
  <c r="B72" i="6"/>
  <c r="A73" i="6"/>
  <c r="B73" i="6"/>
  <c r="A74" i="6"/>
  <c r="B74" i="6"/>
  <c r="A75" i="6"/>
  <c r="B75" i="6"/>
  <c r="A76" i="6"/>
  <c r="B76" i="6"/>
  <c r="A77" i="6"/>
  <c r="B77" i="6"/>
  <c r="A78" i="6"/>
  <c r="B78" i="6"/>
  <c r="A79" i="6"/>
  <c r="B79" i="6"/>
  <c r="A80" i="6"/>
  <c r="B80" i="6"/>
  <c r="A81" i="6"/>
  <c r="B81" i="6"/>
  <c r="A82" i="6"/>
  <c r="B82" i="6"/>
  <c r="A83" i="6"/>
  <c r="B83" i="6"/>
  <c r="A84" i="6"/>
  <c r="B84" i="6"/>
  <c r="A85" i="6"/>
  <c r="B85" i="6"/>
  <c r="A86" i="6"/>
  <c r="B86" i="6"/>
  <c r="A87" i="6"/>
  <c r="B87" i="6"/>
  <c r="A88" i="6"/>
  <c r="B88" i="6"/>
  <c r="A89" i="6"/>
  <c r="B89" i="6"/>
  <c r="A90" i="6"/>
  <c r="B90" i="6"/>
  <c r="A91" i="6"/>
  <c r="B91" i="6"/>
  <c r="A92" i="6"/>
  <c r="B92" i="6"/>
  <c r="A93" i="6"/>
  <c r="B93" i="6"/>
  <c r="A94" i="6"/>
  <c r="B94" i="6"/>
  <c r="A95" i="6"/>
  <c r="B95" i="6"/>
  <c r="A96" i="6"/>
  <c r="B96" i="6"/>
  <c r="A97" i="6"/>
  <c r="B97" i="6"/>
  <c r="A98" i="6"/>
  <c r="B98" i="6"/>
  <c r="A99" i="6"/>
  <c r="B99" i="6"/>
  <c r="A100" i="6"/>
  <c r="B100" i="6"/>
  <c r="A101" i="6"/>
  <c r="B101" i="6"/>
  <c r="A102" i="6"/>
  <c r="B102" i="6"/>
  <c r="A103" i="6"/>
  <c r="B103" i="6"/>
  <c r="A104" i="6"/>
  <c r="B104" i="6"/>
  <c r="A105" i="6"/>
  <c r="B105" i="6"/>
  <c r="A106" i="6"/>
  <c r="B106" i="6"/>
  <c r="A107" i="6"/>
  <c r="B107" i="6"/>
  <c r="A108" i="6"/>
  <c r="B108" i="6"/>
  <c r="A109" i="6"/>
  <c r="B109" i="6"/>
  <c r="A110" i="6"/>
  <c r="B110" i="6"/>
  <c r="A111" i="6"/>
  <c r="B111" i="6"/>
  <c r="A112" i="6"/>
  <c r="B112" i="6"/>
  <c r="A113" i="6"/>
  <c r="B113" i="6"/>
  <c r="A114" i="6"/>
  <c r="B114" i="6"/>
  <c r="A115" i="6"/>
  <c r="B115" i="6"/>
  <c r="A116" i="6"/>
  <c r="B116" i="6"/>
  <c r="A117" i="6"/>
  <c r="B117" i="6"/>
  <c r="A118" i="6"/>
  <c r="B118" i="6"/>
  <c r="A119" i="6"/>
  <c r="B119" i="6"/>
  <c r="A120" i="6"/>
  <c r="B120" i="6"/>
  <c r="A121" i="6"/>
  <c r="B121" i="6"/>
  <c r="A122" i="6"/>
  <c r="B122" i="6"/>
  <c r="A123" i="6"/>
  <c r="B123" i="6"/>
  <c r="A124" i="6"/>
  <c r="B124" i="6"/>
  <c r="A125" i="6"/>
  <c r="B125" i="6"/>
  <c r="A126" i="6"/>
  <c r="B126" i="6"/>
  <c r="A127" i="6"/>
  <c r="B127" i="6"/>
  <c r="A128" i="6"/>
  <c r="B128" i="6"/>
  <c r="A129" i="6"/>
  <c r="B129" i="6"/>
  <c r="A130" i="6"/>
  <c r="B130" i="6"/>
  <c r="A131" i="6"/>
  <c r="B131" i="6"/>
  <c r="A132" i="6"/>
  <c r="B132" i="6"/>
  <c r="A133" i="6"/>
  <c r="B133" i="6"/>
  <c r="A134" i="6"/>
  <c r="B134" i="6"/>
  <c r="A135" i="6"/>
  <c r="B135" i="6"/>
  <c r="A136" i="6"/>
  <c r="B136" i="6"/>
  <c r="A137" i="6"/>
  <c r="B137" i="6"/>
  <c r="A138" i="6"/>
  <c r="B138" i="6"/>
  <c r="A139" i="6"/>
  <c r="B139" i="6"/>
  <c r="A140" i="6"/>
  <c r="B140" i="6"/>
  <c r="A141" i="6"/>
  <c r="B141" i="6"/>
  <c r="A142" i="6"/>
  <c r="B142" i="6"/>
  <c r="A143" i="6"/>
  <c r="B143" i="6"/>
  <c r="A144" i="6"/>
  <c r="B144" i="6"/>
  <c r="A145" i="6"/>
  <c r="B145" i="6"/>
  <c r="A146" i="6"/>
  <c r="B146" i="6"/>
  <c r="A147" i="6"/>
  <c r="B147" i="6"/>
  <c r="A148" i="6"/>
  <c r="B148" i="6"/>
  <c r="A149" i="6"/>
  <c r="B149" i="6"/>
  <c r="A150" i="6"/>
  <c r="B150" i="6"/>
  <c r="A151" i="6"/>
  <c r="B151" i="6"/>
  <c r="A152" i="6"/>
  <c r="B152" i="6"/>
  <c r="A153" i="6"/>
  <c r="B153" i="6"/>
  <c r="A154" i="6"/>
  <c r="B154" i="6"/>
  <c r="A155" i="6"/>
  <c r="B155" i="6"/>
  <c r="A156" i="6"/>
  <c r="B156" i="6"/>
  <c r="A157" i="6"/>
  <c r="B157" i="6"/>
  <c r="A158" i="6"/>
  <c r="B158" i="6"/>
  <c r="A159" i="6"/>
  <c r="B159" i="6"/>
  <c r="A160" i="6"/>
  <c r="B160" i="6"/>
  <c r="A161" i="6"/>
  <c r="B161" i="6"/>
  <c r="A162" i="6"/>
  <c r="B162" i="6"/>
  <c r="A163" i="6"/>
  <c r="B163" i="6"/>
  <c r="A164" i="6"/>
  <c r="B164" i="6"/>
  <c r="A165" i="6"/>
  <c r="B165" i="6"/>
  <c r="A166" i="6"/>
  <c r="B166" i="6"/>
  <c r="A167" i="6"/>
  <c r="B167" i="6"/>
  <c r="A168" i="6"/>
  <c r="B168" i="6"/>
  <c r="A169" i="6"/>
  <c r="B169" i="6"/>
  <c r="A170" i="6"/>
  <c r="B170" i="6"/>
  <c r="A171" i="6"/>
  <c r="B171" i="6"/>
  <c r="A172" i="6"/>
  <c r="B172" i="6"/>
  <c r="B5" i="6"/>
  <c r="A5" i="6"/>
  <c r="S8" i="14" l="1"/>
  <c r="S7" i="14"/>
  <c r="P7" i="14" s="1"/>
  <c r="D9" i="15"/>
  <c r="W10" i="14"/>
  <c r="F9" i="15" s="1"/>
  <c r="D10" i="15"/>
  <c r="W11" i="14"/>
  <c r="F10" i="15" s="1"/>
  <c r="P9" i="14"/>
  <c r="P8" i="14"/>
  <c r="P5" i="14"/>
  <c r="P6" i="14"/>
  <c r="P4" i="14"/>
  <c r="D11" i="15"/>
  <c r="W12" i="14"/>
  <c r="F11" i="15" s="1"/>
  <c r="T6" i="12"/>
  <c r="T7" i="12"/>
  <c r="R7" i="12"/>
  <c r="R6" i="12"/>
  <c r="T8" i="13"/>
  <c r="T13" i="13" s="1"/>
  <c r="T14" i="13"/>
  <c r="R8" i="13"/>
  <c r="R14" i="13" s="1"/>
  <c r="U14" i="13"/>
  <c r="S14" i="13"/>
  <c r="S6" i="12"/>
  <c r="S7" i="12"/>
  <c r="U6" i="12"/>
  <c r="U7" i="12"/>
  <c r="U8" i="12" s="1"/>
  <c r="T8" i="12"/>
  <c r="D6" i="15" l="1"/>
  <c r="W7" i="14"/>
  <c r="F6" i="15" s="1"/>
  <c r="D5" i="15"/>
  <c r="W6" i="14"/>
  <c r="F5" i="15" s="1"/>
  <c r="D4" i="15"/>
  <c r="W5" i="14"/>
  <c r="F4" i="15" s="1"/>
  <c r="D3" i="15"/>
  <c r="W4" i="14"/>
  <c r="F3" i="15" s="1"/>
  <c r="D7" i="15"/>
  <c r="W8" i="14"/>
  <c r="F7" i="15" s="1"/>
  <c r="D8" i="15"/>
  <c r="W9" i="14"/>
  <c r="F8" i="15" s="1"/>
  <c r="R8" i="12"/>
  <c r="T15" i="13"/>
  <c r="R13" i="13"/>
  <c r="R15" i="13" s="1"/>
  <c r="S8" i="12"/>
</calcChain>
</file>

<file path=xl/sharedStrings.xml><?xml version="1.0" encoding="utf-8"?>
<sst xmlns="http://schemas.openxmlformats.org/spreadsheetml/2006/main" count="425" uniqueCount="97">
  <si>
    <t>(Multiple Items)</t>
  </si>
  <si>
    <t>Row Labels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</si>
  <si>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</si>
  <si>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</si>
  <si>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</si>
  <si>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</si>
  <si>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</si>
  <si>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</si>
  <si>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</si>
  <si>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</si>
  <si>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</si>
  <si>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</si>
  <si>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</si>
  <si>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</si>
  <si>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USAIDI Total</t>
  </si>
  <si>
    <t>USAIDI Net</t>
  </si>
  <si>
    <t>USAIFI Total</t>
  </si>
  <si>
    <t>USAIFI Net</t>
  </si>
  <si>
    <t>Month</t>
  </si>
  <si>
    <t>Monthly USAIDI and USAIFI Performane</t>
  </si>
  <si>
    <t>Note: Net means after removing Exclusions</t>
  </si>
  <si>
    <t>Year</t>
  </si>
  <si>
    <t>Average of USAIDI Total</t>
  </si>
  <si>
    <t>Average of USAIDI Net</t>
  </si>
  <si>
    <t>Average of USAIFI Total</t>
  </si>
  <si>
    <t>Average of USAIFI Net</t>
  </si>
  <si>
    <t>10yr data</t>
  </si>
  <si>
    <t>5yr data</t>
  </si>
  <si>
    <t>Period</t>
  </si>
  <si>
    <t>Jan-Jun</t>
  </si>
  <si>
    <t>Jul-Dec</t>
  </si>
  <si>
    <t>Total</t>
  </si>
  <si>
    <t>USAIDI</t>
  </si>
  <si>
    <t>USAIFI</t>
  </si>
  <si>
    <t>2009-2018
10yr Avg</t>
  </si>
  <si>
    <t>2014-2018
5yr Avg</t>
  </si>
  <si>
    <t>Sum of USAIDI Total</t>
  </si>
  <si>
    <t>Sum of USAIDI Net</t>
  </si>
  <si>
    <t>Sum of USAIFI Total</t>
  </si>
  <si>
    <t>Sum of USAIFI Net</t>
  </si>
  <si>
    <t>FY19</t>
  </si>
  <si>
    <t>FY18</t>
  </si>
  <si>
    <t>FY17</t>
  </si>
  <si>
    <t>FY11</t>
  </si>
  <si>
    <t>FY12</t>
  </si>
  <si>
    <t>FY13</t>
  </si>
  <si>
    <t>FY14</t>
  </si>
  <si>
    <t>FY15</t>
  </si>
  <si>
    <t>FY16</t>
  </si>
  <si>
    <t>FY10</t>
  </si>
  <si>
    <t>FY09</t>
  </si>
  <si>
    <t>FY08</t>
  </si>
  <si>
    <t>FY07</t>
  </si>
  <si>
    <t>FY</t>
  </si>
  <si>
    <t>FY10-FY14 (5years)</t>
  </si>
  <si>
    <t>FY15-FY19 (most recent 5yrs)</t>
  </si>
  <si>
    <t>FY10-FY14</t>
  </si>
  <si>
    <t>FY15-FY19</t>
  </si>
  <si>
    <t>Measure</t>
  </si>
  <si>
    <t>Feeder Class</t>
  </si>
  <si>
    <t>Average</t>
  </si>
  <si>
    <t>Unplanned SAIDI</t>
  </si>
  <si>
    <t>Urban</t>
  </si>
  <si>
    <t>Rural Short</t>
  </si>
  <si>
    <t>Rural Long</t>
  </si>
  <si>
    <t>Unplanned SAIFI</t>
  </si>
  <si>
    <t>Unplanned MAIFI</t>
  </si>
  <si>
    <t>Telephone answering parameter</t>
  </si>
  <si>
    <t>(actual)</t>
  </si>
  <si>
    <t>(forecast)</t>
  </si>
  <si>
    <t>Customer</t>
  </si>
  <si>
    <t>Short rural</t>
  </si>
  <si>
    <t>Long rural</t>
  </si>
  <si>
    <t>Whole Network</t>
  </si>
  <si>
    <t>(Average EDPR Period)</t>
  </si>
  <si>
    <t>Network USAIDI Target</t>
  </si>
  <si>
    <t>Network USAIFI Target</t>
  </si>
  <si>
    <t>Network MAIFI Target</t>
  </si>
  <si>
    <t>CY16 Performance Summary</t>
  </si>
  <si>
    <t>Target</t>
  </si>
  <si>
    <t>2016 Actual (total)</t>
  </si>
  <si>
    <t>2016 Actual (w/exemptions)</t>
  </si>
  <si>
    <t>Calculated Network Level Targets</t>
  </si>
  <si>
    <t>Proportion of CY2020 (forecast) targets</t>
  </si>
  <si>
    <t>MAIFI Total</t>
  </si>
  <si>
    <t>MAIFI Net</t>
  </si>
  <si>
    <t>Average of MAIFI Total</t>
  </si>
  <si>
    <t>Average of MAIFI Net</t>
  </si>
  <si>
    <t>MAIFI</t>
  </si>
  <si>
    <t>EDPR 2016-2020 Targets</t>
  </si>
  <si>
    <t>Historical %</t>
  </si>
  <si>
    <t>Half-year (January to June) Performance (CY10-CY14)</t>
  </si>
  <si>
    <t>Animal proofing adjustment</t>
  </si>
  <si>
    <t>half year</t>
  </si>
  <si>
    <t>Final Target</t>
  </si>
  <si>
    <t>Modification</t>
  </si>
  <si>
    <t>Proposed 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</si>
</sst>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#,##0.000"/>
  </numFmts>
  <fonts count="13" x14ac:knownFonts="1">
    <font>
      <sz val="11"/>
      <color theme="1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9"/>
      <name val="Arial"/>
      <family val="2"/>
    </font>
    <font>
      <b/>
      <sz val="12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000000"/>
      <name val="Calibri"/>
      <family val="2"/>
    </font>
    <font>
      <b/>
      <sz val="9"/>
      <color rgb="FFFFFFFF"/>
      <name val="Calibri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28317D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17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/>
    <xf numFmtId="0" fontId="0" fillId="0" borderId="1" xfId="0" applyBorder="1"/>
    <xf numFmtId="165" fontId="0" fillId="0" borderId="1" xfId="0" applyNumberFormat="1" applyBorder="1"/>
    <xf numFmtId="165" fontId="0" fillId="0" borderId="0" xfId="0" applyNumberFormat="1"/>
    <xf numFmtId="0" fontId="0" fillId="0" borderId="3" xfId="0" applyBorder="1"/>
    <xf numFmtId="0" fontId="0" fillId="0" borderId="4" xfId="0" applyBorder="1"/>
    <xf numFmtId="0" fontId="5" fillId="0" borderId="0" xfId="1" applyFont="1" applyFill="1" applyBorder="1" applyAlignment="1" applyProtection="1">
      <alignment horizontal="right" vertical="center"/>
    </xf>
    <xf numFmtId="166" fontId="0" fillId="0" borderId="0" xfId="0" applyNumberFormat="1"/>
    <xf numFmtId="0" fontId="3" fillId="0" borderId="0" xfId="0" applyFont="1"/>
    <xf numFmtId="0" fontId="0" fillId="0" borderId="2" xfId="0" applyBorder="1" applyAlignment="1">
      <alignment vertical="top"/>
    </xf>
    <xf numFmtId="3" fontId="6" fillId="0" borderId="0" xfId="1" applyNumberFormat="1" applyFont="1" applyFill="1" applyBorder="1" applyAlignment="1" applyProtection="1">
      <alignment horizontal="right" vertical="center"/>
    </xf>
    <xf numFmtId="0" fontId="0" fillId="0" borderId="5" xfId="0" applyBorder="1" applyAlignment="1">
      <alignment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7" fillId="0" borderId="0" xfId="0" applyFont="1"/>
    <xf numFmtId="0" fontId="8" fillId="0" borderId="0" xfId="0" applyFont="1"/>
    <xf numFmtId="3" fontId="8" fillId="0" borderId="0" xfId="0" applyNumberFormat="1" applyFont="1"/>
    <xf numFmtId="166" fontId="8" fillId="0" borderId="0" xfId="0" applyNumberFormat="1" applyFont="1"/>
    <xf numFmtId="0" fontId="3" fillId="0" borderId="0" xfId="0" applyFont="1" applyFill="1" applyBorder="1"/>
    <xf numFmtId="0" fontId="3" fillId="0" borderId="1" xfId="0" applyFont="1" applyBorder="1" applyAlignment="1">
      <alignment horizontal="center"/>
    </xf>
    <xf numFmtId="164" fontId="0" fillId="2" borderId="0" xfId="0" applyNumberFormat="1" applyFill="1"/>
    <xf numFmtId="2" fontId="0" fillId="2" borderId="1" xfId="0" applyNumberFormat="1" applyFill="1" applyBorder="1"/>
    <xf numFmtId="164" fontId="0" fillId="2" borderId="1" xfId="0" applyNumberFormat="1" applyFill="1" applyBorder="1"/>
    <xf numFmtId="0" fontId="0" fillId="3" borderId="0" xfId="0" applyFill="1"/>
    <xf numFmtId="3" fontId="9" fillId="0" borderId="0" xfId="0" applyNumberFormat="1" applyFont="1"/>
    <xf numFmtId="9" fontId="0" fillId="0" borderId="0" xfId="2" applyFont="1"/>
    <xf numFmtId="0" fontId="0" fillId="2" borderId="0" xfId="0" applyFill="1"/>
    <xf numFmtId="0" fontId="5" fillId="2" borderId="0" xfId="1" applyFont="1" applyFill="1" applyBorder="1" applyAlignment="1" applyProtection="1">
      <alignment horizontal="right" vertical="center"/>
    </xf>
    <xf numFmtId="2" fontId="0" fillId="2" borderId="0" xfId="0" applyNumberFormat="1" applyFill="1"/>
    <xf numFmtId="0" fontId="11" fillId="4" borderId="7" xfId="3" applyFont="1" applyFill="1" applyBorder="1" applyAlignment="1">
      <alignment horizontal="left" vertical="center" wrapText="1"/>
    </xf>
    <xf numFmtId="0" fontId="11" fillId="4" borderId="0" xfId="3" applyFont="1" applyFill="1" applyBorder="1" applyAlignment="1">
      <alignment horizontal="left" vertical="center" wrapText="1"/>
    </xf>
    <xf numFmtId="0" fontId="11" fillId="4" borderId="8" xfId="3" applyFont="1" applyFill="1" applyBorder="1" applyAlignment="1">
      <alignment horizontal="left" vertical="center" wrapText="1"/>
    </xf>
    <xf numFmtId="0" fontId="11" fillId="4" borderId="9" xfId="3" applyFont="1" applyFill="1" applyBorder="1" applyAlignment="1">
      <alignment horizontal="left" vertical="center" wrapText="1"/>
    </xf>
    <xf numFmtId="0" fontId="11" fillId="4" borderId="10" xfId="3" applyFont="1" applyFill="1" applyBorder="1" applyAlignment="1">
      <alignment horizontal="left" vertical="center" wrapText="1"/>
    </xf>
    <xf numFmtId="0" fontId="11" fillId="4" borderId="12" xfId="3" applyFont="1" applyFill="1" applyBorder="1" applyAlignment="1">
      <alignment horizontal="left" vertical="center" wrapText="1"/>
    </xf>
    <xf numFmtId="0" fontId="11" fillId="4" borderId="13" xfId="3" applyFont="1" applyFill="1" applyBorder="1" applyAlignment="1">
      <alignment horizontal="left" vertical="center" wrapText="1"/>
    </xf>
    <xf numFmtId="2" fontId="12" fillId="0" borderId="0" xfId="0" applyNumberFormat="1" applyFont="1" applyBorder="1"/>
    <xf numFmtId="2" fontId="12" fillId="0" borderId="11" xfId="0" applyNumberFormat="1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0" fontId="0" fillId="0" borderId="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4">
    <cellStyle name="Normal" xfId="0" builtinId="0"/>
    <cellStyle name="Normal 2" xfId="3"/>
    <cellStyle name="Normal 20" xfId="1"/>
    <cellStyle name="Percent" xfId="2" builtinId="5"/>
  </cellStyles>
  <dxfs count="7">
    <dxf>
      <numFmt numFmtId="164" formatCode="0.0000"/>
    </dxf>
    <dxf>
      <numFmt numFmtId="167" formatCode="0.00000"/>
    </dxf>
    <dxf>
      <numFmt numFmtId="168" formatCode="0.00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 b="1"/>
              <a:t>Monthly USAIDI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Summary!$D$4</c:f>
              <c:strCache>
                <c:ptCount val="1"/>
                <c:pt idx="0">
                  <c:v>USAIDI 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Summary!$C$5:$C$170</c:f>
              <c:numCache>
                <c:formatCode>mmm\-yy</c:formatCode>
                <c:ptCount val="166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</c:numCache>
            </c:numRef>
          </c:cat>
          <c:val>
            <c:numRef>
              <c:f>Summary!$D$5:$D$170</c:f>
              <c:numCache>
                <c:formatCode>0.0000</c:formatCode>
                <c:ptCount val="166"/>
                <c:pt idx="0">
                  <c:v>73.821906194259341</c:v>
                </c:pt>
                <c:pt idx="1">
                  <c:v>10.397143661300602</c:v>
                </c:pt>
                <c:pt idx="2">
                  <c:v>9.1668908523603392</c:v>
                </c:pt>
                <c:pt idx="3">
                  <c:v>13.733695023422946</c:v>
                </c:pt>
                <c:pt idx="4">
                  <c:v>13.967876118266442</c:v>
                </c:pt>
                <c:pt idx="5">
                  <c:v>7.2223237149324921</c:v>
                </c:pt>
                <c:pt idx="6">
                  <c:v>7.913277261009128</c:v>
                </c:pt>
                <c:pt idx="7">
                  <c:v>10.844899185506613</c:v>
                </c:pt>
                <c:pt idx="8">
                  <c:v>16.793891903932259</c:v>
                </c:pt>
                <c:pt idx="9">
                  <c:v>13.109865954797948</c:v>
                </c:pt>
                <c:pt idx="10">
                  <c:v>11.627876498144639</c:v>
                </c:pt>
                <c:pt idx="11">
                  <c:v>32.156900055773029</c:v>
                </c:pt>
                <c:pt idx="12">
                  <c:v>31.48063235754606</c:v>
                </c:pt>
                <c:pt idx="13">
                  <c:v>45.259214123103213</c:v>
                </c:pt>
                <c:pt idx="14">
                  <c:v>10.226837958378825</c:v>
                </c:pt>
                <c:pt idx="15">
                  <c:v>5.4449099110535606</c:v>
                </c:pt>
                <c:pt idx="16">
                  <c:v>23.612012423726949</c:v>
                </c:pt>
                <c:pt idx="17">
                  <c:v>36.08192212320477</c:v>
                </c:pt>
                <c:pt idx="18">
                  <c:v>16.78606816123763</c:v>
                </c:pt>
                <c:pt idx="19">
                  <c:v>21.39217169793756</c:v>
                </c:pt>
                <c:pt idx="20">
                  <c:v>9.1696820439908251</c:v>
                </c:pt>
                <c:pt idx="21">
                  <c:v>20.099361041291115</c:v>
                </c:pt>
                <c:pt idx="22">
                  <c:v>12.509735022553972</c:v>
                </c:pt>
                <c:pt idx="23">
                  <c:v>13.45414138336676</c:v>
                </c:pt>
                <c:pt idx="24">
                  <c:v>20.830314728423136</c:v>
                </c:pt>
                <c:pt idx="25">
                  <c:v>11.823057449676577</c:v>
                </c:pt>
                <c:pt idx="26">
                  <c:v>10.926022613411734</c:v>
                </c:pt>
                <c:pt idx="27">
                  <c:v>182.25384636594882</c:v>
                </c:pt>
                <c:pt idx="28">
                  <c:v>5.152274512208483</c:v>
                </c:pt>
                <c:pt idx="29">
                  <c:v>10.117700411869517</c:v>
                </c:pt>
                <c:pt idx="30">
                  <c:v>12.095497317329212</c:v>
                </c:pt>
                <c:pt idx="31">
                  <c:v>9.8424269630362424</c:v>
                </c:pt>
                <c:pt idx="32">
                  <c:v>8.2418926941628019</c:v>
                </c:pt>
                <c:pt idx="33">
                  <c:v>6.6931029396640342</c:v>
                </c:pt>
                <c:pt idx="34">
                  <c:v>9.5242090537444799</c:v>
                </c:pt>
                <c:pt idx="35">
                  <c:v>13.308396693954025</c:v>
                </c:pt>
                <c:pt idx="36">
                  <c:v>48.968148252676883</c:v>
                </c:pt>
                <c:pt idx="37">
                  <c:v>127.0108494479025</c:v>
                </c:pt>
                <c:pt idx="38">
                  <c:v>13.931625883694505</c:v>
                </c:pt>
                <c:pt idx="39">
                  <c:v>29.115193713339984</c:v>
                </c:pt>
                <c:pt idx="40">
                  <c:v>4.4575218950684388</c:v>
                </c:pt>
                <c:pt idx="41">
                  <c:v>7.7359084016538873</c:v>
                </c:pt>
                <c:pt idx="42">
                  <c:v>10.859802228619015</c:v>
                </c:pt>
                <c:pt idx="43">
                  <c:v>61.439788051985346</c:v>
                </c:pt>
                <c:pt idx="44">
                  <c:v>26.197259129776555</c:v>
                </c:pt>
                <c:pt idx="45">
                  <c:v>7.876635553659538</c:v>
                </c:pt>
                <c:pt idx="46">
                  <c:v>15.975025306677781</c:v>
                </c:pt>
                <c:pt idx="47">
                  <c:v>12.028113455485125</c:v>
                </c:pt>
                <c:pt idx="48">
                  <c:v>22.68950195445316</c:v>
                </c:pt>
                <c:pt idx="49">
                  <c:v>17.359931390133816</c:v>
                </c:pt>
                <c:pt idx="50">
                  <c:v>20.073046786872602</c:v>
                </c:pt>
                <c:pt idx="51">
                  <c:v>6.4831939428752481</c:v>
                </c:pt>
                <c:pt idx="52">
                  <c:v>5.2554853492014981</c:v>
                </c:pt>
                <c:pt idx="53">
                  <c:v>20.191277202739911</c:v>
                </c:pt>
                <c:pt idx="54">
                  <c:v>4.5570199509426654</c:v>
                </c:pt>
                <c:pt idx="55">
                  <c:v>11.141687053887868</c:v>
                </c:pt>
                <c:pt idx="56">
                  <c:v>33.078298129709133</c:v>
                </c:pt>
                <c:pt idx="57">
                  <c:v>10.668531784064525</c:v>
                </c:pt>
                <c:pt idx="58">
                  <c:v>12.7828996948717</c:v>
                </c:pt>
                <c:pt idx="59">
                  <c:v>13.908144701535885</c:v>
                </c:pt>
                <c:pt idx="60">
                  <c:v>16.025225380599242</c:v>
                </c:pt>
                <c:pt idx="61">
                  <c:v>35.928862827487791</c:v>
                </c:pt>
                <c:pt idx="62">
                  <c:v>8.6087361439927239</c:v>
                </c:pt>
                <c:pt idx="63">
                  <c:v>6.7350543265235707</c:v>
                </c:pt>
                <c:pt idx="64">
                  <c:v>6.8428466157633121</c:v>
                </c:pt>
                <c:pt idx="65">
                  <c:v>13.196735704990513</c:v>
                </c:pt>
                <c:pt idx="66">
                  <c:v>15.027265173013911</c:v>
                </c:pt>
                <c:pt idx="67">
                  <c:v>6.7248145999592364</c:v>
                </c:pt>
                <c:pt idx="68">
                  <c:v>16.315316473557953</c:v>
                </c:pt>
                <c:pt idx="69">
                  <c:v>6.6271648296514627</c:v>
                </c:pt>
                <c:pt idx="70">
                  <c:v>20.236777410200528</c:v>
                </c:pt>
                <c:pt idx="71">
                  <c:v>19.692579294774305</c:v>
                </c:pt>
                <c:pt idx="72">
                  <c:v>15.008824982721015</c:v>
                </c:pt>
                <c:pt idx="73">
                  <c:v>20.077967098346296</c:v>
                </c:pt>
                <c:pt idx="74">
                  <c:v>12.109766591290771</c:v>
                </c:pt>
                <c:pt idx="75">
                  <c:v>7.9455277056430349</c:v>
                </c:pt>
                <c:pt idx="76">
                  <c:v>12.870780887054687</c:v>
                </c:pt>
                <c:pt idx="77">
                  <c:v>37.05690597614344</c:v>
                </c:pt>
                <c:pt idx="78">
                  <c:v>5.9237384800341104</c:v>
                </c:pt>
                <c:pt idx="79">
                  <c:v>8.9074446649108037</c:v>
                </c:pt>
                <c:pt idx="80">
                  <c:v>90.938677684169292</c:v>
                </c:pt>
                <c:pt idx="81">
                  <c:v>7.2399754938557619</c:v>
                </c:pt>
                <c:pt idx="82">
                  <c:v>13.601792088763967</c:v>
                </c:pt>
                <c:pt idx="83">
                  <c:v>9.1055011060090845</c:v>
                </c:pt>
                <c:pt idx="84">
                  <c:v>20.503246600800633</c:v>
                </c:pt>
                <c:pt idx="85">
                  <c:v>12.976473314562073</c:v>
                </c:pt>
                <c:pt idx="86">
                  <c:v>26.026302994869958</c:v>
                </c:pt>
                <c:pt idx="87">
                  <c:v>5.5207738527086816</c:v>
                </c:pt>
                <c:pt idx="88">
                  <c:v>6.5642375599981229</c:v>
                </c:pt>
                <c:pt idx="89">
                  <c:v>6.686799580145677</c:v>
                </c:pt>
                <c:pt idx="90">
                  <c:v>6.3274575942589601</c:v>
                </c:pt>
                <c:pt idx="91">
                  <c:v>35.006217539671852</c:v>
                </c:pt>
                <c:pt idx="92">
                  <c:v>27.206279942262459</c:v>
                </c:pt>
                <c:pt idx="93">
                  <c:v>28.931855462271415</c:v>
                </c:pt>
                <c:pt idx="94">
                  <c:v>9.1615227443811147</c:v>
                </c:pt>
                <c:pt idx="95">
                  <c:v>12.074153059014375</c:v>
                </c:pt>
                <c:pt idx="96">
                  <c:v>28.199077839845469</c:v>
                </c:pt>
                <c:pt idx="97">
                  <c:v>35.843782194610796</c:v>
                </c:pt>
                <c:pt idx="98">
                  <c:v>15.467374655996665</c:v>
                </c:pt>
                <c:pt idx="99">
                  <c:v>16.648235510840298</c:v>
                </c:pt>
                <c:pt idx="100">
                  <c:v>7.1356466218685428</c:v>
                </c:pt>
                <c:pt idx="101">
                  <c:v>39.7150556744703</c:v>
                </c:pt>
                <c:pt idx="102">
                  <c:v>37.842994398991671</c:v>
                </c:pt>
                <c:pt idx="103">
                  <c:v>5.9972054772044174</c:v>
                </c:pt>
                <c:pt idx="104">
                  <c:v>33.218587337693805</c:v>
                </c:pt>
                <c:pt idx="105">
                  <c:v>13.469498534489833</c:v>
                </c:pt>
                <c:pt idx="106">
                  <c:v>9.7836842552747179</c:v>
                </c:pt>
                <c:pt idx="107">
                  <c:v>19.930635606303536</c:v>
                </c:pt>
                <c:pt idx="108">
                  <c:v>28.332114402900661</c:v>
                </c:pt>
                <c:pt idx="109">
                  <c:v>29.625508692283844</c:v>
                </c:pt>
                <c:pt idx="110">
                  <c:v>13.922510182347761</c:v>
                </c:pt>
                <c:pt idx="111">
                  <c:v>8.9343505835289676</c:v>
                </c:pt>
                <c:pt idx="112">
                  <c:v>6.6581144571381223</c:v>
                </c:pt>
                <c:pt idx="113">
                  <c:v>6.3406225432818486</c:v>
                </c:pt>
                <c:pt idx="114">
                  <c:v>11.582190503902524</c:v>
                </c:pt>
                <c:pt idx="115">
                  <c:v>7.6932922203711458</c:v>
                </c:pt>
                <c:pt idx="116">
                  <c:v>6.9506786497221071</c:v>
                </c:pt>
                <c:pt idx="117">
                  <c:v>14.951929761040066</c:v>
                </c:pt>
                <c:pt idx="118">
                  <c:v>30.159345207425257</c:v>
                </c:pt>
                <c:pt idx="119">
                  <c:v>29.206581333083157</c:v>
                </c:pt>
                <c:pt idx="120">
                  <c:v>30.701940496875842</c:v>
                </c:pt>
                <c:pt idx="121">
                  <c:v>11.765034276722314</c:v>
                </c:pt>
                <c:pt idx="122">
                  <c:v>21.751275171743206</c:v>
                </c:pt>
                <c:pt idx="123">
                  <c:v>5.0691275905319699</c:v>
                </c:pt>
                <c:pt idx="124">
                  <c:v>57.062145524320222</c:v>
                </c:pt>
                <c:pt idx="125">
                  <c:v>9.8197948574847835</c:v>
                </c:pt>
                <c:pt idx="126">
                  <c:v>22.293406657422636</c:v>
                </c:pt>
                <c:pt idx="127">
                  <c:v>9.0047611273488855</c:v>
                </c:pt>
                <c:pt idx="128">
                  <c:v>11.61862355154598</c:v>
                </c:pt>
                <c:pt idx="129">
                  <c:v>184.70064121779455</c:v>
                </c:pt>
                <c:pt idx="130">
                  <c:v>11.024130654292719</c:v>
                </c:pt>
                <c:pt idx="131">
                  <c:v>11.479842094058888</c:v>
                </c:pt>
                <c:pt idx="132">
                  <c:v>10.068215831226535</c:v>
                </c:pt>
                <c:pt idx="133">
                  <c:v>7.4110145303855317</c:v>
                </c:pt>
                <c:pt idx="134">
                  <c:v>20.158632606966936</c:v>
                </c:pt>
                <c:pt idx="135">
                  <c:v>10.950470528217934</c:v>
                </c:pt>
                <c:pt idx="136">
                  <c:v>8.5215514412903417</c:v>
                </c:pt>
                <c:pt idx="137">
                  <c:v>5.3003484949941333</c:v>
                </c:pt>
                <c:pt idx="138">
                  <c:v>7.2488539319817367</c:v>
                </c:pt>
                <c:pt idx="139">
                  <c:v>7.7139052960090657</c:v>
                </c:pt>
                <c:pt idx="140">
                  <c:v>11.828311002323534</c:v>
                </c:pt>
                <c:pt idx="141">
                  <c:v>9.0226758121612693</c:v>
                </c:pt>
                <c:pt idx="142">
                  <c:v>9.0231231614754623</c:v>
                </c:pt>
                <c:pt idx="143">
                  <c:v>41.485340842780708</c:v>
                </c:pt>
                <c:pt idx="144">
                  <c:v>18.054386943814677</c:v>
                </c:pt>
                <c:pt idx="145">
                  <c:v>23.182389858833176</c:v>
                </c:pt>
                <c:pt idx="146">
                  <c:v>19.05965900644609</c:v>
                </c:pt>
                <c:pt idx="147">
                  <c:v>13.902725777378599</c:v>
                </c:pt>
                <c:pt idx="148">
                  <c:v>11.92450821162647</c:v>
                </c:pt>
                <c:pt idx="149">
                  <c:v>6.860872168556658</c:v>
                </c:pt>
                <c:pt idx="150">
                  <c:v>25.175826918702374</c:v>
                </c:pt>
                <c:pt idx="151">
                  <c:v>15.67814074920677</c:v>
                </c:pt>
                <c:pt idx="152">
                  <c:v>7.6408594879496201</c:v>
                </c:pt>
                <c:pt idx="153">
                  <c:v>8.7079249645475389</c:v>
                </c:pt>
                <c:pt idx="154">
                  <c:v>13.626612127610882</c:v>
                </c:pt>
                <c:pt idx="155">
                  <c:v>16.200673026329891</c:v>
                </c:pt>
                <c:pt idx="156">
                  <c:v>44.64934013605442</c:v>
                </c:pt>
                <c:pt idx="157">
                  <c:v>14.382170068027211</c:v>
                </c:pt>
                <c:pt idx="158">
                  <c:v>28.229717006802723</c:v>
                </c:pt>
                <c:pt idx="159">
                  <c:v>10.660722448979591</c:v>
                </c:pt>
                <c:pt idx="160">
                  <c:v>13.017741496598639</c:v>
                </c:pt>
                <c:pt idx="161">
                  <c:v>8.2371183673469393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F3-44A6-8387-8DBE622B1A53}"/>
            </c:ext>
          </c:extLst>
        </c:ser>
        <c:ser>
          <c:idx val="1"/>
          <c:order val="1"/>
          <c:tx>
            <c:strRef>
              <c:f>Summary!$E$4</c:f>
              <c:strCache>
                <c:ptCount val="1"/>
                <c:pt idx="0">
                  <c:v>USAIDI Net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Summary!$C$5:$C$170</c:f>
              <c:numCache>
                <c:formatCode>mmm\-yy</c:formatCode>
                <c:ptCount val="166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</c:numCache>
            </c:numRef>
          </c:cat>
          <c:val>
            <c:numRef>
              <c:f>Summary!$E$5:$E$170</c:f>
              <c:numCache>
                <c:formatCode>0.0000</c:formatCode>
                <c:ptCount val="166"/>
                <c:pt idx="0">
                  <c:v>45.008673309930536</c:v>
                </c:pt>
                <c:pt idx="1">
                  <c:v>10.397143661300602</c:v>
                </c:pt>
                <c:pt idx="2">
                  <c:v>9.1668908523603392</c:v>
                </c:pt>
                <c:pt idx="3">
                  <c:v>13.733695023422946</c:v>
                </c:pt>
                <c:pt idx="4">
                  <c:v>13.967876118266442</c:v>
                </c:pt>
                <c:pt idx="5">
                  <c:v>7.2223237149324921</c:v>
                </c:pt>
                <c:pt idx="6">
                  <c:v>7.913277261009128</c:v>
                </c:pt>
                <c:pt idx="7">
                  <c:v>10.844899185506613</c:v>
                </c:pt>
                <c:pt idx="8">
                  <c:v>16.793891903932259</c:v>
                </c:pt>
                <c:pt idx="9">
                  <c:v>13.109865954797948</c:v>
                </c:pt>
                <c:pt idx="10">
                  <c:v>11.627876498144639</c:v>
                </c:pt>
                <c:pt idx="11">
                  <c:v>32.156900055773029</c:v>
                </c:pt>
                <c:pt idx="12">
                  <c:v>31.48063235754606</c:v>
                </c:pt>
                <c:pt idx="13">
                  <c:v>32.980861705638922</c:v>
                </c:pt>
                <c:pt idx="14">
                  <c:v>10.226837958378825</c:v>
                </c:pt>
                <c:pt idx="15">
                  <c:v>5.4449099110535606</c:v>
                </c:pt>
                <c:pt idx="16">
                  <c:v>23.612012423726949</c:v>
                </c:pt>
                <c:pt idx="17">
                  <c:v>10.238589720804665</c:v>
                </c:pt>
                <c:pt idx="18">
                  <c:v>16.78606816123763</c:v>
                </c:pt>
                <c:pt idx="19">
                  <c:v>21.39217169793756</c:v>
                </c:pt>
                <c:pt idx="20">
                  <c:v>9.1696820439908251</c:v>
                </c:pt>
                <c:pt idx="21">
                  <c:v>20.099361041291115</c:v>
                </c:pt>
                <c:pt idx="22">
                  <c:v>12.509735022553972</c:v>
                </c:pt>
                <c:pt idx="23">
                  <c:v>13.45414138336676</c:v>
                </c:pt>
                <c:pt idx="24">
                  <c:v>20.830314728423136</c:v>
                </c:pt>
                <c:pt idx="25">
                  <c:v>11.823057449676577</c:v>
                </c:pt>
                <c:pt idx="26">
                  <c:v>10.926022613411734</c:v>
                </c:pt>
                <c:pt idx="27">
                  <c:v>14.285408248962662</c:v>
                </c:pt>
                <c:pt idx="28">
                  <c:v>5.152274512208483</c:v>
                </c:pt>
                <c:pt idx="29">
                  <c:v>10.117700411869517</c:v>
                </c:pt>
                <c:pt idx="30">
                  <c:v>12.095497317329212</c:v>
                </c:pt>
                <c:pt idx="31">
                  <c:v>9.8424269630362424</c:v>
                </c:pt>
                <c:pt idx="32">
                  <c:v>8.2418926941628019</c:v>
                </c:pt>
                <c:pt idx="33">
                  <c:v>6.6931029396640342</c:v>
                </c:pt>
                <c:pt idx="34">
                  <c:v>9.5242090537444799</c:v>
                </c:pt>
                <c:pt idx="35">
                  <c:v>13.308396693954025</c:v>
                </c:pt>
                <c:pt idx="36">
                  <c:v>25.804918753532945</c:v>
                </c:pt>
                <c:pt idx="37">
                  <c:v>37.805300494877073</c:v>
                </c:pt>
                <c:pt idx="38">
                  <c:v>13.931625883694505</c:v>
                </c:pt>
                <c:pt idx="39">
                  <c:v>29.115193713339984</c:v>
                </c:pt>
                <c:pt idx="40">
                  <c:v>4.4575218950684388</c:v>
                </c:pt>
                <c:pt idx="41">
                  <c:v>7.7359084016538873</c:v>
                </c:pt>
                <c:pt idx="42">
                  <c:v>10.859802228619015</c:v>
                </c:pt>
                <c:pt idx="43">
                  <c:v>22.167840575678994</c:v>
                </c:pt>
                <c:pt idx="44">
                  <c:v>26.197259129776555</c:v>
                </c:pt>
                <c:pt idx="45">
                  <c:v>7.876635553659538</c:v>
                </c:pt>
                <c:pt idx="46">
                  <c:v>15.975025306677781</c:v>
                </c:pt>
                <c:pt idx="47">
                  <c:v>12.028113455485125</c:v>
                </c:pt>
                <c:pt idx="48">
                  <c:v>22.68950195445316</c:v>
                </c:pt>
                <c:pt idx="49">
                  <c:v>17.359931390133816</c:v>
                </c:pt>
                <c:pt idx="50">
                  <c:v>8.438040714707439</c:v>
                </c:pt>
                <c:pt idx="51">
                  <c:v>6.4831939428752481</c:v>
                </c:pt>
                <c:pt idx="52">
                  <c:v>5.2554853492014981</c:v>
                </c:pt>
                <c:pt idx="53">
                  <c:v>8.15826350476733</c:v>
                </c:pt>
                <c:pt idx="54">
                  <c:v>4.5570199509426654</c:v>
                </c:pt>
                <c:pt idx="55">
                  <c:v>11.141687053887868</c:v>
                </c:pt>
                <c:pt idx="56">
                  <c:v>8.4220146787992611</c:v>
                </c:pt>
                <c:pt idx="57">
                  <c:v>10.668531784064525</c:v>
                </c:pt>
                <c:pt idx="58">
                  <c:v>12.7828996948717</c:v>
                </c:pt>
                <c:pt idx="59">
                  <c:v>13.908144701535885</c:v>
                </c:pt>
                <c:pt idx="60">
                  <c:v>16.025225380599242</c:v>
                </c:pt>
                <c:pt idx="61">
                  <c:v>20.428097709349185</c:v>
                </c:pt>
                <c:pt idx="62">
                  <c:v>8.6087361439927239</c:v>
                </c:pt>
                <c:pt idx="63">
                  <c:v>6.7350543265235707</c:v>
                </c:pt>
                <c:pt idx="64">
                  <c:v>6.8428466157633121</c:v>
                </c:pt>
                <c:pt idx="65">
                  <c:v>13.196735704990513</c:v>
                </c:pt>
                <c:pt idx="66">
                  <c:v>15.027265173013911</c:v>
                </c:pt>
                <c:pt idx="67">
                  <c:v>6.7248145999592364</c:v>
                </c:pt>
                <c:pt idx="68">
                  <c:v>16.315316473557953</c:v>
                </c:pt>
                <c:pt idx="69">
                  <c:v>6.6271648296514627</c:v>
                </c:pt>
                <c:pt idx="70">
                  <c:v>20.236777410200528</c:v>
                </c:pt>
                <c:pt idx="71">
                  <c:v>19.692579294774305</c:v>
                </c:pt>
                <c:pt idx="72">
                  <c:v>15.008824982721015</c:v>
                </c:pt>
                <c:pt idx="73">
                  <c:v>9.3536458277211949</c:v>
                </c:pt>
                <c:pt idx="74">
                  <c:v>12.109766591290771</c:v>
                </c:pt>
                <c:pt idx="75">
                  <c:v>7.9455277056430349</c:v>
                </c:pt>
                <c:pt idx="76">
                  <c:v>12.870780887054687</c:v>
                </c:pt>
                <c:pt idx="77">
                  <c:v>14.600206578175678</c:v>
                </c:pt>
                <c:pt idx="78">
                  <c:v>5.9237384800341104</c:v>
                </c:pt>
                <c:pt idx="79">
                  <c:v>8.9074446649108037</c:v>
                </c:pt>
                <c:pt idx="80">
                  <c:v>19.009377602430913</c:v>
                </c:pt>
                <c:pt idx="81">
                  <c:v>7.2399754938557619</c:v>
                </c:pt>
                <c:pt idx="82">
                  <c:v>13.601792088763967</c:v>
                </c:pt>
                <c:pt idx="83">
                  <c:v>9.1055011060090845</c:v>
                </c:pt>
                <c:pt idx="84">
                  <c:v>20.503246600800633</c:v>
                </c:pt>
                <c:pt idx="85">
                  <c:v>12.976473314562073</c:v>
                </c:pt>
                <c:pt idx="86">
                  <c:v>12.352415601253504</c:v>
                </c:pt>
                <c:pt idx="87">
                  <c:v>5.5207738527086816</c:v>
                </c:pt>
                <c:pt idx="88">
                  <c:v>6.5642375599981229</c:v>
                </c:pt>
                <c:pt idx="89">
                  <c:v>6.686799580145677</c:v>
                </c:pt>
                <c:pt idx="90">
                  <c:v>6.3274575942589601</c:v>
                </c:pt>
                <c:pt idx="91">
                  <c:v>13.709571981842664</c:v>
                </c:pt>
                <c:pt idx="92">
                  <c:v>11.652261563790743</c:v>
                </c:pt>
                <c:pt idx="93">
                  <c:v>16.878351299321896</c:v>
                </c:pt>
                <c:pt idx="94">
                  <c:v>9.1615227443811147</c:v>
                </c:pt>
                <c:pt idx="95">
                  <c:v>12.074153059014375</c:v>
                </c:pt>
                <c:pt idx="96">
                  <c:v>27.052558146819507</c:v>
                </c:pt>
                <c:pt idx="97">
                  <c:v>17.564896399991046</c:v>
                </c:pt>
                <c:pt idx="98">
                  <c:v>15.467374655996665</c:v>
                </c:pt>
                <c:pt idx="99">
                  <c:v>6.8570390131485714</c:v>
                </c:pt>
                <c:pt idx="100">
                  <c:v>7.1356466218685428</c:v>
                </c:pt>
                <c:pt idx="101">
                  <c:v>12.640930930841352</c:v>
                </c:pt>
                <c:pt idx="102">
                  <c:v>6.6832649776630895</c:v>
                </c:pt>
                <c:pt idx="103">
                  <c:v>5.9972054772044174</c:v>
                </c:pt>
                <c:pt idx="104">
                  <c:v>14.817339901404345</c:v>
                </c:pt>
                <c:pt idx="105">
                  <c:v>13.469498534489833</c:v>
                </c:pt>
                <c:pt idx="106">
                  <c:v>9.7836842552747179</c:v>
                </c:pt>
                <c:pt idx="107">
                  <c:v>19.823217067040542</c:v>
                </c:pt>
                <c:pt idx="108">
                  <c:v>18.188359265918123</c:v>
                </c:pt>
                <c:pt idx="109">
                  <c:v>13.613086235342145</c:v>
                </c:pt>
                <c:pt idx="110">
                  <c:v>13.920881593056432</c:v>
                </c:pt>
                <c:pt idx="111">
                  <c:v>8.7686214673281686</c:v>
                </c:pt>
                <c:pt idx="112">
                  <c:v>6.6578505992871424</c:v>
                </c:pt>
                <c:pt idx="113">
                  <c:v>6.3406225432818486</c:v>
                </c:pt>
                <c:pt idx="114">
                  <c:v>11.44860220570504</c:v>
                </c:pt>
                <c:pt idx="115">
                  <c:v>7.6660371702418191</c:v>
                </c:pt>
                <c:pt idx="116">
                  <c:v>6.9502212961137406</c:v>
                </c:pt>
                <c:pt idx="117">
                  <c:v>14.748719637107499</c:v>
                </c:pt>
                <c:pt idx="118">
                  <c:v>15.23380661125163</c:v>
                </c:pt>
                <c:pt idx="119">
                  <c:v>13.226221548244576</c:v>
                </c:pt>
                <c:pt idx="120">
                  <c:v>13.731360798821683</c:v>
                </c:pt>
                <c:pt idx="121">
                  <c:v>9.2228996553628679</c:v>
                </c:pt>
                <c:pt idx="122">
                  <c:v>8.7516886356052126</c:v>
                </c:pt>
                <c:pt idx="123">
                  <c:v>5.0675094070400304</c:v>
                </c:pt>
                <c:pt idx="124">
                  <c:v>12.539541917425176</c:v>
                </c:pt>
                <c:pt idx="125">
                  <c:v>9.8197948574847835</c:v>
                </c:pt>
                <c:pt idx="126">
                  <c:v>22.293406657422636</c:v>
                </c:pt>
                <c:pt idx="127">
                  <c:v>7.861129003026365</c:v>
                </c:pt>
                <c:pt idx="128">
                  <c:v>11.558300547737135</c:v>
                </c:pt>
                <c:pt idx="129">
                  <c:v>48.023730250969486</c:v>
                </c:pt>
                <c:pt idx="130">
                  <c:v>11.024130654292719</c:v>
                </c:pt>
                <c:pt idx="131">
                  <c:v>11.479842094058888</c:v>
                </c:pt>
                <c:pt idx="132">
                  <c:v>9.7272961403068088</c:v>
                </c:pt>
                <c:pt idx="133">
                  <c:v>7.4110145303855317</c:v>
                </c:pt>
                <c:pt idx="134">
                  <c:v>20.158632606966936</c:v>
                </c:pt>
                <c:pt idx="135">
                  <c:v>10.950470528217934</c:v>
                </c:pt>
                <c:pt idx="136">
                  <c:v>8.5215514412903417</c:v>
                </c:pt>
                <c:pt idx="137">
                  <c:v>5.3003484949941333</c:v>
                </c:pt>
                <c:pt idx="138">
                  <c:v>7.2488539319817367</c:v>
                </c:pt>
                <c:pt idx="139">
                  <c:v>7.7139052960090657</c:v>
                </c:pt>
                <c:pt idx="140">
                  <c:v>11.828311002323534</c:v>
                </c:pt>
                <c:pt idx="141">
                  <c:v>9.0226758121612693</c:v>
                </c:pt>
                <c:pt idx="142">
                  <c:v>9.0231231614754623</c:v>
                </c:pt>
                <c:pt idx="143">
                  <c:v>14.37437069452745</c:v>
                </c:pt>
                <c:pt idx="144">
                  <c:v>17.019848537961963</c:v>
                </c:pt>
                <c:pt idx="145">
                  <c:v>13.255956739355446</c:v>
                </c:pt>
                <c:pt idx="146">
                  <c:v>17.565800527275403</c:v>
                </c:pt>
                <c:pt idx="147">
                  <c:v>13.902725777378599</c:v>
                </c:pt>
                <c:pt idx="148">
                  <c:v>11.92450821162647</c:v>
                </c:pt>
                <c:pt idx="149">
                  <c:v>6.8477310770979525</c:v>
                </c:pt>
                <c:pt idx="150">
                  <c:v>25.175826918702374</c:v>
                </c:pt>
                <c:pt idx="151">
                  <c:v>15.67814074920677</c:v>
                </c:pt>
                <c:pt idx="152">
                  <c:v>7.5925003266950286</c:v>
                </c:pt>
                <c:pt idx="153">
                  <c:v>8.7079249645475389</c:v>
                </c:pt>
                <c:pt idx="154">
                  <c:v>13.626612127610882</c:v>
                </c:pt>
                <c:pt idx="155">
                  <c:v>16.200673026329891</c:v>
                </c:pt>
                <c:pt idx="156">
                  <c:v>28.599857142857143</c:v>
                </c:pt>
                <c:pt idx="157">
                  <c:v>12.549057142857142</c:v>
                </c:pt>
                <c:pt idx="158">
                  <c:v>28.083990476190476</c:v>
                </c:pt>
                <c:pt idx="159">
                  <c:v>10.65192380952381</c:v>
                </c:pt>
                <c:pt idx="160">
                  <c:v>13.017741496598639</c:v>
                </c:pt>
                <c:pt idx="161">
                  <c:v>8.2371183673469393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F3-44A6-8387-8DBE622B1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226368"/>
        <c:axId val="185227904"/>
      </c:lineChart>
      <c:dateAx>
        <c:axId val="18522636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27904"/>
        <c:crosses val="autoZero"/>
        <c:auto val="1"/>
        <c:lblOffset val="100"/>
        <c:baseTimeUnit val="months"/>
      </c:dateAx>
      <c:valAx>
        <c:axId val="185227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minutes per customer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2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 b="1"/>
              <a:t>Monthly USAIFI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Summary!$F$4</c:f>
              <c:strCache>
                <c:ptCount val="1"/>
                <c:pt idx="0">
                  <c:v>USAIFI 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Summary!$C$5:$C$170</c:f>
              <c:numCache>
                <c:formatCode>mmm\-yy</c:formatCode>
                <c:ptCount val="166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</c:numCache>
            </c:numRef>
          </c:cat>
          <c:val>
            <c:numRef>
              <c:f>Summary!$F$5:$F$170</c:f>
              <c:numCache>
                <c:formatCode>0.0000</c:formatCode>
                <c:ptCount val="166"/>
                <c:pt idx="0">
                  <c:v>0.67366045450699563</c:v>
                </c:pt>
                <c:pt idx="1">
                  <c:v>0.16147586133064426</c:v>
                </c:pt>
                <c:pt idx="2">
                  <c:v>0.12215156104038276</c:v>
                </c:pt>
                <c:pt idx="3">
                  <c:v>0.23101947221104649</c:v>
                </c:pt>
                <c:pt idx="4">
                  <c:v>0.18695014789348904</c:v>
                </c:pt>
                <c:pt idx="5">
                  <c:v>7.9031932215915868E-2</c:v>
                </c:pt>
                <c:pt idx="6">
                  <c:v>0.12931226505828539</c:v>
                </c:pt>
                <c:pt idx="7">
                  <c:v>0.17140449603113619</c:v>
                </c:pt>
                <c:pt idx="8">
                  <c:v>0.24689665413644191</c:v>
                </c:pt>
                <c:pt idx="9">
                  <c:v>0.21199275468674722</c:v>
                </c:pt>
                <c:pt idx="10">
                  <c:v>0.18872176166787252</c:v>
                </c:pt>
                <c:pt idx="11">
                  <c:v>0.3635227141261162</c:v>
                </c:pt>
                <c:pt idx="12">
                  <c:v>0.38428753988202535</c:v>
                </c:pt>
                <c:pt idx="13">
                  <c:v>0.55090596728192898</c:v>
                </c:pt>
                <c:pt idx="14">
                  <c:v>0.2061221553642911</c:v>
                </c:pt>
                <c:pt idx="15">
                  <c:v>0.12023764186152791</c:v>
                </c:pt>
                <c:pt idx="16">
                  <c:v>0.24550740091908496</c:v>
                </c:pt>
                <c:pt idx="17">
                  <c:v>0.21891656299455825</c:v>
                </c:pt>
                <c:pt idx="18">
                  <c:v>0.18409289020912145</c:v>
                </c:pt>
                <c:pt idx="19">
                  <c:v>0.22021479168253488</c:v>
                </c:pt>
                <c:pt idx="20">
                  <c:v>0.1480082260644375</c:v>
                </c:pt>
                <c:pt idx="21">
                  <c:v>0.22246934267651769</c:v>
                </c:pt>
                <c:pt idx="22">
                  <c:v>0.1416829579979858</c:v>
                </c:pt>
                <c:pt idx="23">
                  <c:v>0.18094633593148329</c:v>
                </c:pt>
                <c:pt idx="24">
                  <c:v>0.25905308393403426</c:v>
                </c:pt>
                <c:pt idx="25">
                  <c:v>0.24372295337562738</c:v>
                </c:pt>
                <c:pt idx="26">
                  <c:v>0.17341234707645484</c:v>
                </c:pt>
                <c:pt idx="27">
                  <c:v>0.48966385512268873</c:v>
                </c:pt>
                <c:pt idx="28">
                  <c:v>9.8268256252276129E-2</c:v>
                </c:pt>
                <c:pt idx="29">
                  <c:v>0.11393190052875782</c:v>
                </c:pt>
                <c:pt idx="30">
                  <c:v>0.21778117205344935</c:v>
                </c:pt>
                <c:pt idx="31">
                  <c:v>0.13381457548512257</c:v>
                </c:pt>
                <c:pt idx="32">
                  <c:v>0.15584948182413788</c:v>
                </c:pt>
                <c:pt idx="33">
                  <c:v>9.5243631843528131E-2</c:v>
                </c:pt>
                <c:pt idx="34">
                  <c:v>0.14833967293093489</c:v>
                </c:pt>
                <c:pt idx="35">
                  <c:v>0.22643281362676085</c:v>
                </c:pt>
                <c:pt idx="36">
                  <c:v>0.51553679113772788</c:v>
                </c:pt>
                <c:pt idx="37">
                  <c:v>0.49166490614301755</c:v>
                </c:pt>
                <c:pt idx="38">
                  <c:v>0.2147490825564598</c:v>
                </c:pt>
                <c:pt idx="39">
                  <c:v>0.3652579486623147</c:v>
                </c:pt>
                <c:pt idx="40">
                  <c:v>6.9246901002560438E-2</c:v>
                </c:pt>
                <c:pt idx="41">
                  <c:v>0.11367572051639489</c:v>
                </c:pt>
                <c:pt idx="42">
                  <c:v>0.25450891178430635</c:v>
                </c:pt>
                <c:pt idx="43">
                  <c:v>0.37422887024954304</c:v>
                </c:pt>
                <c:pt idx="44">
                  <c:v>0.22487338504242799</c:v>
                </c:pt>
                <c:pt idx="45">
                  <c:v>0.13490804356745445</c:v>
                </c:pt>
                <c:pt idx="46">
                  <c:v>0.20856291513351571</c:v>
                </c:pt>
                <c:pt idx="47">
                  <c:v>0.1383730803834706</c:v>
                </c:pt>
                <c:pt idx="48">
                  <c:v>0.192134826067269</c:v>
                </c:pt>
                <c:pt idx="49">
                  <c:v>0.30521790192693238</c:v>
                </c:pt>
                <c:pt idx="50">
                  <c:v>0.19027557549565352</c:v>
                </c:pt>
                <c:pt idx="51">
                  <c:v>9.5581799824955238E-2</c:v>
                </c:pt>
                <c:pt idx="52">
                  <c:v>0.16172119881660779</c:v>
                </c:pt>
                <c:pt idx="53">
                  <c:v>0.20224550107762929</c:v>
                </c:pt>
                <c:pt idx="54">
                  <c:v>5.9001604843651752E-2</c:v>
                </c:pt>
                <c:pt idx="55">
                  <c:v>0.13971740031328853</c:v>
                </c:pt>
                <c:pt idx="56">
                  <c:v>0.17065264175185568</c:v>
                </c:pt>
                <c:pt idx="57">
                  <c:v>0.11448151389717801</c:v>
                </c:pt>
                <c:pt idx="58">
                  <c:v>0.23589761641516652</c:v>
                </c:pt>
                <c:pt idx="59">
                  <c:v>0.22214044222002829</c:v>
                </c:pt>
                <c:pt idx="60">
                  <c:v>0.16271930512221516</c:v>
                </c:pt>
                <c:pt idx="61">
                  <c:v>0.3081340838180649</c:v>
                </c:pt>
                <c:pt idx="62">
                  <c:v>0.14293598407049116</c:v>
                </c:pt>
                <c:pt idx="63">
                  <c:v>8.4111255703109025E-2</c:v>
                </c:pt>
                <c:pt idx="64">
                  <c:v>8.9890406233831377E-2</c:v>
                </c:pt>
                <c:pt idx="65">
                  <c:v>0.15836847964127249</c:v>
                </c:pt>
                <c:pt idx="66">
                  <c:v>0.19560997789310297</c:v>
                </c:pt>
                <c:pt idx="67">
                  <c:v>0.10367507564948808</c:v>
                </c:pt>
                <c:pt idx="68">
                  <c:v>0.25335444724918071</c:v>
                </c:pt>
                <c:pt idx="69">
                  <c:v>0.10815446606356123</c:v>
                </c:pt>
                <c:pt idx="70">
                  <c:v>0.23205500070553928</c:v>
                </c:pt>
                <c:pt idx="71">
                  <c:v>0.20888195544127566</c:v>
                </c:pt>
                <c:pt idx="72">
                  <c:v>0.20749253809458568</c:v>
                </c:pt>
                <c:pt idx="73">
                  <c:v>0.22700663297584939</c:v>
                </c:pt>
                <c:pt idx="74">
                  <c:v>0.16649092641537605</c:v>
                </c:pt>
                <c:pt idx="75">
                  <c:v>0.12266310362927994</c:v>
                </c:pt>
                <c:pt idx="76">
                  <c:v>0.11889174349209475</c:v>
                </c:pt>
                <c:pt idx="77">
                  <c:v>0.12531229170931896</c:v>
                </c:pt>
                <c:pt idx="78">
                  <c:v>0.16970197018932226</c:v>
                </c:pt>
                <c:pt idx="79">
                  <c:v>0.13868291789364151</c:v>
                </c:pt>
                <c:pt idx="80">
                  <c:v>0.32979082035549312</c:v>
                </c:pt>
                <c:pt idx="81">
                  <c:v>0.17817598551797709</c:v>
                </c:pt>
                <c:pt idx="82">
                  <c:v>0.18396079016921865</c:v>
                </c:pt>
                <c:pt idx="83">
                  <c:v>0.12726416299664581</c:v>
                </c:pt>
                <c:pt idx="84">
                  <c:v>0.23399153929924305</c:v>
                </c:pt>
                <c:pt idx="85">
                  <c:v>0.22300444239801651</c:v>
                </c:pt>
                <c:pt idx="86">
                  <c:v>0.29187751522577771</c:v>
                </c:pt>
                <c:pt idx="87">
                  <c:v>8.063414360774819E-2</c:v>
                </c:pt>
                <c:pt idx="88">
                  <c:v>8.9817320959848776E-2</c:v>
                </c:pt>
                <c:pt idx="89">
                  <c:v>0.11462083610383669</c:v>
                </c:pt>
                <c:pt idx="90">
                  <c:v>0.14912553068707979</c:v>
                </c:pt>
                <c:pt idx="91">
                  <c:v>0.32609291624572678</c:v>
                </c:pt>
                <c:pt idx="92">
                  <c:v>0.16754186804881338</c:v>
                </c:pt>
                <c:pt idx="93">
                  <c:v>0.30731306864739361</c:v>
                </c:pt>
                <c:pt idx="94">
                  <c:v>0.15563690780017236</c:v>
                </c:pt>
                <c:pt idx="95">
                  <c:v>0.22921592356591419</c:v>
                </c:pt>
                <c:pt idx="96">
                  <c:v>0.26473005526427662</c:v>
                </c:pt>
                <c:pt idx="97">
                  <c:v>0.26413490151622504</c:v>
                </c:pt>
                <c:pt idx="98">
                  <c:v>0.20662127189874929</c:v>
                </c:pt>
                <c:pt idx="99">
                  <c:v>0.25604886525510318</c:v>
                </c:pt>
                <c:pt idx="100">
                  <c:v>0.11106851726169611</c:v>
                </c:pt>
                <c:pt idx="101">
                  <c:v>0.19593386186168268</c:v>
                </c:pt>
                <c:pt idx="102">
                  <c:v>0.23868648523675634</c:v>
                </c:pt>
                <c:pt idx="103">
                  <c:v>7.5049036790644605E-2</c:v>
                </c:pt>
                <c:pt idx="104">
                  <c:v>0.23115234593498057</c:v>
                </c:pt>
                <c:pt idx="105">
                  <c:v>0.16542440130367012</c:v>
                </c:pt>
                <c:pt idx="106">
                  <c:v>0.15167172572212734</c:v>
                </c:pt>
                <c:pt idx="107">
                  <c:v>0.20926142762318861</c:v>
                </c:pt>
                <c:pt idx="108">
                  <c:v>0.23755562086851745</c:v>
                </c:pt>
                <c:pt idx="109">
                  <c:v>0.21849775464298202</c:v>
                </c:pt>
                <c:pt idx="110">
                  <c:v>0.17127013107138747</c:v>
                </c:pt>
                <c:pt idx="111">
                  <c:v>0.12233329497621981</c:v>
                </c:pt>
                <c:pt idx="112">
                  <c:v>0.11509919222850676</c:v>
                </c:pt>
                <c:pt idx="113">
                  <c:v>8.0347647377436202E-2</c:v>
                </c:pt>
                <c:pt idx="114">
                  <c:v>0.13220744211068691</c:v>
                </c:pt>
                <c:pt idx="115">
                  <c:v>0.10436457532445353</c:v>
                </c:pt>
                <c:pt idx="116">
                  <c:v>0.10610896889482406</c:v>
                </c:pt>
                <c:pt idx="117">
                  <c:v>0.20650541531592215</c:v>
                </c:pt>
                <c:pt idx="118">
                  <c:v>0.26117236440821451</c:v>
                </c:pt>
                <c:pt idx="119">
                  <c:v>0.31304681791096411</c:v>
                </c:pt>
                <c:pt idx="120">
                  <c:v>0.28577839660310922</c:v>
                </c:pt>
                <c:pt idx="121">
                  <c:v>0.23189072874354166</c:v>
                </c:pt>
                <c:pt idx="122">
                  <c:v>0.20962308550913086</c:v>
                </c:pt>
                <c:pt idx="123">
                  <c:v>9.1341783367662799E-2</c:v>
                </c:pt>
                <c:pt idx="124">
                  <c:v>0.27299978136543041</c:v>
                </c:pt>
                <c:pt idx="125">
                  <c:v>9.3682036293338544E-2</c:v>
                </c:pt>
                <c:pt idx="126">
                  <c:v>0.19499614512732588</c:v>
                </c:pt>
                <c:pt idx="127">
                  <c:v>0.13901850338883584</c:v>
                </c:pt>
                <c:pt idx="128">
                  <c:v>0.132078294190074</c:v>
                </c:pt>
                <c:pt idx="129">
                  <c:v>0.3674197093310933</c:v>
                </c:pt>
                <c:pt idx="130">
                  <c:v>0.12764231384417107</c:v>
                </c:pt>
                <c:pt idx="131">
                  <c:v>0.12076683198508682</c:v>
                </c:pt>
                <c:pt idx="132">
                  <c:v>0.12625834634574176</c:v>
                </c:pt>
                <c:pt idx="133">
                  <c:v>0.15309083801791795</c:v>
                </c:pt>
                <c:pt idx="134">
                  <c:v>0.17822707140725227</c:v>
                </c:pt>
                <c:pt idx="135">
                  <c:v>0.15777177705634274</c:v>
                </c:pt>
                <c:pt idx="136">
                  <c:v>8.3685368078874597E-2</c:v>
                </c:pt>
                <c:pt idx="137">
                  <c:v>8.114380304776124E-2</c:v>
                </c:pt>
                <c:pt idx="138">
                  <c:v>0.13495413963931227</c:v>
                </c:pt>
                <c:pt idx="139">
                  <c:v>7.3622125304377464E-2</c:v>
                </c:pt>
                <c:pt idx="140">
                  <c:v>0.1270133365132296</c:v>
                </c:pt>
                <c:pt idx="141">
                  <c:v>0.12047526278244218</c:v>
                </c:pt>
                <c:pt idx="142">
                  <c:v>0.15469536852340152</c:v>
                </c:pt>
                <c:pt idx="143">
                  <c:v>0.22265436197333263</c:v>
                </c:pt>
                <c:pt idx="144">
                  <c:v>0.22198114779544811</c:v>
                </c:pt>
                <c:pt idx="145">
                  <c:v>0.24368476038561768</c:v>
                </c:pt>
                <c:pt idx="146">
                  <c:v>0.20801173751281715</c:v>
                </c:pt>
                <c:pt idx="147">
                  <c:v>0.15149937461237376</c:v>
                </c:pt>
                <c:pt idx="148">
                  <c:v>0.12659587928670549</c:v>
                </c:pt>
                <c:pt idx="149">
                  <c:v>7.3432745420565396E-2</c:v>
                </c:pt>
                <c:pt idx="150">
                  <c:v>0.22222037844075551</c:v>
                </c:pt>
                <c:pt idx="151">
                  <c:v>0.16565131926021034</c:v>
                </c:pt>
                <c:pt idx="152">
                  <c:v>9.1597680430725789E-2</c:v>
                </c:pt>
                <c:pt idx="153">
                  <c:v>0.14743383647824834</c:v>
                </c:pt>
                <c:pt idx="154">
                  <c:v>0.14716141776653993</c:v>
                </c:pt>
                <c:pt idx="155">
                  <c:v>0.16642847314843431</c:v>
                </c:pt>
                <c:pt idx="156">
                  <c:v>0.32373197278911564</c:v>
                </c:pt>
                <c:pt idx="157">
                  <c:v>0.14029659863945579</c:v>
                </c:pt>
                <c:pt idx="158">
                  <c:v>0.24546258503401361</c:v>
                </c:pt>
                <c:pt idx="159">
                  <c:v>0.19173061224489796</c:v>
                </c:pt>
                <c:pt idx="160">
                  <c:v>0.11101768707482994</c:v>
                </c:pt>
                <c:pt idx="161">
                  <c:v>7.06204081632653E-2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11-421D-BB3A-476D620D89B5}"/>
            </c:ext>
          </c:extLst>
        </c:ser>
        <c:ser>
          <c:idx val="1"/>
          <c:order val="1"/>
          <c:tx>
            <c:strRef>
              <c:f>Summary!$G$4</c:f>
              <c:strCache>
                <c:ptCount val="1"/>
                <c:pt idx="0">
                  <c:v>USAIFI Net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Summary!$C$5:$C$170</c:f>
              <c:numCache>
                <c:formatCode>mmm\-yy</c:formatCode>
                <c:ptCount val="166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</c:numCache>
            </c:numRef>
          </c:cat>
          <c:val>
            <c:numRef>
              <c:f>Summary!$G$5:$G$170</c:f>
              <c:numCache>
                <c:formatCode>0.0000</c:formatCode>
                <c:ptCount val="166"/>
                <c:pt idx="0">
                  <c:v>0.46063684853047565</c:v>
                </c:pt>
                <c:pt idx="1">
                  <c:v>0.16147586133064426</c:v>
                </c:pt>
                <c:pt idx="2">
                  <c:v>0.12215156104038276</c:v>
                </c:pt>
                <c:pt idx="3">
                  <c:v>0.23101947221104649</c:v>
                </c:pt>
                <c:pt idx="4">
                  <c:v>0.18695014789348904</c:v>
                </c:pt>
                <c:pt idx="5">
                  <c:v>7.9031932215915868E-2</c:v>
                </c:pt>
                <c:pt idx="6">
                  <c:v>0.12931226505828539</c:v>
                </c:pt>
                <c:pt idx="7">
                  <c:v>0.17140449603113619</c:v>
                </c:pt>
                <c:pt idx="8">
                  <c:v>0.24689665413644191</c:v>
                </c:pt>
                <c:pt idx="9">
                  <c:v>0.21199275468674722</c:v>
                </c:pt>
                <c:pt idx="10">
                  <c:v>0.18872176166787252</c:v>
                </c:pt>
                <c:pt idx="11">
                  <c:v>0.3635227141261162</c:v>
                </c:pt>
                <c:pt idx="12">
                  <c:v>0.38428753988202535</c:v>
                </c:pt>
                <c:pt idx="13">
                  <c:v>0.47034977699917901</c:v>
                </c:pt>
                <c:pt idx="14">
                  <c:v>0.2061221553642911</c:v>
                </c:pt>
                <c:pt idx="15">
                  <c:v>0.12023764186152791</c:v>
                </c:pt>
                <c:pt idx="16">
                  <c:v>0.24550740091908496</c:v>
                </c:pt>
                <c:pt idx="17">
                  <c:v>0.10038506783117951</c:v>
                </c:pt>
                <c:pt idx="18">
                  <c:v>0.18409289020912145</c:v>
                </c:pt>
                <c:pt idx="19">
                  <c:v>0.22021479168253488</c:v>
                </c:pt>
                <c:pt idx="20">
                  <c:v>0.1480082260644375</c:v>
                </c:pt>
                <c:pt idx="21">
                  <c:v>0.22246934267651769</c:v>
                </c:pt>
                <c:pt idx="22">
                  <c:v>0.1416829579979858</c:v>
                </c:pt>
                <c:pt idx="23">
                  <c:v>0.18094633593148329</c:v>
                </c:pt>
                <c:pt idx="24">
                  <c:v>0.25905308393403426</c:v>
                </c:pt>
                <c:pt idx="25">
                  <c:v>0.24372295337562738</c:v>
                </c:pt>
                <c:pt idx="26">
                  <c:v>0.17341234707645484</c:v>
                </c:pt>
                <c:pt idx="27">
                  <c:v>0.14247607460675163</c:v>
                </c:pt>
                <c:pt idx="28">
                  <c:v>9.8268256252276129E-2</c:v>
                </c:pt>
                <c:pt idx="29">
                  <c:v>0.11393190052875782</c:v>
                </c:pt>
                <c:pt idx="30">
                  <c:v>0.21778117205344935</c:v>
                </c:pt>
                <c:pt idx="31">
                  <c:v>0.13381457548512257</c:v>
                </c:pt>
                <c:pt idx="32">
                  <c:v>0.15584948182413788</c:v>
                </c:pt>
                <c:pt idx="33">
                  <c:v>9.5243631843528131E-2</c:v>
                </c:pt>
                <c:pt idx="34">
                  <c:v>0.14833967293093489</c:v>
                </c:pt>
                <c:pt idx="35">
                  <c:v>0.22643281362676085</c:v>
                </c:pt>
                <c:pt idx="36">
                  <c:v>0.3128386628938441</c:v>
                </c:pt>
                <c:pt idx="37">
                  <c:v>0.37899737430472902</c:v>
                </c:pt>
                <c:pt idx="38">
                  <c:v>0.2147490825564598</c:v>
                </c:pt>
                <c:pt idx="39">
                  <c:v>0.3652579486623147</c:v>
                </c:pt>
                <c:pt idx="40">
                  <c:v>6.9246901002560438E-2</c:v>
                </c:pt>
                <c:pt idx="41">
                  <c:v>0.11367572051639489</c:v>
                </c:pt>
                <c:pt idx="42">
                  <c:v>0.25450891178430635</c:v>
                </c:pt>
                <c:pt idx="43">
                  <c:v>0.20083346860136661</c:v>
                </c:pt>
                <c:pt idx="44">
                  <c:v>0.22487338504242799</c:v>
                </c:pt>
                <c:pt idx="45">
                  <c:v>0.13490804356745445</c:v>
                </c:pt>
                <c:pt idx="46">
                  <c:v>0.20856291513351571</c:v>
                </c:pt>
                <c:pt idx="47">
                  <c:v>0.1383730803834706</c:v>
                </c:pt>
                <c:pt idx="48">
                  <c:v>0.192134826067269</c:v>
                </c:pt>
                <c:pt idx="49">
                  <c:v>0.30521790192693238</c:v>
                </c:pt>
                <c:pt idx="50">
                  <c:v>0.14273988252480466</c:v>
                </c:pt>
                <c:pt idx="51">
                  <c:v>9.5581799824955238E-2</c:v>
                </c:pt>
                <c:pt idx="52">
                  <c:v>0.16172119881660779</c:v>
                </c:pt>
                <c:pt idx="53">
                  <c:v>0.14736880843158937</c:v>
                </c:pt>
                <c:pt idx="54">
                  <c:v>5.9001604843651752E-2</c:v>
                </c:pt>
                <c:pt idx="55">
                  <c:v>0.13971740031328853</c:v>
                </c:pt>
                <c:pt idx="56">
                  <c:v>9.4386567314630965E-2</c:v>
                </c:pt>
                <c:pt idx="57">
                  <c:v>0.11448151389717801</c:v>
                </c:pt>
                <c:pt idx="58">
                  <c:v>0.23589761641516652</c:v>
                </c:pt>
                <c:pt idx="59">
                  <c:v>0.22214044222002829</c:v>
                </c:pt>
                <c:pt idx="60">
                  <c:v>0.16271930512221516</c:v>
                </c:pt>
                <c:pt idx="61">
                  <c:v>0.28263275897210766</c:v>
                </c:pt>
                <c:pt idx="62">
                  <c:v>0.14293598407049116</c:v>
                </c:pt>
                <c:pt idx="63">
                  <c:v>8.4111255703109025E-2</c:v>
                </c:pt>
                <c:pt idx="64">
                  <c:v>8.9890406233831377E-2</c:v>
                </c:pt>
                <c:pt idx="65">
                  <c:v>0.15836847964127249</c:v>
                </c:pt>
                <c:pt idx="66">
                  <c:v>0.19560997789310297</c:v>
                </c:pt>
                <c:pt idx="67">
                  <c:v>0.10367507564948808</c:v>
                </c:pt>
                <c:pt idx="68">
                  <c:v>0.25335444724918071</c:v>
                </c:pt>
                <c:pt idx="69">
                  <c:v>0.10815446606356123</c:v>
                </c:pt>
                <c:pt idx="70">
                  <c:v>0.23205500070553928</c:v>
                </c:pt>
                <c:pt idx="71">
                  <c:v>0.20888195544127566</c:v>
                </c:pt>
                <c:pt idx="72">
                  <c:v>0.20749253809458568</c:v>
                </c:pt>
                <c:pt idx="73">
                  <c:v>0.13688651900380674</c:v>
                </c:pt>
                <c:pt idx="74">
                  <c:v>0.16649092641537605</c:v>
                </c:pt>
                <c:pt idx="75">
                  <c:v>0.12266310362927994</c:v>
                </c:pt>
                <c:pt idx="76">
                  <c:v>0.11889174349209475</c:v>
                </c:pt>
                <c:pt idx="77">
                  <c:v>8.4469231088937932E-2</c:v>
                </c:pt>
                <c:pt idx="78">
                  <c:v>0.16970197018932226</c:v>
                </c:pt>
                <c:pt idx="79">
                  <c:v>0.13868291789364151</c:v>
                </c:pt>
                <c:pt idx="80">
                  <c:v>0.14720003448100694</c:v>
                </c:pt>
                <c:pt idx="81">
                  <c:v>0.17817598551797709</c:v>
                </c:pt>
                <c:pt idx="82">
                  <c:v>0.18396079016921865</c:v>
                </c:pt>
                <c:pt idx="83">
                  <c:v>0.12726416299664581</c:v>
                </c:pt>
                <c:pt idx="84">
                  <c:v>0.23399153929924305</c:v>
                </c:pt>
                <c:pt idx="85">
                  <c:v>0.22300444239801651</c:v>
                </c:pt>
                <c:pt idx="86">
                  <c:v>0.21520411857098068</c:v>
                </c:pt>
                <c:pt idx="87">
                  <c:v>8.063414360774819E-2</c:v>
                </c:pt>
                <c:pt idx="88">
                  <c:v>8.9817320959848776E-2</c:v>
                </c:pt>
                <c:pt idx="89">
                  <c:v>0.11462083610383669</c:v>
                </c:pt>
                <c:pt idx="90">
                  <c:v>0.14912553068707979</c:v>
                </c:pt>
                <c:pt idx="91">
                  <c:v>0.20475471389472444</c:v>
                </c:pt>
                <c:pt idx="92">
                  <c:v>8.884796032891619E-2</c:v>
                </c:pt>
                <c:pt idx="93">
                  <c:v>0.21225817102853697</c:v>
                </c:pt>
                <c:pt idx="94">
                  <c:v>0.15563690780017236</c:v>
                </c:pt>
                <c:pt idx="95">
                  <c:v>0.22921592356591419</c:v>
                </c:pt>
                <c:pt idx="96">
                  <c:v>0.25930505731524506</c:v>
                </c:pt>
                <c:pt idx="97">
                  <c:v>0.17866694510116868</c:v>
                </c:pt>
                <c:pt idx="98">
                  <c:v>0.20662127189874929</c:v>
                </c:pt>
                <c:pt idx="99">
                  <c:v>9.5598994652565952E-2</c:v>
                </c:pt>
                <c:pt idx="100">
                  <c:v>0.11106851726169611</c:v>
                </c:pt>
                <c:pt idx="101">
                  <c:v>0.1142202963835833</c:v>
                </c:pt>
                <c:pt idx="102">
                  <c:v>9.7487377221571719E-2</c:v>
                </c:pt>
                <c:pt idx="103">
                  <c:v>7.5049036790644605E-2</c:v>
                </c:pt>
                <c:pt idx="104">
                  <c:v>0.14125578932452287</c:v>
                </c:pt>
                <c:pt idx="105">
                  <c:v>0.16542440130367012</c:v>
                </c:pt>
                <c:pt idx="106">
                  <c:v>0.15167172572212734</c:v>
                </c:pt>
                <c:pt idx="107">
                  <c:v>0.20726117404891001</c:v>
                </c:pt>
                <c:pt idx="108">
                  <c:v>0.1733971185256796</c:v>
                </c:pt>
                <c:pt idx="109">
                  <c:v>0.16743246521657232</c:v>
                </c:pt>
                <c:pt idx="110">
                  <c:v>0.17125400642493868</c:v>
                </c:pt>
                <c:pt idx="111">
                  <c:v>0.11443221821630627</c:v>
                </c:pt>
                <c:pt idx="112">
                  <c:v>0.11509479459765709</c:v>
                </c:pt>
                <c:pt idx="113">
                  <c:v>8.0347647377436202E-2</c:v>
                </c:pt>
                <c:pt idx="114">
                  <c:v>0.13183950699626421</c:v>
                </c:pt>
                <c:pt idx="115">
                  <c:v>0.10428102033830974</c:v>
                </c:pt>
                <c:pt idx="116">
                  <c:v>0.10608991249447548</c:v>
                </c:pt>
                <c:pt idx="117">
                  <c:v>0.20566839957753427</c:v>
                </c:pt>
                <c:pt idx="118">
                  <c:v>0.17947464435992849</c:v>
                </c:pt>
                <c:pt idx="119">
                  <c:v>0.17686684926607205</c:v>
                </c:pt>
                <c:pt idx="120">
                  <c:v>0.1897834367052921</c:v>
                </c:pt>
                <c:pt idx="121">
                  <c:v>0.15834752540188485</c:v>
                </c:pt>
                <c:pt idx="122">
                  <c:v>0.12233323360528406</c:v>
                </c:pt>
                <c:pt idx="123">
                  <c:v>9.1018146669274935E-2</c:v>
                </c:pt>
                <c:pt idx="124">
                  <c:v>0.12162554802480927</c:v>
                </c:pt>
                <c:pt idx="125">
                  <c:v>9.3682036293338544E-2</c:v>
                </c:pt>
                <c:pt idx="126">
                  <c:v>0.19499614512732588</c:v>
                </c:pt>
                <c:pt idx="127">
                  <c:v>0.10297400550038549</c:v>
                </c:pt>
                <c:pt idx="128">
                  <c:v>0.13144396626123378</c:v>
                </c:pt>
                <c:pt idx="129">
                  <c:v>0.23434029895400618</c:v>
                </c:pt>
                <c:pt idx="130">
                  <c:v>0.12764231384417107</c:v>
                </c:pt>
                <c:pt idx="131">
                  <c:v>0.12076683198508682</c:v>
                </c:pt>
                <c:pt idx="132">
                  <c:v>0.12006883816891599</c:v>
                </c:pt>
                <c:pt idx="133">
                  <c:v>0.15309083801791795</c:v>
                </c:pt>
                <c:pt idx="134">
                  <c:v>0.17822707140725227</c:v>
                </c:pt>
                <c:pt idx="135">
                  <c:v>0.15777177705634274</c:v>
                </c:pt>
                <c:pt idx="136">
                  <c:v>8.3685368078874597E-2</c:v>
                </c:pt>
                <c:pt idx="137">
                  <c:v>8.114380304776124E-2</c:v>
                </c:pt>
                <c:pt idx="138">
                  <c:v>0.13495413963931227</c:v>
                </c:pt>
                <c:pt idx="139">
                  <c:v>7.3622125304377464E-2</c:v>
                </c:pt>
                <c:pt idx="140">
                  <c:v>0.1270133365132296</c:v>
                </c:pt>
                <c:pt idx="141">
                  <c:v>0.12047526278244218</c:v>
                </c:pt>
                <c:pt idx="142">
                  <c:v>0.15469536852340152</c:v>
                </c:pt>
                <c:pt idx="143">
                  <c:v>0.11522561152439571</c:v>
                </c:pt>
                <c:pt idx="144">
                  <c:v>0.21040542680199101</c:v>
                </c:pt>
                <c:pt idx="145">
                  <c:v>0.18104643356198527</c:v>
                </c:pt>
                <c:pt idx="146">
                  <c:v>0.2031801081792681</c:v>
                </c:pt>
                <c:pt idx="147">
                  <c:v>0.15149937461237376</c:v>
                </c:pt>
                <c:pt idx="148">
                  <c:v>0.12659587928670549</c:v>
                </c:pt>
                <c:pt idx="149">
                  <c:v>7.3127138642455972E-2</c:v>
                </c:pt>
                <c:pt idx="150">
                  <c:v>0.22222037844075551</c:v>
                </c:pt>
                <c:pt idx="151">
                  <c:v>0.16565131926021034</c:v>
                </c:pt>
                <c:pt idx="152">
                  <c:v>7.5477960012528489E-2</c:v>
                </c:pt>
                <c:pt idx="153">
                  <c:v>0.14743383647824834</c:v>
                </c:pt>
                <c:pt idx="154">
                  <c:v>0.14716141776653993</c:v>
                </c:pt>
                <c:pt idx="155">
                  <c:v>0.16642847314843431</c:v>
                </c:pt>
                <c:pt idx="156">
                  <c:v>0.19625850340136056</c:v>
                </c:pt>
                <c:pt idx="157">
                  <c:v>0.13613333333333333</c:v>
                </c:pt>
                <c:pt idx="158">
                  <c:v>0.2436326530612245</c:v>
                </c:pt>
                <c:pt idx="159">
                  <c:v>0.19142721088435374</c:v>
                </c:pt>
                <c:pt idx="160">
                  <c:v>0.11101768707482994</c:v>
                </c:pt>
                <c:pt idx="161">
                  <c:v>7.06204081632653E-2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11-421D-BB3A-476D620D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18048"/>
        <c:axId val="200419584"/>
      </c:lineChart>
      <c:dateAx>
        <c:axId val="20041804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419584"/>
        <c:crosses val="autoZero"/>
        <c:auto val="1"/>
        <c:lblOffset val="100"/>
        <c:baseTimeUnit val="months"/>
      </c:dateAx>
      <c:valAx>
        <c:axId val="200419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sustained interruptions per customer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41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19050</xdr:colOff>
      <xdr:row>2</xdr:row>
      <xdr:rowOff>0</xdr:rowOff>
    </xdr:from>
    <xdr:to>
      <xdr:col>33</xdr:col>
      <xdr:colOff>161374</xdr:colOff>
      <xdr:row>22</xdr:row>
      <xdr:rowOff>9047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78500" y="390525"/>
          <a:ext cx="4409524" cy="38285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9524</xdr:colOff>
      <xdr:row>4</xdr:row>
      <xdr:rowOff>9525</xdr:rowOff>
    </xdr:from>
    <xdr:to>
      <xdr:col>30</xdr:col>
      <xdr:colOff>609599</xdr:colOff>
      <xdr:row>21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22</xdr:row>
      <xdr:rowOff>0</xdr:rowOff>
    </xdr:from>
    <xdr:to>
      <xdr:col>30</xdr:col>
      <xdr:colOff>600075</xdr:colOff>
      <xdr:row>39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776.724257407404" createdVersion="6" refreshedVersion="6" minRefreshableVersion="3" recordCount="168">
  <cacheSource type="worksheet">
    <worksheetSource ref="A4:G172" sheet="Summary"/>
  </cacheSource>
  <cacheFields count="7">
    <cacheField name="Year" numFmtId="0">
      <sharedItems containsSemiMixedTypes="0" containsString="0" containsNumber="1" containsInteger="1" minValue="2006" maxValue="2019" count="14"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Month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Month2" numFmtId="17">
      <sharedItems containsSemiMixedTypes="0" containsNonDate="0" containsDate="1" containsString="0" minDate="2006-01-01T00:00:00" maxDate="2019-12-02T00:00:00"/>
    </cacheField>
    <cacheField name="USAIDI Total" numFmtId="0">
      <sharedItems containsString="0" containsBlank="1" containsNumber="1" minValue="4.4575218950684388" maxValue="184.70064121779455"/>
    </cacheField>
    <cacheField name="USAIDI Net" numFmtId="0">
      <sharedItems containsString="0" containsBlank="1" containsNumber="1" minValue="4.4575218950684388" maxValue="48.023730250969486"/>
    </cacheField>
    <cacheField name="USAIFI Total" numFmtId="0">
      <sharedItems containsString="0" containsBlank="1" containsNumber="1" minValue="5.9001604843651752E-2" maxValue="0.67366045450699563"/>
    </cacheField>
    <cacheField name="USAIFI Net" numFmtId="0">
      <sharedItems containsString="0" containsBlank="1" containsNumber="1" minValue="5.9001604843651752E-2" maxValue="0.470349776999179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3797.634737962966" createdVersion="6" refreshedVersion="6" minRefreshableVersion="3" recordCount="168">
  <cacheSource type="worksheet">
    <worksheetSource ref="A4:I172" sheet="Summary"/>
  </cacheSource>
  <cacheFields count="9">
    <cacheField name="Year" numFmtId="0">
      <sharedItems containsSemiMixedTypes="0" containsString="0" containsNumber="1" containsInteger="1" minValue="2006" maxValue="2019" count="14"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Month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Month2" numFmtId="17">
      <sharedItems containsSemiMixedTypes="0" containsNonDate="0" containsDate="1" containsString="0" minDate="2006-01-01T00:00:00" maxDate="2019-12-02T00:00:00"/>
    </cacheField>
    <cacheField name="USAIDI Total" numFmtId="0">
      <sharedItems containsString="0" containsBlank="1" containsNumber="1" minValue="4.4575218950684388" maxValue="184.70064121779455"/>
    </cacheField>
    <cacheField name="USAIDI Net" numFmtId="0">
      <sharedItems containsString="0" containsBlank="1" containsNumber="1" minValue="4.4575218950684388" maxValue="48.023730250969486"/>
    </cacheField>
    <cacheField name="USAIFI Total" numFmtId="0">
      <sharedItems containsString="0" containsBlank="1" containsNumber="1" minValue="5.9001604843651752E-2" maxValue="0.67366045450699563"/>
    </cacheField>
    <cacheField name="USAIFI Net" numFmtId="0">
      <sharedItems containsString="0" containsBlank="1" containsNumber="1" minValue="5.9001604843651752E-2" maxValue="0.47034977699917901"/>
    </cacheField>
    <cacheField name="MAIFI Total" numFmtId="0">
      <sharedItems containsString="0" containsBlank="1" containsNumber="1" minValue="0.16527228685110537" maxValue="0.85149496953379633"/>
    </cacheField>
    <cacheField name="MAIFI Net" numFmtId="0">
      <sharedItems containsString="0" containsBlank="1" containsNumber="1" minValue="0.16527228685110537" maxValue="0.851494969533796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uthor" refreshedDate="43797.679857291667" createdVersion="6" refreshedVersion="6" minRefreshableVersion="3" recordCount="168">
  <cacheSource type="worksheet">
    <worksheetSource ref="A4:J172" sheet="Summary"/>
  </cacheSource>
  <cacheFields count="10">
    <cacheField name="Year" numFmtId="0">
      <sharedItems containsSemiMixedTypes="0" containsString="0" containsNumber="1" containsInteger="1" minValue="2006" maxValue="2019"/>
    </cacheField>
    <cacheField name="Month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Month2" numFmtId="17">
      <sharedItems containsSemiMixedTypes="0" containsNonDate="0" containsDate="1" containsString="0" minDate="2006-01-01T00:00:00" maxDate="2019-12-02T00:00:00"/>
    </cacheField>
    <cacheField name="USAIDI Total" numFmtId="0">
      <sharedItems containsString="0" containsBlank="1" containsNumber="1" minValue="4.4575218950684388" maxValue="184.70064121779455"/>
    </cacheField>
    <cacheField name="USAIDI Net" numFmtId="0">
      <sharedItems containsString="0" containsBlank="1" containsNumber="1" minValue="4.4575218950684388" maxValue="48.023730250969486"/>
    </cacheField>
    <cacheField name="USAIFI Total" numFmtId="0">
      <sharedItems containsString="0" containsBlank="1" containsNumber="1" minValue="5.9001604843651752E-2" maxValue="0.67366045450699563"/>
    </cacheField>
    <cacheField name="USAIFI Net" numFmtId="0">
      <sharedItems containsString="0" containsBlank="1" containsNumber="1" minValue="5.9001604843651752E-2" maxValue="0.47034977699917901"/>
    </cacheField>
    <cacheField name="MAIFI Total" numFmtId="0">
      <sharedItems containsString="0" containsBlank="1" containsNumber="1" minValue="0.16527228685110537" maxValue="0.85149496953379633"/>
    </cacheField>
    <cacheField name="MAIFI Net" numFmtId="0">
      <sharedItems containsString="0" containsBlank="1" containsNumber="1" minValue="0.16527228685110537" maxValue="0.85149496953379633"/>
    </cacheField>
    <cacheField name="FY" numFmtId="0">
      <sharedItems containsBlank="1" count="14">
        <m/>
        <s v="FY07"/>
        <s v="FY08"/>
        <s v="FY09"/>
        <s v="FY10"/>
        <s v="FY11"/>
        <s v="FY12"/>
        <s v="FY13"/>
        <s v="FY14"/>
        <s v="FY15"/>
        <s v="FY16"/>
        <s v="FY17"/>
        <s v="FY18"/>
        <s v="FY1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8">
  <r>
    <x v="0"/>
    <x v="0"/>
    <d v="2006-01-01T00:00:00"/>
    <n v="73.821906194259341"/>
    <n v="45.008673309930536"/>
    <n v="0.67366045450699563"/>
    <n v="0.46063684853047565"/>
  </r>
  <r>
    <x v="0"/>
    <x v="1"/>
    <d v="2006-02-01T00:00:00"/>
    <n v="10.397143661300602"/>
    <n v="10.397143661300602"/>
    <n v="0.16147586133064426"/>
    <n v="0.16147586133064426"/>
  </r>
  <r>
    <x v="0"/>
    <x v="2"/>
    <d v="2006-03-01T00:00:00"/>
    <n v="9.1668908523603392"/>
    <n v="9.1668908523603392"/>
    <n v="0.12215156104038276"/>
    <n v="0.12215156104038276"/>
  </r>
  <r>
    <x v="0"/>
    <x v="3"/>
    <d v="2006-04-01T00:00:00"/>
    <n v="13.733695023422946"/>
    <n v="13.733695023422946"/>
    <n v="0.23101947221104649"/>
    <n v="0.23101947221104649"/>
  </r>
  <r>
    <x v="0"/>
    <x v="4"/>
    <d v="2006-05-01T00:00:00"/>
    <n v="13.967876118266442"/>
    <n v="13.967876118266442"/>
    <n v="0.18695014789348904"/>
    <n v="0.18695014789348904"/>
  </r>
  <r>
    <x v="0"/>
    <x v="5"/>
    <d v="2006-06-01T00:00:00"/>
    <n v="7.2223237149324921"/>
    <n v="7.2223237149324921"/>
    <n v="7.9031932215915868E-2"/>
    <n v="7.9031932215915868E-2"/>
  </r>
  <r>
    <x v="0"/>
    <x v="6"/>
    <d v="2006-07-01T00:00:00"/>
    <n v="7.913277261009128"/>
    <n v="7.913277261009128"/>
    <n v="0.12931226505828539"/>
    <n v="0.12931226505828539"/>
  </r>
  <r>
    <x v="0"/>
    <x v="7"/>
    <d v="2006-08-01T00:00:00"/>
    <n v="10.844899185506613"/>
    <n v="10.844899185506613"/>
    <n v="0.17140449603113619"/>
    <n v="0.17140449603113619"/>
  </r>
  <r>
    <x v="0"/>
    <x v="8"/>
    <d v="2006-09-01T00:00:00"/>
    <n v="16.793891903932259"/>
    <n v="16.793891903932259"/>
    <n v="0.24689665413644191"/>
    <n v="0.24689665413644191"/>
  </r>
  <r>
    <x v="0"/>
    <x v="9"/>
    <d v="2006-10-01T00:00:00"/>
    <n v="13.109865954797948"/>
    <n v="13.109865954797948"/>
    <n v="0.21199275468674722"/>
    <n v="0.21199275468674722"/>
  </r>
  <r>
    <x v="0"/>
    <x v="10"/>
    <d v="2006-11-01T00:00:00"/>
    <n v="11.627876498144639"/>
    <n v="11.627876498144639"/>
    <n v="0.18872176166787252"/>
    <n v="0.18872176166787252"/>
  </r>
  <r>
    <x v="0"/>
    <x v="11"/>
    <d v="2006-12-01T00:00:00"/>
    <n v="32.156900055773029"/>
    <n v="32.156900055773029"/>
    <n v="0.3635227141261162"/>
    <n v="0.3635227141261162"/>
  </r>
  <r>
    <x v="1"/>
    <x v="0"/>
    <d v="2007-01-01T00:00:00"/>
    <n v="31.48063235754606"/>
    <n v="31.48063235754606"/>
    <n v="0.38428753988202535"/>
    <n v="0.38428753988202535"/>
  </r>
  <r>
    <x v="1"/>
    <x v="1"/>
    <d v="2007-02-01T00:00:00"/>
    <n v="45.259214123103213"/>
    <n v="32.980861705638922"/>
    <n v="0.55090596728192898"/>
    <n v="0.47034977699917901"/>
  </r>
  <r>
    <x v="1"/>
    <x v="2"/>
    <d v="2007-03-01T00:00:00"/>
    <n v="10.226837958378825"/>
    <n v="10.226837958378825"/>
    <n v="0.2061221553642911"/>
    <n v="0.2061221553642911"/>
  </r>
  <r>
    <x v="1"/>
    <x v="3"/>
    <d v="2007-04-01T00:00:00"/>
    <n v="5.4449099110535606"/>
    <n v="5.4449099110535606"/>
    <n v="0.12023764186152791"/>
    <n v="0.12023764186152791"/>
  </r>
  <r>
    <x v="1"/>
    <x v="4"/>
    <d v="2007-05-01T00:00:00"/>
    <n v="23.612012423726949"/>
    <n v="23.612012423726949"/>
    <n v="0.24550740091908496"/>
    <n v="0.24550740091908496"/>
  </r>
  <r>
    <x v="1"/>
    <x v="5"/>
    <d v="2007-06-01T00:00:00"/>
    <n v="36.08192212320477"/>
    <n v="10.238589720804665"/>
    <n v="0.21891656299455825"/>
    <n v="0.10038506783117951"/>
  </r>
  <r>
    <x v="1"/>
    <x v="6"/>
    <d v="2007-07-01T00:00:00"/>
    <n v="16.78606816123763"/>
    <n v="16.78606816123763"/>
    <n v="0.18409289020912145"/>
    <n v="0.18409289020912145"/>
  </r>
  <r>
    <x v="1"/>
    <x v="7"/>
    <d v="2007-08-01T00:00:00"/>
    <n v="21.39217169793756"/>
    <n v="21.39217169793756"/>
    <n v="0.22021479168253488"/>
    <n v="0.22021479168253488"/>
  </r>
  <r>
    <x v="1"/>
    <x v="8"/>
    <d v="2007-09-01T00:00:00"/>
    <n v="9.1696820439908251"/>
    <n v="9.1696820439908251"/>
    <n v="0.1480082260644375"/>
    <n v="0.1480082260644375"/>
  </r>
  <r>
    <x v="1"/>
    <x v="9"/>
    <d v="2007-10-01T00:00:00"/>
    <n v="20.099361041291115"/>
    <n v="20.099361041291115"/>
    <n v="0.22246934267651769"/>
    <n v="0.22246934267651769"/>
  </r>
  <r>
    <x v="1"/>
    <x v="10"/>
    <d v="2007-11-01T00:00:00"/>
    <n v="12.509735022553972"/>
    <n v="12.509735022553972"/>
    <n v="0.1416829579979858"/>
    <n v="0.1416829579979858"/>
  </r>
  <r>
    <x v="1"/>
    <x v="11"/>
    <d v="2007-12-01T00:00:00"/>
    <n v="13.45414138336676"/>
    <n v="13.45414138336676"/>
    <n v="0.18094633593148329"/>
    <n v="0.18094633593148329"/>
  </r>
  <r>
    <x v="2"/>
    <x v="0"/>
    <d v="2008-01-01T00:00:00"/>
    <n v="20.830314728423136"/>
    <n v="20.830314728423136"/>
    <n v="0.25905308393403426"/>
    <n v="0.25905308393403426"/>
  </r>
  <r>
    <x v="2"/>
    <x v="1"/>
    <d v="2008-02-01T00:00:00"/>
    <n v="11.823057449676577"/>
    <n v="11.823057449676577"/>
    <n v="0.24372295337562738"/>
    <n v="0.24372295337562738"/>
  </r>
  <r>
    <x v="2"/>
    <x v="2"/>
    <d v="2008-03-01T00:00:00"/>
    <n v="10.926022613411734"/>
    <n v="10.926022613411734"/>
    <n v="0.17341234707645484"/>
    <n v="0.17341234707645484"/>
  </r>
  <r>
    <x v="2"/>
    <x v="3"/>
    <d v="2008-04-01T00:00:00"/>
    <n v="182.25384636594882"/>
    <n v="14.285408248962662"/>
    <n v="0.48966385512268873"/>
    <n v="0.14247607460675163"/>
  </r>
  <r>
    <x v="2"/>
    <x v="4"/>
    <d v="2008-05-01T00:00:00"/>
    <n v="5.152274512208483"/>
    <n v="5.152274512208483"/>
    <n v="9.8268256252276129E-2"/>
    <n v="9.8268256252276129E-2"/>
  </r>
  <r>
    <x v="2"/>
    <x v="5"/>
    <d v="2008-06-01T00:00:00"/>
    <n v="10.117700411869517"/>
    <n v="10.117700411869517"/>
    <n v="0.11393190052875782"/>
    <n v="0.11393190052875782"/>
  </r>
  <r>
    <x v="2"/>
    <x v="6"/>
    <d v="2008-07-01T00:00:00"/>
    <n v="12.095497317329212"/>
    <n v="12.095497317329212"/>
    <n v="0.21778117205344935"/>
    <n v="0.21778117205344935"/>
  </r>
  <r>
    <x v="2"/>
    <x v="7"/>
    <d v="2008-08-01T00:00:00"/>
    <n v="9.8424269630362424"/>
    <n v="9.8424269630362424"/>
    <n v="0.13381457548512257"/>
    <n v="0.13381457548512257"/>
  </r>
  <r>
    <x v="2"/>
    <x v="8"/>
    <d v="2008-09-01T00:00:00"/>
    <n v="8.2418926941628019"/>
    <n v="8.2418926941628019"/>
    <n v="0.15584948182413788"/>
    <n v="0.15584948182413788"/>
  </r>
  <r>
    <x v="2"/>
    <x v="9"/>
    <d v="2008-10-01T00:00:00"/>
    <n v="6.6931029396640342"/>
    <n v="6.6931029396640342"/>
    <n v="9.5243631843528131E-2"/>
    <n v="9.5243631843528131E-2"/>
  </r>
  <r>
    <x v="2"/>
    <x v="10"/>
    <d v="2008-11-01T00:00:00"/>
    <n v="9.5242090537444799"/>
    <n v="9.5242090537444799"/>
    <n v="0.14833967293093489"/>
    <n v="0.14833967293093489"/>
  </r>
  <r>
    <x v="2"/>
    <x v="11"/>
    <d v="2008-12-01T00:00:00"/>
    <n v="13.308396693954025"/>
    <n v="13.308396693954025"/>
    <n v="0.22643281362676085"/>
    <n v="0.22643281362676085"/>
  </r>
  <r>
    <x v="3"/>
    <x v="0"/>
    <d v="2009-01-01T00:00:00"/>
    <n v="48.968148252676883"/>
    <n v="25.804918753532945"/>
    <n v="0.51553679113772788"/>
    <n v="0.3128386628938441"/>
  </r>
  <r>
    <x v="3"/>
    <x v="1"/>
    <d v="2009-02-01T00:00:00"/>
    <n v="127.0108494479025"/>
    <n v="37.805300494877073"/>
    <n v="0.49166490614301755"/>
    <n v="0.37899737430472902"/>
  </r>
  <r>
    <x v="3"/>
    <x v="2"/>
    <d v="2009-03-01T00:00:00"/>
    <n v="13.931625883694505"/>
    <n v="13.931625883694505"/>
    <n v="0.2147490825564598"/>
    <n v="0.2147490825564598"/>
  </r>
  <r>
    <x v="3"/>
    <x v="3"/>
    <d v="2009-04-01T00:00:00"/>
    <n v="29.115193713339984"/>
    <n v="29.115193713339984"/>
    <n v="0.3652579486623147"/>
    <n v="0.3652579486623147"/>
  </r>
  <r>
    <x v="3"/>
    <x v="4"/>
    <d v="2009-05-01T00:00:00"/>
    <n v="4.4575218950684388"/>
    <n v="4.4575218950684388"/>
    <n v="6.9246901002560438E-2"/>
    <n v="6.9246901002560438E-2"/>
  </r>
  <r>
    <x v="3"/>
    <x v="5"/>
    <d v="2009-06-01T00:00:00"/>
    <n v="7.7359084016538873"/>
    <n v="7.7359084016538873"/>
    <n v="0.11367572051639489"/>
    <n v="0.11367572051639489"/>
  </r>
  <r>
    <x v="3"/>
    <x v="6"/>
    <d v="2009-07-01T00:00:00"/>
    <n v="10.859802228619015"/>
    <n v="10.859802228619015"/>
    <n v="0.25450891178430635"/>
    <n v="0.25450891178430635"/>
  </r>
  <r>
    <x v="3"/>
    <x v="7"/>
    <d v="2009-08-01T00:00:00"/>
    <n v="61.439788051985346"/>
    <n v="22.167840575678994"/>
    <n v="0.37422887024954304"/>
    <n v="0.20083346860136661"/>
  </r>
  <r>
    <x v="3"/>
    <x v="8"/>
    <d v="2009-09-01T00:00:00"/>
    <n v="26.197259129776555"/>
    <n v="26.197259129776555"/>
    <n v="0.22487338504242799"/>
    <n v="0.22487338504242799"/>
  </r>
  <r>
    <x v="3"/>
    <x v="9"/>
    <d v="2009-10-01T00:00:00"/>
    <n v="7.876635553659538"/>
    <n v="7.876635553659538"/>
    <n v="0.13490804356745445"/>
    <n v="0.13490804356745445"/>
  </r>
  <r>
    <x v="3"/>
    <x v="10"/>
    <d v="2009-11-01T00:00:00"/>
    <n v="15.975025306677781"/>
    <n v="15.975025306677781"/>
    <n v="0.20856291513351571"/>
    <n v="0.20856291513351571"/>
  </r>
  <r>
    <x v="3"/>
    <x v="11"/>
    <d v="2009-12-01T00:00:00"/>
    <n v="12.028113455485125"/>
    <n v="12.028113455485125"/>
    <n v="0.1383730803834706"/>
    <n v="0.1383730803834706"/>
  </r>
  <r>
    <x v="4"/>
    <x v="0"/>
    <d v="2010-01-01T00:00:00"/>
    <n v="22.68950195445316"/>
    <n v="22.68950195445316"/>
    <n v="0.192134826067269"/>
    <n v="0.192134826067269"/>
  </r>
  <r>
    <x v="4"/>
    <x v="1"/>
    <d v="2010-02-01T00:00:00"/>
    <n v="17.359931390133816"/>
    <n v="17.359931390133816"/>
    <n v="0.30521790192693238"/>
    <n v="0.30521790192693238"/>
  </r>
  <r>
    <x v="4"/>
    <x v="2"/>
    <d v="2010-03-01T00:00:00"/>
    <n v="20.073046786872602"/>
    <n v="8.438040714707439"/>
    <n v="0.19027557549565352"/>
    <n v="0.14273988252480466"/>
  </r>
  <r>
    <x v="4"/>
    <x v="3"/>
    <d v="2010-04-01T00:00:00"/>
    <n v="6.4831939428752481"/>
    <n v="6.4831939428752481"/>
    <n v="9.5581799824955238E-2"/>
    <n v="9.5581799824955238E-2"/>
  </r>
  <r>
    <x v="4"/>
    <x v="4"/>
    <d v="2010-05-01T00:00:00"/>
    <n v="5.2554853492014981"/>
    <n v="5.2554853492014981"/>
    <n v="0.16172119881660779"/>
    <n v="0.16172119881660779"/>
  </r>
  <r>
    <x v="4"/>
    <x v="5"/>
    <d v="2010-06-01T00:00:00"/>
    <n v="20.191277202739911"/>
    <n v="8.15826350476733"/>
    <n v="0.20224550107762929"/>
    <n v="0.14736880843158937"/>
  </r>
  <r>
    <x v="4"/>
    <x v="6"/>
    <d v="2010-07-01T00:00:00"/>
    <n v="4.5570199509426654"/>
    <n v="4.5570199509426654"/>
    <n v="5.9001604843651752E-2"/>
    <n v="5.9001604843651752E-2"/>
  </r>
  <r>
    <x v="4"/>
    <x v="7"/>
    <d v="2010-08-01T00:00:00"/>
    <n v="11.141687053887868"/>
    <n v="11.141687053887868"/>
    <n v="0.13971740031328853"/>
    <n v="0.13971740031328853"/>
  </r>
  <r>
    <x v="4"/>
    <x v="8"/>
    <d v="2010-09-01T00:00:00"/>
    <n v="33.078298129709133"/>
    <n v="8.4220146787992611"/>
    <n v="0.17065264175185568"/>
    <n v="9.4386567314630965E-2"/>
  </r>
  <r>
    <x v="4"/>
    <x v="9"/>
    <d v="2010-10-01T00:00:00"/>
    <n v="10.668531784064525"/>
    <n v="10.668531784064525"/>
    <n v="0.11448151389717801"/>
    <n v="0.11448151389717801"/>
  </r>
  <r>
    <x v="4"/>
    <x v="10"/>
    <d v="2010-11-01T00:00:00"/>
    <n v="12.7828996948717"/>
    <n v="12.7828996948717"/>
    <n v="0.23589761641516652"/>
    <n v="0.23589761641516652"/>
  </r>
  <r>
    <x v="4"/>
    <x v="11"/>
    <d v="2010-12-01T00:00:00"/>
    <n v="13.908144701535885"/>
    <n v="13.908144701535885"/>
    <n v="0.22214044222002829"/>
    <n v="0.22214044222002829"/>
  </r>
  <r>
    <x v="5"/>
    <x v="0"/>
    <d v="2011-01-01T00:00:00"/>
    <n v="16.025225380599242"/>
    <n v="16.025225380599242"/>
    <n v="0.16271930512221516"/>
    <n v="0.16271930512221516"/>
  </r>
  <r>
    <x v="5"/>
    <x v="1"/>
    <d v="2011-02-01T00:00:00"/>
    <n v="35.928862827487791"/>
    <n v="20.428097709349185"/>
    <n v="0.3081340838180649"/>
    <n v="0.28263275897210766"/>
  </r>
  <r>
    <x v="5"/>
    <x v="2"/>
    <d v="2011-03-01T00:00:00"/>
    <n v="8.6087361439927239"/>
    <n v="8.6087361439927239"/>
    <n v="0.14293598407049116"/>
    <n v="0.14293598407049116"/>
  </r>
  <r>
    <x v="5"/>
    <x v="3"/>
    <d v="2011-04-01T00:00:00"/>
    <n v="6.7350543265235707"/>
    <n v="6.7350543265235707"/>
    <n v="8.4111255703109025E-2"/>
    <n v="8.4111255703109025E-2"/>
  </r>
  <r>
    <x v="5"/>
    <x v="4"/>
    <d v="2011-05-01T00:00:00"/>
    <n v="6.8428466157633121"/>
    <n v="6.8428466157633121"/>
    <n v="8.9890406233831377E-2"/>
    <n v="8.9890406233831377E-2"/>
  </r>
  <r>
    <x v="5"/>
    <x v="5"/>
    <d v="2011-06-01T00:00:00"/>
    <n v="13.196735704990513"/>
    <n v="13.196735704990513"/>
    <n v="0.15836847964127249"/>
    <n v="0.15836847964127249"/>
  </r>
  <r>
    <x v="5"/>
    <x v="6"/>
    <d v="2011-07-01T00:00:00"/>
    <n v="15.027265173013911"/>
    <n v="15.027265173013911"/>
    <n v="0.19560997789310297"/>
    <n v="0.19560997789310297"/>
  </r>
  <r>
    <x v="5"/>
    <x v="7"/>
    <d v="2011-08-01T00:00:00"/>
    <n v="6.7248145999592364"/>
    <n v="6.7248145999592364"/>
    <n v="0.10367507564948808"/>
    <n v="0.10367507564948808"/>
  </r>
  <r>
    <x v="5"/>
    <x v="8"/>
    <d v="2011-09-01T00:00:00"/>
    <n v="16.315316473557953"/>
    <n v="16.315316473557953"/>
    <n v="0.25335444724918071"/>
    <n v="0.25335444724918071"/>
  </r>
  <r>
    <x v="5"/>
    <x v="9"/>
    <d v="2011-10-01T00:00:00"/>
    <n v="6.6271648296514627"/>
    <n v="6.6271648296514627"/>
    <n v="0.10815446606356123"/>
    <n v="0.10815446606356123"/>
  </r>
  <r>
    <x v="5"/>
    <x v="10"/>
    <d v="2011-11-01T00:00:00"/>
    <n v="20.236777410200528"/>
    <n v="20.236777410200528"/>
    <n v="0.23205500070553928"/>
    <n v="0.23205500070553928"/>
  </r>
  <r>
    <x v="5"/>
    <x v="11"/>
    <d v="2011-12-01T00:00:00"/>
    <n v="19.692579294774305"/>
    <n v="19.692579294774305"/>
    <n v="0.20888195544127566"/>
    <n v="0.20888195544127566"/>
  </r>
  <r>
    <x v="6"/>
    <x v="0"/>
    <d v="2012-01-01T00:00:00"/>
    <n v="15.008824982721015"/>
    <n v="15.008824982721015"/>
    <n v="0.20749253809458568"/>
    <n v="0.20749253809458568"/>
  </r>
  <r>
    <x v="6"/>
    <x v="1"/>
    <d v="2012-02-01T00:00:00"/>
    <n v="20.077967098346296"/>
    <n v="9.3536458277211949"/>
    <n v="0.22700663297584939"/>
    <n v="0.13688651900380674"/>
  </r>
  <r>
    <x v="6"/>
    <x v="2"/>
    <d v="2012-03-01T00:00:00"/>
    <n v="12.109766591290771"/>
    <n v="12.109766591290771"/>
    <n v="0.16649092641537605"/>
    <n v="0.16649092641537605"/>
  </r>
  <r>
    <x v="6"/>
    <x v="3"/>
    <d v="2012-04-01T00:00:00"/>
    <n v="7.9455277056430349"/>
    <n v="7.9455277056430349"/>
    <n v="0.12266310362927994"/>
    <n v="0.12266310362927994"/>
  </r>
  <r>
    <x v="6"/>
    <x v="4"/>
    <d v="2012-05-01T00:00:00"/>
    <n v="12.870780887054687"/>
    <n v="12.870780887054687"/>
    <n v="0.11889174349209475"/>
    <n v="0.11889174349209475"/>
  </r>
  <r>
    <x v="6"/>
    <x v="5"/>
    <d v="2012-06-01T00:00:00"/>
    <n v="37.05690597614344"/>
    <n v="14.600206578175678"/>
    <n v="0.12531229170931896"/>
    <n v="8.4469231088937932E-2"/>
  </r>
  <r>
    <x v="6"/>
    <x v="6"/>
    <d v="2012-07-01T00:00:00"/>
    <n v="5.9237384800341104"/>
    <n v="5.9237384800341104"/>
    <n v="0.16970197018932226"/>
    <n v="0.16970197018932226"/>
  </r>
  <r>
    <x v="6"/>
    <x v="7"/>
    <d v="2012-08-01T00:00:00"/>
    <n v="8.9074446649108037"/>
    <n v="8.9074446649108037"/>
    <n v="0.13868291789364151"/>
    <n v="0.13868291789364151"/>
  </r>
  <r>
    <x v="6"/>
    <x v="8"/>
    <d v="2012-09-01T00:00:00"/>
    <n v="90.938677684169292"/>
    <n v="19.009377602430913"/>
    <n v="0.32979082035549312"/>
    <n v="0.14720003448100694"/>
  </r>
  <r>
    <x v="6"/>
    <x v="9"/>
    <d v="2012-10-01T00:00:00"/>
    <n v="7.2399754938557619"/>
    <n v="7.2399754938557619"/>
    <n v="0.17817598551797709"/>
    <n v="0.17817598551797709"/>
  </r>
  <r>
    <x v="6"/>
    <x v="10"/>
    <d v="2012-11-01T00:00:00"/>
    <n v="13.601792088763967"/>
    <n v="13.601792088763967"/>
    <n v="0.18396079016921865"/>
    <n v="0.18396079016921865"/>
  </r>
  <r>
    <x v="6"/>
    <x v="11"/>
    <d v="2012-12-01T00:00:00"/>
    <n v="9.1055011060090845"/>
    <n v="9.1055011060090845"/>
    <n v="0.12726416299664581"/>
    <n v="0.12726416299664581"/>
  </r>
  <r>
    <x v="7"/>
    <x v="0"/>
    <d v="2013-01-01T00:00:00"/>
    <n v="20.503246600800633"/>
    <n v="20.503246600800633"/>
    <n v="0.23399153929924305"/>
    <n v="0.23399153929924305"/>
  </r>
  <r>
    <x v="7"/>
    <x v="1"/>
    <d v="2013-02-01T00:00:00"/>
    <n v="12.976473314562073"/>
    <n v="12.976473314562073"/>
    <n v="0.22300444239801651"/>
    <n v="0.22300444239801651"/>
  </r>
  <r>
    <x v="7"/>
    <x v="2"/>
    <d v="2013-03-01T00:00:00"/>
    <n v="26.026302994869958"/>
    <n v="12.352415601253504"/>
    <n v="0.29187751522577771"/>
    <n v="0.21520411857098068"/>
  </r>
  <r>
    <x v="7"/>
    <x v="3"/>
    <d v="2013-04-01T00:00:00"/>
    <n v="5.5207738527086816"/>
    <n v="5.5207738527086816"/>
    <n v="8.063414360774819E-2"/>
    <n v="8.063414360774819E-2"/>
  </r>
  <r>
    <x v="7"/>
    <x v="4"/>
    <d v="2013-05-01T00:00:00"/>
    <n v="6.5642375599981229"/>
    <n v="6.5642375599981229"/>
    <n v="8.9817320959848776E-2"/>
    <n v="8.9817320959848776E-2"/>
  </r>
  <r>
    <x v="7"/>
    <x v="5"/>
    <d v="2013-06-01T00:00:00"/>
    <n v="6.686799580145677"/>
    <n v="6.686799580145677"/>
    <n v="0.11462083610383669"/>
    <n v="0.11462083610383669"/>
  </r>
  <r>
    <x v="7"/>
    <x v="6"/>
    <d v="2013-07-01T00:00:00"/>
    <n v="6.3274575942589601"/>
    <n v="6.3274575942589601"/>
    <n v="0.14912553068707979"/>
    <n v="0.14912553068707979"/>
  </r>
  <r>
    <x v="7"/>
    <x v="7"/>
    <d v="2013-08-01T00:00:00"/>
    <n v="35.006217539671852"/>
    <n v="13.709571981842664"/>
    <n v="0.32609291624572678"/>
    <n v="0.20475471389472444"/>
  </r>
  <r>
    <x v="7"/>
    <x v="8"/>
    <d v="2013-09-01T00:00:00"/>
    <n v="27.206279942262459"/>
    <n v="11.652261563790743"/>
    <n v="0.16754186804881338"/>
    <n v="8.884796032891619E-2"/>
  </r>
  <r>
    <x v="7"/>
    <x v="9"/>
    <d v="2013-10-01T00:00:00"/>
    <n v="28.931855462271415"/>
    <n v="16.878351299321896"/>
    <n v="0.30731306864739361"/>
    <n v="0.21225817102853697"/>
  </r>
  <r>
    <x v="7"/>
    <x v="10"/>
    <d v="2013-11-01T00:00:00"/>
    <n v="9.1615227443811147"/>
    <n v="9.1615227443811147"/>
    <n v="0.15563690780017236"/>
    <n v="0.15563690780017236"/>
  </r>
  <r>
    <x v="7"/>
    <x v="11"/>
    <d v="2013-12-01T00:00:00"/>
    <n v="12.074153059014375"/>
    <n v="12.074153059014375"/>
    <n v="0.22921592356591419"/>
    <n v="0.22921592356591419"/>
  </r>
  <r>
    <x v="8"/>
    <x v="0"/>
    <d v="2014-01-01T00:00:00"/>
    <n v="28.199077839845469"/>
    <n v="27.052558146819507"/>
    <n v="0.26473005526427662"/>
    <n v="0.25930505731524506"/>
  </r>
  <r>
    <x v="8"/>
    <x v="1"/>
    <d v="2014-02-01T00:00:00"/>
    <n v="35.843782194610796"/>
    <n v="17.564896399991046"/>
    <n v="0.26413490151622504"/>
    <n v="0.17866694510116868"/>
  </r>
  <r>
    <x v="8"/>
    <x v="2"/>
    <d v="2014-03-01T00:00:00"/>
    <n v="15.467374655996665"/>
    <n v="15.467374655996665"/>
    <n v="0.20662127189874929"/>
    <n v="0.20662127189874929"/>
  </r>
  <r>
    <x v="8"/>
    <x v="3"/>
    <d v="2014-04-01T00:00:00"/>
    <n v="16.648235510840298"/>
    <n v="6.8570390131485714"/>
    <n v="0.25604886525510318"/>
    <n v="9.5598994652565952E-2"/>
  </r>
  <r>
    <x v="8"/>
    <x v="4"/>
    <d v="2014-05-01T00:00:00"/>
    <n v="7.1356466218685428"/>
    <n v="7.1356466218685428"/>
    <n v="0.11106851726169611"/>
    <n v="0.11106851726169611"/>
  </r>
  <r>
    <x v="8"/>
    <x v="5"/>
    <d v="2014-06-01T00:00:00"/>
    <n v="39.7150556744703"/>
    <n v="12.640930930841352"/>
    <n v="0.19593386186168268"/>
    <n v="0.1142202963835833"/>
  </r>
  <r>
    <x v="8"/>
    <x v="6"/>
    <d v="2014-07-01T00:00:00"/>
    <n v="37.842994398991671"/>
    <n v="6.6832649776630895"/>
    <n v="0.23868648523675634"/>
    <n v="9.7487377221571719E-2"/>
  </r>
  <r>
    <x v="8"/>
    <x v="7"/>
    <d v="2014-08-01T00:00:00"/>
    <n v="5.9972054772044174"/>
    <n v="5.9972054772044174"/>
    <n v="7.5049036790644605E-2"/>
    <n v="7.5049036790644605E-2"/>
  </r>
  <r>
    <x v="8"/>
    <x v="8"/>
    <d v="2014-09-01T00:00:00"/>
    <n v="33.218587337693805"/>
    <n v="14.817339901404345"/>
    <n v="0.23115234593498057"/>
    <n v="0.14125578932452287"/>
  </r>
  <r>
    <x v="8"/>
    <x v="9"/>
    <d v="2014-10-01T00:00:00"/>
    <n v="13.469498534489833"/>
    <n v="13.469498534489833"/>
    <n v="0.16542440130367012"/>
    <n v="0.16542440130367012"/>
  </r>
  <r>
    <x v="8"/>
    <x v="10"/>
    <d v="2014-11-01T00:00:00"/>
    <n v="9.7836842552747179"/>
    <n v="9.7836842552747179"/>
    <n v="0.15167172572212734"/>
    <n v="0.15167172572212734"/>
  </r>
  <r>
    <x v="8"/>
    <x v="11"/>
    <d v="2014-12-01T00:00:00"/>
    <n v="19.930635606303536"/>
    <n v="19.823217067040542"/>
    <n v="0.20926142762318861"/>
    <n v="0.20726117404891001"/>
  </r>
  <r>
    <x v="9"/>
    <x v="0"/>
    <d v="2015-01-01T00:00:00"/>
    <n v="28.332114402900661"/>
    <n v="18.188359265918123"/>
    <n v="0.23755562086851745"/>
    <n v="0.1733971185256796"/>
  </r>
  <r>
    <x v="9"/>
    <x v="1"/>
    <d v="2015-02-01T00:00:00"/>
    <n v="29.625508692283844"/>
    <n v="13.613086235342145"/>
    <n v="0.21849775464298202"/>
    <n v="0.16743246521657232"/>
  </r>
  <r>
    <x v="9"/>
    <x v="2"/>
    <d v="2015-03-01T00:00:00"/>
    <n v="13.922510182347761"/>
    <n v="13.920881593056432"/>
    <n v="0.17127013107138747"/>
    <n v="0.17125400642493868"/>
  </r>
  <r>
    <x v="9"/>
    <x v="3"/>
    <d v="2015-04-01T00:00:00"/>
    <n v="8.9343505835289676"/>
    <n v="8.7686214673281686"/>
    <n v="0.12233329497621981"/>
    <n v="0.11443221821630627"/>
  </r>
  <r>
    <x v="9"/>
    <x v="4"/>
    <d v="2015-05-01T00:00:00"/>
    <n v="6.6581144571381223"/>
    <n v="6.6578505992871424"/>
    <n v="0.11509919222850676"/>
    <n v="0.11509479459765709"/>
  </r>
  <r>
    <x v="9"/>
    <x v="5"/>
    <d v="2015-06-01T00:00:00"/>
    <n v="6.3406225432818486"/>
    <n v="6.3406225432818486"/>
    <n v="8.0347647377436202E-2"/>
    <n v="8.0347647377436202E-2"/>
  </r>
  <r>
    <x v="9"/>
    <x v="6"/>
    <d v="2015-07-01T00:00:00"/>
    <n v="11.582190503902524"/>
    <n v="11.44860220570504"/>
    <n v="0.13220744211068691"/>
    <n v="0.13183950699626421"/>
  </r>
  <r>
    <x v="9"/>
    <x v="7"/>
    <d v="2015-08-01T00:00:00"/>
    <n v="7.6932922203711458"/>
    <n v="7.6660371702418191"/>
    <n v="0.10436457532445353"/>
    <n v="0.10428102033830974"/>
  </r>
  <r>
    <x v="9"/>
    <x v="8"/>
    <d v="2015-09-01T00:00:00"/>
    <n v="6.9506786497221071"/>
    <n v="6.9502212961137406"/>
    <n v="0.10610896889482406"/>
    <n v="0.10608991249447548"/>
  </r>
  <r>
    <x v="9"/>
    <x v="9"/>
    <d v="2015-10-01T00:00:00"/>
    <n v="14.951929761040066"/>
    <n v="14.748719637107499"/>
    <n v="0.20650541531592215"/>
    <n v="0.20566839957753427"/>
  </r>
  <r>
    <x v="9"/>
    <x v="10"/>
    <d v="2015-11-01T00:00:00"/>
    <n v="30.159345207425257"/>
    <n v="15.23380661125163"/>
    <n v="0.26117236440821451"/>
    <n v="0.17947464435992849"/>
  </r>
  <r>
    <x v="9"/>
    <x v="11"/>
    <d v="2015-12-01T00:00:00"/>
    <n v="29.206581333083157"/>
    <n v="13.226221548244576"/>
    <n v="0.31304681791096411"/>
    <n v="0.17686684926607205"/>
  </r>
  <r>
    <x v="10"/>
    <x v="0"/>
    <d v="2016-01-01T00:00:00"/>
    <n v="30.701940496875842"/>
    <n v="13.731360798821683"/>
    <n v="0.28577839660310922"/>
    <n v="0.1897834367052921"/>
  </r>
  <r>
    <x v="10"/>
    <x v="1"/>
    <d v="2016-02-01T00:00:00"/>
    <n v="11.765034276722314"/>
    <n v="9.2228996553628679"/>
    <n v="0.23189072874354166"/>
    <n v="0.15834752540188485"/>
  </r>
  <r>
    <x v="10"/>
    <x v="2"/>
    <d v="2016-03-01T00:00:00"/>
    <n v="21.751275171743206"/>
    <n v="8.7516886356052126"/>
    <n v="0.20962308550913086"/>
    <n v="0.12233323360528406"/>
  </r>
  <r>
    <x v="10"/>
    <x v="3"/>
    <d v="2016-04-01T00:00:00"/>
    <n v="5.0691275905319699"/>
    <n v="5.0675094070400304"/>
    <n v="9.1341783367662799E-2"/>
    <n v="9.1018146669274935E-2"/>
  </r>
  <r>
    <x v="10"/>
    <x v="4"/>
    <d v="2016-05-01T00:00:00"/>
    <n v="57.062145524320222"/>
    <n v="12.539541917425176"/>
    <n v="0.27299978136543041"/>
    <n v="0.12162554802480927"/>
  </r>
  <r>
    <x v="10"/>
    <x v="5"/>
    <d v="2016-06-01T00:00:00"/>
    <n v="9.8197948574847835"/>
    <n v="9.8197948574847835"/>
    <n v="9.3682036293338544E-2"/>
    <n v="9.3682036293338544E-2"/>
  </r>
  <r>
    <x v="10"/>
    <x v="6"/>
    <d v="2016-07-01T00:00:00"/>
    <n v="22.293406657422636"/>
    <n v="22.293406657422636"/>
    <n v="0.19499614512732588"/>
    <n v="0.19499614512732588"/>
  </r>
  <r>
    <x v="10"/>
    <x v="7"/>
    <d v="2016-08-01T00:00:00"/>
    <n v="9.0047611273488855"/>
    <n v="7.861129003026365"/>
    <n v="0.13901850338883584"/>
    <n v="0.10297400550038549"/>
  </r>
  <r>
    <x v="10"/>
    <x v="8"/>
    <d v="2016-09-01T00:00:00"/>
    <n v="11.61862355154598"/>
    <n v="11.558300547737135"/>
    <n v="0.132078294190074"/>
    <n v="0.13144396626123378"/>
  </r>
  <r>
    <x v="10"/>
    <x v="9"/>
    <d v="2016-10-01T00:00:00"/>
    <n v="184.70064121779455"/>
    <n v="48.023730250969486"/>
    <n v="0.3674197093310933"/>
    <n v="0.23434029895400618"/>
  </r>
  <r>
    <x v="10"/>
    <x v="10"/>
    <d v="2016-11-01T00:00:00"/>
    <n v="11.024130654292719"/>
    <n v="11.024130654292719"/>
    <n v="0.12764231384417107"/>
    <n v="0.12764231384417107"/>
  </r>
  <r>
    <x v="10"/>
    <x v="11"/>
    <d v="2016-12-01T00:00:00"/>
    <n v="11.479842094058888"/>
    <n v="11.479842094058888"/>
    <n v="0.12076683198508682"/>
    <n v="0.12076683198508682"/>
  </r>
  <r>
    <x v="11"/>
    <x v="0"/>
    <d v="2017-01-01T00:00:00"/>
    <n v="10.068215831226535"/>
    <n v="9.7272961403068088"/>
    <n v="0.12625834634574176"/>
    <n v="0.12006883816891599"/>
  </r>
  <r>
    <x v="11"/>
    <x v="1"/>
    <d v="2017-02-01T00:00:00"/>
    <n v="7.4110145303855317"/>
    <n v="7.4110145303855317"/>
    <n v="0.15309083801791795"/>
    <n v="0.15309083801791795"/>
  </r>
  <r>
    <x v="11"/>
    <x v="2"/>
    <d v="2017-03-01T00:00:00"/>
    <n v="20.158632606966936"/>
    <n v="20.158632606966936"/>
    <n v="0.17822707140725227"/>
    <n v="0.17822707140725227"/>
  </r>
  <r>
    <x v="11"/>
    <x v="3"/>
    <d v="2017-04-01T00:00:00"/>
    <n v="10.950470528217934"/>
    <n v="10.950470528217934"/>
    <n v="0.15777177705634274"/>
    <n v="0.15777177705634274"/>
  </r>
  <r>
    <x v="11"/>
    <x v="4"/>
    <d v="2017-05-01T00:00:00"/>
    <n v="8.5215514412903417"/>
    <n v="8.5215514412903417"/>
    <n v="8.3685368078874597E-2"/>
    <n v="8.3685368078874597E-2"/>
  </r>
  <r>
    <x v="11"/>
    <x v="5"/>
    <d v="2017-06-01T00:00:00"/>
    <n v="5.3003484949941333"/>
    <n v="5.3003484949941333"/>
    <n v="8.114380304776124E-2"/>
    <n v="8.114380304776124E-2"/>
  </r>
  <r>
    <x v="11"/>
    <x v="6"/>
    <d v="2017-07-01T00:00:00"/>
    <n v="7.2488539319817367"/>
    <n v="7.2488539319817367"/>
    <n v="0.13495413963931227"/>
    <n v="0.13495413963931227"/>
  </r>
  <r>
    <x v="11"/>
    <x v="7"/>
    <d v="2017-08-01T00:00:00"/>
    <n v="7.7139052960090657"/>
    <n v="7.7139052960090657"/>
    <n v="7.3622125304377464E-2"/>
    <n v="7.3622125304377464E-2"/>
  </r>
  <r>
    <x v="11"/>
    <x v="8"/>
    <d v="2017-09-01T00:00:00"/>
    <n v="11.828311002323534"/>
    <n v="11.828311002323534"/>
    <n v="0.1270133365132296"/>
    <n v="0.1270133365132296"/>
  </r>
  <r>
    <x v="11"/>
    <x v="9"/>
    <d v="2017-10-01T00:00:00"/>
    <n v="9.0226758121612693"/>
    <n v="9.0226758121612693"/>
    <n v="0.12047526278244218"/>
    <n v="0.12047526278244218"/>
  </r>
  <r>
    <x v="11"/>
    <x v="10"/>
    <d v="2017-11-01T00:00:00"/>
    <n v="9.0231231614754623"/>
    <n v="9.0231231614754623"/>
    <n v="0.15469536852340152"/>
    <n v="0.15469536852340152"/>
  </r>
  <r>
    <x v="11"/>
    <x v="11"/>
    <d v="2017-12-01T00:00:00"/>
    <n v="41.485340842780708"/>
    <n v="14.37437069452745"/>
    <n v="0.22265436197333263"/>
    <n v="0.11522561152439571"/>
  </r>
  <r>
    <x v="12"/>
    <x v="0"/>
    <d v="2018-01-01T00:00:00"/>
    <n v="18.054386943814677"/>
    <n v="17.019848537961963"/>
    <n v="0.22198114779544811"/>
    <n v="0.21040542680199101"/>
  </r>
  <r>
    <x v="12"/>
    <x v="1"/>
    <d v="2018-02-01T00:00:00"/>
    <n v="23.182389858833176"/>
    <n v="13.255956739355446"/>
    <n v="0.24368476038561768"/>
    <n v="0.18104643356198527"/>
  </r>
  <r>
    <x v="12"/>
    <x v="2"/>
    <d v="2018-03-01T00:00:00"/>
    <n v="19.05965900644609"/>
    <n v="17.565800527275403"/>
    <n v="0.20801173751281715"/>
    <n v="0.2031801081792681"/>
  </r>
  <r>
    <x v="12"/>
    <x v="3"/>
    <d v="2018-04-01T00:00:00"/>
    <n v="13.902725777378599"/>
    <n v="13.902725777378599"/>
    <n v="0.15149937461237376"/>
    <n v="0.15149937461237376"/>
  </r>
  <r>
    <x v="12"/>
    <x v="4"/>
    <d v="2018-05-01T00:00:00"/>
    <n v="11.92450821162647"/>
    <n v="11.92450821162647"/>
    <n v="0.12659587928670549"/>
    <n v="0.12659587928670549"/>
  </r>
  <r>
    <x v="12"/>
    <x v="5"/>
    <d v="2018-06-01T00:00:00"/>
    <n v="6.860872168556658"/>
    <n v="6.8477310770979525"/>
    <n v="7.3432745420565396E-2"/>
    <n v="7.3127138642455972E-2"/>
  </r>
  <r>
    <x v="12"/>
    <x v="6"/>
    <d v="2018-07-01T00:00:00"/>
    <n v="25.175826918702374"/>
    <n v="25.175826918702374"/>
    <n v="0.22222037844075551"/>
    <n v="0.22222037844075551"/>
  </r>
  <r>
    <x v="12"/>
    <x v="7"/>
    <d v="2018-08-01T00:00:00"/>
    <n v="15.67814074920677"/>
    <n v="15.67814074920677"/>
    <n v="0.16565131926021034"/>
    <n v="0.16565131926021034"/>
  </r>
  <r>
    <x v="12"/>
    <x v="8"/>
    <d v="2018-09-01T00:00:00"/>
    <n v="7.6408594879496201"/>
    <n v="7.5925003266950286"/>
    <n v="9.1597680430725789E-2"/>
    <n v="7.5477960012528489E-2"/>
  </r>
  <r>
    <x v="12"/>
    <x v="9"/>
    <d v="2018-10-01T00:00:00"/>
    <n v="8.7079249645475389"/>
    <n v="8.7079249645475389"/>
    <n v="0.14743383647824834"/>
    <n v="0.14743383647824834"/>
  </r>
  <r>
    <x v="12"/>
    <x v="10"/>
    <d v="2018-11-01T00:00:00"/>
    <n v="13.626612127610882"/>
    <n v="13.626612127610882"/>
    <n v="0.14716141776653993"/>
    <n v="0.14716141776653993"/>
  </r>
  <r>
    <x v="12"/>
    <x v="11"/>
    <d v="2018-12-01T00:00:00"/>
    <n v="16.200673026329891"/>
    <n v="16.200673026329891"/>
    <n v="0.16642847314843431"/>
    <n v="0.16642847314843431"/>
  </r>
  <r>
    <x v="13"/>
    <x v="0"/>
    <d v="2019-01-01T00:00:00"/>
    <n v="44.64934013605442"/>
    <n v="28.612989115646258"/>
    <n v="0.32373197278911564"/>
    <n v="0.19631020408163266"/>
  </r>
  <r>
    <x v="13"/>
    <x v="1"/>
    <d v="2019-02-01T00:00:00"/>
    <n v="14.382170068027211"/>
    <n v="14.382170068027211"/>
    <n v="0.14029659863945579"/>
    <n v="0.14029659863945579"/>
  </r>
  <r>
    <x v="13"/>
    <x v="2"/>
    <d v="2019-03-01T00:00:00"/>
    <n v="28.229717006802723"/>
    <n v="28.229717006802723"/>
    <n v="0.24546258503401361"/>
    <n v="0.24546258503401361"/>
  </r>
  <r>
    <x v="13"/>
    <x v="3"/>
    <d v="2019-04-01T00:00:00"/>
    <n v="10.660722448979591"/>
    <n v="10.660722448979591"/>
    <n v="0.19173061224489796"/>
    <n v="0.19173061224489796"/>
  </r>
  <r>
    <x v="13"/>
    <x v="4"/>
    <d v="2019-05-01T00:00:00"/>
    <n v="13.017741496598639"/>
    <n v="13.017741496598639"/>
    <n v="0.11101768707482994"/>
    <n v="0.11101768707482994"/>
  </r>
  <r>
    <x v="13"/>
    <x v="5"/>
    <d v="2019-06-01T00:00:00"/>
    <n v="8.2371183673469393"/>
    <n v="8.2371183673469393"/>
    <n v="7.06204081632653E-2"/>
    <n v="7.06204081632653E-2"/>
  </r>
  <r>
    <x v="13"/>
    <x v="6"/>
    <d v="2019-07-01T00:00:00"/>
    <n v="21.269687074829932"/>
    <n v="21.269687074829932"/>
    <n v="0.18272380952380951"/>
    <n v="0.18272380952380951"/>
  </r>
  <r>
    <x v="13"/>
    <x v="7"/>
    <d v="2019-08-01T00:00:00"/>
    <n v="13.352409523809524"/>
    <n v="13.352409523809524"/>
    <n v="0.12636326530612244"/>
    <n v="0.12636326530612244"/>
  </r>
  <r>
    <x v="13"/>
    <x v="8"/>
    <d v="2019-09-01T00:00:00"/>
    <n v="18.831825850340135"/>
    <n v="18.831825850340135"/>
    <n v="0.15976326530612245"/>
    <n v="0.15976326530612245"/>
  </r>
  <r>
    <x v="13"/>
    <x v="9"/>
    <d v="2019-10-01T00:00:00"/>
    <n v="11.568756462585034"/>
    <n v="11.568756462585034"/>
    <n v="0.14633197278911564"/>
    <n v="0.14633197278911564"/>
  </r>
  <r>
    <x v="13"/>
    <x v="10"/>
    <d v="2019-11-01T00:00:00"/>
    <m/>
    <m/>
    <m/>
    <m/>
  </r>
  <r>
    <x v="13"/>
    <x v="11"/>
    <d v="2019-12-01T00:00:00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8">
  <r>
    <x v="0"/>
    <x v="0"/>
    <d v="2006-01-01T00:00:00"/>
    <n v="73.821906194259341"/>
    <n v="45.008673309930536"/>
    <n v="0.67366045450699563"/>
    <n v="0.46063684853047565"/>
    <m/>
    <m/>
  </r>
  <r>
    <x v="0"/>
    <x v="1"/>
    <d v="2006-02-01T00:00:00"/>
    <n v="10.397143661300602"/>
    <n v="10.397143661300602"/>
    <n v="0.16147586133064426"/>
    <n v="0.16147586133064426"/>
    <m/>
    <m/>
  </r>
  <r>
    <x v="0"/>
    <x v="2"/>
    <d v="2006-03-01T00:00:00"/>
    <n v="9.1668908523603392"/>
    <n v="9.1668908523603392"/>
    <n v="0.12215156104038276"/>
    <n v="0.12215156104038276"/>
    <m/>
    <m/>
  </r>
  <r>
    <x v="0"/>
    <x v="3"/>
    <d v="2006-04-01T00:00:00"/>
    <n v="13.733695023422946"/>
    <n v="13.733695023422946"/>
    <n v="0.23101947221104649"/>
    <n v="0.23101947221104649"/>
    <m/>
    <m/>
  </r>
  <r>
    <x v="0"/>
    <x v="4"/>
    <d v="2006-05-01T00:00:00"/>
    <n v="13.967876118266442"/>
    <n v="13.967876118266442"/>
    <n v="0.18695014789348904"/>
    <n v="0.18695014789348904"/>
    <m/>
    <m/>
  </r>
  <r>
    <x v="0"/>
    <x v="5"/>
    <d v="2006-06-01T00:00:00"/>
    <n v="7.2223237149324921"/>
    <n v="7.2223237149324921"/>
    <n v="7.9031932215915868E-2"/>
    <n v="7.9031932215915868E-2"/>
    <m/>
    <m/>
  </r>
  <r>
    <x v="0"/>
    <x v="6"/>
    <d v="2006-07-01T00:00:00"/>
    <n v="7.913277261009128"/>
    <n v="7.913277261009128"/>
    <n v="0.12931226505828539"/>
    <n v="0.12931226505828539"/>
    <m/>
    <m/>
  </r>
  <r>
    <x v="0"/>
    <x v="7"/>
    <d v="2006-08-01T00:00:00"/>
    <n v="10.844899185506613"/>
    <n v="10.844899185506613"/>
    <n v="0.17140449603113619"/>
    <n v="0.17140449603113619"/>
    <m/>
    <m/>
  </r>
  <r>
    <x v="0"/>
    <x v="8"/>
    <d v="2006-09-01T00:00:00"/>
    <n v="16.793891903932259"/>
    <n v="16.793891903932259"/>
    <n v="0.24689665413644191"/>
    <n v="0.24689665413644191"/>
    <m/>
    <m/>
  </r>
  <r>
    <x v="0"/>
    <x v="9"/>
    <d v="2006-10-01T00:00:00"/>
    <n v="13.109865954797948"/>
    <n v="13.109865954797948"/>
    <n v="0.21199275468674722"/>
    <n v="0.21199275468674722"/>
    <m/>
    <m/>
  </r>
  <r>
    <x v="0"/>
    <x v="10"/>
    <d v="2006-11-01T00:00:00"/>
    <n v="11.627876498144639"/>
    <n v="11.627876498144639"/>
    <n v="0.18872176166787252"/>
    <n v="0.18872176166787252"/>
    <m/>
    <m/>
  </r>
  <r>
    <x v="0"/>
    <x v="11"/>
    <d v="2006-12-01T00:00:00"/>
    <n v="32.156900055773029"/>
    <n v="32.156900055773029"/>
    <n v="0.3635227141261162"/>
    <n v="0.3635227141261162"/>
    <m/>
    <m/>
  </r>
  <r>
    <x v="1"/>
    <x v="0"/>
    <d v="2007-01-01T00:00:00"/>
    <n v="31.48063235754606"/>
    <n v="31.48063235754606"/>
    <n v="0.38428753988202535"/>
    <n v="0.38428753988202535"/>
    <m/>
    <m/>
  </r>
  <r>
    <x v="1"/>
    <x v="1"/>
    <d v="2007-02-01T00:00:00"/>
    <n v="45.259214123103213"/>
    <n v="32.980861705638922"/>
    <n v="0.55090596728192898"/>
    <n v="0.47034977699917901"/>
    <m/>
    <m/>
  </r>
  <r>
    <x v="1"/>
    <x v="2"/>
    <d v="2007-03-01T00:00:00"/>
    <n v="10.226837958378825"/>
    <n v="10.226837958378825"/>
    <n v="0.2061221553642911"/>
    <n v="0.2061221553642911"/>
    <m/>
    <m/>
  </r>
  <r>
    <x v="1"/>
    <x v="3"/>
    <d v="2007-04-01T00:00:00"/>
    <n v="5.4449099110535606"/>
    <n v="5.4449099110535606"/>
    <n v="0.12023764186152791"/>
    <n v="0.12023764186152791"/>
    <m/>
    <m/>
  </r>
  <r>
    <x v="1"/>
    <x v="4"/>
    <d v="2007-05-01T00:00:00"/>
    <n v="23.612012423726949"/>
    <n v="23.612012423726949"/>
    <n v="0.24550740091908496"/>
    <n v="0.24550740091908496"/>
    <m/>
    <m/>
  </r>
  <r>
    <x v="1"/>
    <x v="5"/>
    <d v="2007-06-01T00:00:00"/>
    <n v="36.08192212320477"/>
    <n v="10.238589720804665"/>
    <n v="0.21891656299455825"/>
    <n v="0.10038506783117951"/>
    <m/>
    <m/>
  </r>
  <r>
    <x v="1"/>
    <x v="6"/>
    <d v="2007-07-01T00:00:00"/>
    <n v="16.78606816123763"/>
    <n v="16.78606816123763"/>
    <n v="0.18409289020912145"/>
    <n v="0.18409289020912145"/>
    <m/>
    <m/>
  </r>
  <r>
    <x v="1"/>
    <x v="7"/>
    <d v="2007-08-01T00:00:00"/>
    <n v="21.39217169793756"/>
    <n v="21.39217169793756"/>
    <n v="0.22021479168253488"/>
    <n v="0.22021479168253488"/>
    <m/>
    <m/>
  </r>
  <r>
    <x v="1"/>
    <x v="8"/>
    <d v="2007-09-01T00:00:00"/>
    <n v="9.1696820439908251"/>
    <n v="9.1696820439908251"/>
    <n v="0.1480082260644375"/>
    <n v="0.1480082260644375"/>
    <m/>
    <m/>
  </r>
  <r>
    <x v="1"/>
    <x v="9"/>
    <d v="2007-10-01T00:00:00"/>
    <n v="20.099361041291115"/>
    <n v="20.099361041291115"/>
    <n v="0.22246934267651769"/>
    <n v="0.22246934267651769"/>
    <m/>
    <m/>
  </r>
  <r>
    <x v="1"/>
    <x v="10"/>
    <d v="2007-11-01T00:00:00"/>
    <n v="12.509735022553972"/>
    <n v="12.509735022553972"/>
    <n v="0.1416829579979858"/>
    <n v="0.1416829579979858"/>
    <m/>
    <m/>
  </r>
  <r>
    <x v="1"/>
    <x v="11"/>
    <d v="2007-12-01T00:00:00"/>
    <n v="13.45414138336676"/>
    <n v="13.45414138336676"/>
    <n v="0.18094633593148329"/>
    <n v="0.18094633593148329"/>
    <m/>
    <m/>
  </r>
  <r>
    <x v="2"/>
    <x v="0"/>
    <d v="2008-01-01T00:00:00"/>
    <n v="20.830314728423136"/>
    <n v="20.830314728423136"/>
    <n v="0.25905308393403426"/>
    <n v="0.25905308393403426"/>
    <m/>
    <m/>
  </r>
  <r>
    <x v="2"/>
    <x v="1"/>
    <d v="2008-02-01T00:00:00"/>
    <n v="11.823057449676577"/>
    <n v="11.823057449676577"/>
    <n v="0.24372295337562738"/>
    <n v="0.24372295337562738"/>
    <m/>
    <m/>
  </r>
  <r>
    <x v="2"/>
    <x v="2"/>
    <d v="2008-03-01T00:00:00"/>
    <n v="10.926022613411734"/>
    <n v="10.926022613411734"/>
    <n v="0.17341234707645484"/>
    <n v="0.17341234707645484"/>
    <m/>
    <m/>
  </r>
  <r>
    <x v="2"/>
    <x v="3"/>
    <d v="2008-04-01T00:00:00"/>
    <n v="182.25384636594882"/>
    <n v="14.285408248962662"/>
    <n v="0.48966385512268873"/>
    <n v="0.14247607460675163"/>
    <m/>
    <m/>
  </r>
  <r>
    <x v="2"/>
    <x v="4"/>
    <d v="2008-05-01T00:00:00"/>
    <n v="5.152274512208483"/>
    <n v="5.152274512208483"/>
    <n v="9.8268256252276129E-2"/>
    <n v="9.8268256252276129E-2"/>
    <m/>
    <m/>
  </r>
  <r>
    <x v="2"/>
    <x v="5"/>
    <d v="2008-06-01T00:00:00"/>
    <n v="10.117700411869517"/>
    <n v="10.117700411869517"/>
    <n v="0.11393190052875782"/>
    <n v="0.11393190052875782"/>
    <m/>
    <m/>
  </r>
  <r>
    <x v="2"/>
    <x v="6"/>
    <d v="2008-07-01T00:00:00"/>
    <n v="12.095497317329212"/>
    <n v="12.095497317329212"/>
    <n v="0.21778117205344935"/>
    <n v="0.21778117205344935"/>
    <m/>
    <m/>
  </r>
  <r>
    <x v="2"/>
    <x v="7"/>
    <d v="2008-08-01T00:00:00"/>
    <n v="9.8424269630362424"/>
    <n v="9.8424269630362424"/>
    <n v="0.13381457548512257"/>
    <n v="0.13381457548512257"/>
    <m/>
    <m/>
  </r>
  <r>
    <x v="2"/>
    <x v="8"/>
    <d v="2008-09-01T00:00:00"/>
    <n v="8.2418926941628019"/>
    <n v="8.2418926941628019"/>
    <n v="0.15584948182413788"/>
    <n v="0.15584948182413788"/>
    <m/>
    <m/>
  </r>
  <r>
    <x v="2"/>
    <x v="9"/>
    <d v="2008-10-01T00:00:00"/>
    <n v="6.6931029396640342"/>
    <n v="6.6931029396640342"/>
    <n v="9.5243631843528131E-2"/>
    <n v="9.5243631843528131E-2"/>
    <m/>
    <m/>
  </r>
  <r>
    <x v="2"/>
    <x v="10"/>
    <d v="2008-11-01T00:00:00"/>
    <n v="9.5242090537444799"/>
    <n v="9.5242090537444799"/>
    <n v="0.14833967293093489"/>
    <n v="0.14833967293093489"/>
    <m/>
    <m/>
  </r>
  <r>
    <x v="2"/>
    <x v="11"/>
    <d v="2008-12-01T00:00:00"/>
    <n v="13.308396693954025"/>
    <n v="13.308396693954025"/>
    <n v="0.22643281362676085"/>
    <n v="0.22643281362676085"/>
    <m/>
    <m/>
  </r>
  <r>
    <x v="3"/>
    <x v="0"/>
    <d v="2009-01-01T00:00:00"/>
    <n v="48.968148252676883"/>
    <n v="25.804918753532945"/>
    <n v="0.51553679113772788"/>
    <n v="0.3128386628938441"/>
    <m/>
    <m/>
  </r>
  <r>
    <x v="3"/>
    <x v="1"/>
    <d v="2009-02-01T00:00:00"/>
    <n v="127.0108494479025"/>
    <n v="37.805300494877073"/>
    <n v="0.49166490614301755"/>
    <n v="0.37899737430472902"/>
    <m/>
    <m/>
  </r>
  <r>
    <x v="3"/>
    <x v="2"/>
    <d v="2009-03-01T00:00:00"/>
    <n v="13.931625883694505"/>
    <n v="13.931625883694505"/>
    <n v="0.2147490825564598"/>
    <n v="0.2147490825564598"/>
    <m/>
    <m/>
  </r>
  <r>
    <x v="3"/>
    <x v="3"/>
    <d v="2009-04-01T00:00:00"/>
    <n v="29.115193713339984"/>
    <n v="29.115193713339984"/>
    <n v="0.3652579486623147"/>
    <n v="0.3652579486623147"/>
    <m/>
    <m/>
  </r>
  <r>
    <x v="3"/>
    <x v="4"/>
    <d v="2009-05-01T00:00:00"/>
    <n v="4.4575218950684388"/>
    <n v="4.4575218950684388"/>
    <n v="6.9246901002560438E-2"/>
    <n v="6.9246901002560438E-2"/>
    <m/>
    <m/>
  </r>
  <r>
    <x v="3"/>
    <x v="5"/>
    <d v="2009-06-01T00:00:00"/>
    <n v="7.7359084016538873"/>
    <n v="7.7359084016538873"/>
    <n v="0.11367572051639489"/>
    <n v="0.11367572051639489"/>
    <m/>
    <m/>
  </r>
  <r>
    <x v="3"/>
    <x v="6"/>
    <d v="2009-07-01T00:00:00"/>
    <n v="10.859802228619015"/>
    <n v="10.859802228619015"/>
    <n v="0.25450891178430635"/>
    <n v="0.25450891178430635"/>
    <m/>
    <m/>
  </r>
  <r>
    <x v="3"/>
    <x v="7"/>
    <d v="2009-08-01T00:00:00"/>
    <n v="61.439788051985346"/>
    <n v="22.167840575678994"/>
    <n v="0.37422887024954304"/>
    <n v="0.20083346860136661"/>
    <m/>
    <m/>
  </r>
  <r>
    <x v="3"/>
    <x v="8"/>
    <d v="2009-09-01T00:00:00"/>
    <n v="26.197259129776555"/>
    <n v="26.197259129776555"/>
    <n v="0.22487338504242799"/>
    <n v="0.22487338504242799"/>
    <m/>
    <m/>
  </r>
  <r>
    <x v="3"/>
    <x v="9"/>
    <d v="2009-10-01T00:00:00"/>
    <n v="7.876635553659538"/>
    <n v="7.876635553659538"/>
    <n v="0.13490804356745445"/>
    <n v="0.13490804356745445"/>
    <m/>
    <m/>
  </r>
  <r>
    <x v="3"/>
    <x v="10"/>
    <d v="2009-11-01T00:00:00"/>
    <n v="15.975025306677781"/>
    <n v="15.975025306677781"/>
    <n v="0.20856291513351571"/>
    <n v="0.20856291513351571"/>
    <m/>
    <m/>
  </r>
  <r>
    <x v="3"/>
    <x v="11"/>
    <d v="2009-12-01T00:00:00"/>
    <n v="12.028113455485125"/>
    <n v="12.028113455485125"/>
    <n v="0.1383730803834706"/>
    <n v="0.1383730803834706"/>
    <m/>
    <m/>
  </r>
  <r>
    <x v="4"/>
    <x v="0"/>
    <d v="2010-01-01T00:00:00"/>
    <n v="22.68950195445316"/>
    <n v="22.68950195445316"/>
    <n v="0.192134826067269"/>
    <n v="0.192134826067269"/>
    <m/>
    <m/>
  </r>
  <r>
    <x v="4"/>
    <x v="1"/>
    <d v="2010-02-01T00:00:00"/>
    <n v="17.359931390133816"/>
    <n v="17.359931390133816"/>
    <n v="0.30521790192693238"/>
    <n v="0.30521790192693238"/>
    <m/>
    <m/>
  </r>
  <r>
    <x v="4"/>
    <x v="2"/>
    <d v="2010-03-01T00:00:00"/>
    <n v="20.073046786872602"/>
    <n v="8.438040714707439"/>
    <n v="0.19027557549565352"/>
    <n v="0.14273988252480466"/>
    <m/>
    <m/>
  </r>
  <r>
    <x v="4"/>
    <x v="3"/>
    <d v="2010-04-01T00:00:00"/>
    <n v="6.4831939428752481"/>
    <n v="6.4831939428752481"/>
    <n v="9.5581799824955238E-2"/>
    <n v="9.5581799824955238E-2"/>
    <m/>
    <m/>
  </r>
  <r>
    <x v="4"/>
    <x v="4"/>
    <d v="2010-05-01T00:00:00"/>
    <n v="5.2554853492014981"/>
    <n v="5.2554853492014981"/>
    <n v="0.16172119881660779"/>
    <n v="0.16172119881660779"/>
    <m/>
    <m/>
  </r>
  <r>
    <x v="4"/>
    <x v="5"/>
    <d v="2010-06-01T00:00:00"/>
    <n v="20.191277202739911"/>
    <n v="8.15826350476733"/>
    <n v="0.20224550107762929"/>
    <n v="0.14736880843158937"/>
    <m/>
    <m/>
  </r>
  <r>
    <x v="4"/>
    <x v="6"/>
    <d v="2010-07-01T00:00:00"/>
    <n v="4.5570199509426654"/>
    <n v="4.5570199509426654"/>
    <n v="5.9001604843651752E-2"/>
    <n v="5.9001604843651752E-2"/>
    <m/>
    <m/>
  </r>
  <r>
    <x v="4"/>
    <x v="7"/>
    <d v="2010-08-01T00:00:00"/>
    <n v="11.141687053887868"/>
    <n v="11.141687053887868"/>
    <n v="0.13971740031328853"/>
    <n v="0.13971740031328853"/>
    <m/>
    <m/>
  </r>
  <r>
    <x v="4"/>
    <x v="8"/>
    <d v="2010-09-01T00:00:00"/>
    <n v="33.078298129709133"/>
    <n v="8.4220146787992611"/>
    <n v="0.17065264175185568"/>
    <n v="9.4386567314630965E-2"/>
    <m/>
    <m/>
  </r>
  <r>
    <x v="4"/>
    <x v="9"/>
    <d v="2010-10-01T00:00:00"/>
    <n v="10.668531784064525"/>
    <n v="10.668531784064525"/>
    <n v="0.11448151389717801"/>
    <n v="0.11448151389717801"/>
    <m/>
    <m/>
  </r>
  <r>
    <x v="4"/>
    <x v="10"/>
    <d v="2010-11-01T00:00:00"/>
    <n v="12.7828996948717"/>
    <n v="12.7828996948717"/>
    <n v="0.23589761641516652"/>
    <n v="0.23589761641516652"/>
    <m/>
    <m/>
  </r>
  <r>
    <x v="4"/>
    <x v="11"/>
    <d v="2010-12-01T00:00:00"/>
    <n v="13.908144701535885"/>
    <n v="13.908144701535885"/>
    <n v="0.22214044222002829"/>
    <n v="0.22214044222002829"/>
    <m/>
    <m/>
  </r>
  <r>
    <x v="5"/>
    <x v="0"/>
    <d v="2011-01-01T00:00:00"/>
    <n v="16.025225380599242"/>
    <n v="16.025225380599242"/>
    <n v="0.16271930512221516"/>
    <n v="0.16271930512221516"/>
    <m/>
    <m/>
  </r>
  <r>
    <x v="5"/>
    <x v="1"/>
    <d v="2011-02-01T00:00:00"/>
    <n v="35.928862827487791"/>
    <n v="20.428097709349185"/>
    <n v="0.3081340838180649"/>
    <n v="0.28263275897210766"/>
    <m/>
    <m/>
  </r>
  <r>
    <x v="5"/>
    <x v="2"/>
    <d v="2011-03-01T00:00:00"/>
    <n v="8.6087361439927239"/>
    <n v="8.6087361439927239"/>
    <n v="0.14293598407049116"/>
    <n v="0.14293598407049116"/>
    <m/>
    <m/>
  </r>
  <r>
    <x v="5"/>
    <x v="3"/>
    <d v="2011-04-01T00:00:00"/>
    <n v="6.7350543265235707"/>
    <n v="6.7350543265235707"/>
    <n v="8.4111255703109025E-2"/>
    <n v="8.4111255703109025E-2"/>
    <m/>
    <m/>
  </r>
  <r>
    <x v="5"/>
    <x v="4"/>
    <d v="2011-05-01T00:00:00"/>
    <n v="6.8428466157633121"/>
    <n v="6.8428466157633121"/>
    <n v="8.9890406233831377E-2"/>
    <n v="8.9890406233831377E-2"/>
    <m/>
    <m/>
  </r>
  <r>
    <x v="5"/>
    <x v="5"/>
    <d v="2011-06-01T00:00:00"/>
    <n v="13.196735704990513"/>
    <n v="13.196735704990513"/>
    <n v="0.15836847964127249"/>
    <n v="0.15836847964127249"/>
    <m/>
    <m/>
  </r>
  <r>
    <x v="5"/>
    <x v="6"/>
    <d v="2011-07-01T00:00:00"/>
    <n v="15.027265173013911"/>
    <n v="15.027265173013911"/>
    <n v="0.19560997789310297"/>
    <n v="0.19560997789310297"/>
    <m/>
    <m/>
  </r>
  <r>
    <x v="5"/>
    <x v="7"/>
    <d v="2011-08-01T00:00:00"/>
    <n v="6.7248145999592364"/>
    <n v="6.7248145999592364"/>
    <n v="0.10367507564948808"/>
    <n v="0.10367507564948808"/>
    <m/>
    <m/>
  </r>
  <r>
    <x v="5"/>
    <x v="8"/>
    <d v="2011-09-01T00:00:00"/>
    <n v="16.315316473557953"/>
    <n v="16.315316473557953"/>
    <n v="0.25335444724918071"/>
    <n v="0.25335444724918071"/>
    <m/>
    <m/>
  </r>
  <r>
    <x v="5"/>
    <x v="9"/>
    <d v="2011-10-01T00:00:00"/>
    <n v="6.6271648296514627"/>
    <n v="6.6271648296514627"/>
    <n v="0.10815446606356123"/>
    <n v="0.10815446606356123"/>
    <m/>
    <m/>
  </r>
  <r>
    <x v="5"/>
    <x v="10"/>
    <d v="2011-11-01T00:00:00"/>
    <n v="20.236777410200528"/>
    <n v="20.236777410200528"/>
    <n v="0.23205500070553928"/>
    <n v="0.23205500070553928"/>
    <m/>
    <m/>
  </r>
  <r>
    <x v="5"/>
    <x v="11"/>
    <d v="2011-12-01T00:00:00"/>
    <n v="19.692579294774305"/>
    <n v="19.692579294774305"/>
    <n v="0.20888195544127566"/>
    <n v="0.20888195544127566"/>
    <m/>
    <m/>
  </r>
  <r>
    <x v="6"/>
    <x v="0"/>
    <d v="2012-01-01T00:00:00"/>
    <n v="15.008824982721015"/>
    <n v="15.008824982721015"/>
    <n v="0.20749253809458568"/>
    <n v="0.20749253809458568"/>
    <m/>
    <m/>
  </r>
  <r>
    <x v="6"/>
    <x v="1"/>
    <d v="2012-02-01T00:00:00"/>
    <n v="20.077967098346296"/>
    <n v="9.3536458277211949"/>
    <n v="0.22700663297584939"/>
    <n v="0.13688651900380674"/>
    <m/>
    <m/>
  </r>
  <r>
    <x v="6"/>
    <x v="2"/>
    <d v="2012-03-01T00:00:00"/>
    <n v="12.109766591290771"/>
    <n v="12.109766591290771"/>
    <n v="0.16649092641537605"/>
    <n v="0.16649092641537605"/>
    <m/>
    <m/>
  </r>
  <r>
    <x v="6"/>
    <x v="3"/>
    <d v="2012-04-01T00:00:00"/>
    <n v="7.9455277056430349"/>
    <n v="7.9455277056430349"/>
    <n v="0.12266310362927994"/>
    <n v="0.12266310362927994"/>
    <m/>
    <m/>
  </r>
  <r>
    <x v="6"/>
    <x v="4"/>
    <d v="2012-05-01T00:00:00"/>
    <n v="12.870780887054687"/>
    <n v="12.870780887054687"/>
    <n v="0.11889174349209475"/>
    <n v="0.11889174349209475"/>
    <m/>
    <m/>
  </r>
  <r>
    <x v="6"/>
    <x v="5"/>
    <d v="2012-06-01T00:00:00"/>
    <n v="37.05690597614344"/>
    <n v="14.600206578175678"/>
    <n v="0.12531229170931896"/>
    <n v="8.4469231088937932E-2"/>
    <m/>
    <m/>
  </r>
  <r>
    <x v="6"/>
    <x v="6"/>
    <d v="2012-07-01T00:00:00"/>
    <n v="5.9237384800341104"/>
    <n v="5.9237384800341104"/>
    <n v="0.16970197018932226"/>
    <n v="0.16970197018932226"/>
    <m/>
    <m/>
  </r>
  <r>
    <x v="6"/>
    <x v="7"/>
    <d v="2012-08-01T00:00:00"/>
    <n v="8.9074446649108037"/>
    <n v="8.9074446649108037"/>
    <n v="0.13868291789364151"/>
    <n v="0.13868291789364151"/>
    <m/>
    <m/>
  </r>
  <r>
    <x v="6"/>
    <x v="8"/>
    <d v="2012-09-01T00:00:00"/>
    <n v="90.938677684169292"/>
    <n v="19.009377602430913"/>
    <n v="0.32979082035549312"/>
    <n v="0.14720003448100694"/>
    <m/>
    <m/>
  </r>
  <r>
    <x v="6"/>
    <x v="9"/>
    <d v="2012-10-01T00:00:00"/>
    <n v="7.2399754938557619"/>
    <n v="7.2399754938557619"/>
    <n v="0.17817598551797709"/>
    <n v="0.17817598551797709"/>
    <m/>
    <m/>
  </r>
  <r>
    <x v="6"/>
    <x v="10"/>
    <d v="2012-11-01T00:00:00"/>
    <n v="13.601792088763967"/>
    <n v="13.601792088763967"/>
    <n v="0.18396079016921865"/>
    <n v="0.18396079016921865"/>
    <m/>
    <m/>
  </r>
  <r>
    <x v="6"/>
    <x v="11"/>
    <d v="2012-12-01T00:00:00"/>
    <n v="9.1055011060090845"/>
    <n v="9.1055011060090845"/>
    <n v="0.12726416299664581"/>
    <n v="0.12726416299664581"/>
    <m/>
    <m/>
  </r>
  <r>
    <x v="7"/>
    <x v="0"/>
    <d v="2013-01-01T00:00:00"/>
    <n v="20.503246600800633"/>
    <n v="20.503246600800633"/>
    <n v="0.23399153929924305"/>
    <n v="0.23399153929924305"/>
    <m/>
    <m/>
  </r>
  <r>
    <x v="7"/>
    <x v="1"/>
    <d v="2013-02-01T00:00:00"/>
    <n v="12.976473314562073"/>
    <n v="12.976473314562073"/>
    <n v="0.22300444239801651"/>
    <n v="0.22300444239801651"/>
    <m/>
    <m/>
  </r>
  <r>
    <x v="7"/>
    <x v="2"/>
    <d v="2013-03-01T00:00:00"/>
    <n v="26.026302994869958"/>
    <n v="12.352415601253504"/>
    <n v="0.29187751522577771"/>
    <n v="0.21520411857098068"/>
    <m/>
    <m/>
  </r>
  <r>
    <x v="7"/>
    <x v="3"/>
    <d v="2013-04-01T00:00:00"/>
    <n v="5.5207738527086816"/>
    <n v="5.5207738527086816"/>
    <n v="8.063414360774819E-2"/>
    <n v="8.063414360774819E-2"/>
    <m/>
    <m/>
  </r>
  <r>
    <x v="7"/>
    <x v="4"/>
    <d v="2013-05-01T00:00:00"/>
    <n v="6.5642375599981229"/>
    <n v="6.5642375599981229"/>
    <n v="8.9817320959848776E-2"/>
    <n v="8.9817320959848776E-2"/>
    <m/>
    <m/>
  </r>
  <r>
    <x v="7"/>
    <x v="5"/>
    <d v="2013-06-01T00:00:00"/>
    <n v="6.686799580145677"/>
    <n v="6.686799580145677"/>
    <n v="0.11462083610383669"/>
    <n v="0.11462083610383669"/>
    <m/>
    <m/>
  </r>
  <r>
    <x v="7"/>
    <x v="6"/>
    <d v="2013-07-01T00:00:00"/>
    <n v="6.3274575942589601"/>
    <n v="6.3274575942589601"/>
    <n v="0.14912553068707979"/>
    <n v="0.14912553068707979"/>
    <m/>
    <m/>
  </r>
  <r>
    <x v="7"/>
    <x v="7"/>
    <d v="2013-08-01T00:00:00"/>
    <n v="35.006217539671852"/>
    <n v="13.709571981842664"/>
    <n v="0.32609291624572678"/>
    <n v="0.20475471389472444"/>
    <m/>
    <m/>
  </r>
  <r>
    <x v="7"/>
    <x v="8"/>
    <d v="2013-09-01T00:00:00"/>
    <n v="27.206279942262459"/>
    <n v="11.652261563790743"/>
    <n v="0.16754186804881338"/>
    <n v="8.884796032891619E-2"/>
    <m/>
    <m/>
  </r>
  <r>
    <x v="7"/>
    <x v="9"/>
    <d v="2013-10-01T00:00:00"/>
    <n v="28.931855462271415"/>
    <n v="16.878351299321896"/>
    <n v="0.30731306864739361"/>
    <n v="0.21225817102853697"/>
    <m/>
    <m/>
  </r>
  <r>
    <x v="7"/>
    <x v="10"/>
    <d v="2013-11-01T00:00:00"/>
    <n v="9.1615227443811147"/>
    <n v="9.1615227443811147"/>
    <n v="0.15563690780017236"/>
    <n v="0.15563690780017236"/>
    <m/>
    <m/>
  </r>
  <r>
    <x v="7"/>
    <x v="11"/>
    <d v="2013-12-01T00:00:00"/>
    <n v="12.074153059014375"/>
    <n v="12.074153059014375"/>
    <n v="0.22921592356591419"/>
    <n v="0.22921592356591419"/>
    <m/>
    <m/>
  </r>
  <r>
    <x v="8"/>
    <x v="0"/>
    <d v="2014-01-01T00:00:00"/>
    <n v="28.199077839845469"/>
    <n v="27.052558146819507"/>
    <n v="0.26473005526427662"/>
    <n v="0.25930505731524506"/>
    <n v="0.85149496953379633"/>
    <n v="0.85149496953379633"/>
  </r>
  <r>
    <x v="8"/>
    <x v="1"/>
    <d v="2014-02-01T00:00:00"/>
    <n v="35.843782194610796"/>
    <n v="17.564896399991046"/>
    <n v="0.26413490151622504"/>
    <n v="0.17866694510116868"/>
    <n v="0.7241693577858489"/>
    <n v="0.63302730398335361"/>
  </r>
  <r>
    <x v="8"/>
    <x v="2"/>
    <d v="2014-03-01T00:00:00"/>
    <n v="15.467374655996665"/>
    <n v="15.467374655996665"/>
    <n v="0.20662127189874929"/>
    <n v="0.20662127189874929"/>
    <n v="0.69340184810900729"/>
    <n v="0.69340184810900729"/>
  </r>
  <r>
    <x v="8"/>
    <x v="3"/>
    <d v="2014-04-01T00:00:00"/>
    <n v="16.648235510840298"/>
    <n v="6.8570390131485714"/>
    <n v="0.25604886525510318"/>
    <n v="9.5598994652565952E-2"/>
    <n v="0.3720546228828413"/>
    <n v="0.27672262702952655"/>
  </r>
  <r>
    <x v="8"/>
    <x v="4"/>
    <d v="2014-05-01T00:00:00"/>
    <n v="7.1356466218685428"/>
    <n v="7.1356466218685428"/>
    <n v="0.11106851726169611"/>
    <n v="0.11106851726169611"/>
    <n v="0.28653147677185031"/>
    <n v="0.28653147677185031"/>
  </r>
  <r>
    <x v="8"/>
    <x v="5"/>
    <d v="2014-06-01T00:00:00"/>
    <n v="39.7150556744703"/>
    <n v="12.640930930841352"/>
    <n v="0.19593386186168268"/>
    <n v="0.1142202963835833"/>
    <n v="0.40549062893879162"/>
    <n v="0.26969265305818035"/>
  </r>
  <r>
    <x v="8"/>
    <x v="6"/>
    <d v="2014-07-01T00:00:00"/>
    <n v="37.842994398991671"/>
    <n v="6.6832649776630895"/>
    <n v="0.23868648523675634"/>
    <n v="9.7487377221571719E-2"/>
    <n v="0.39186175726975081"/>
    <n v="0.1830821207759373"/>
  </r>
  <r>
    <x v="8"/>
    <x v="7"/>
    <d v="2014-08-01T00:00:00"/>
    <n v="5.9972054772044174"/>
    <n v="5.9972054772044174"/>
    <n v="7.5049036790644605E-2"/>
    <n v="7.5049036790644605E-2"/>
    <n v="0.17845364438444847"/>
    <n v="0.17845364438444847"/>
  </r>
  <r>
    <x v="8"/>
    <x v="8"/>
    <d v="2014-09-01T00:00:00"/>
    <n v="33.218587337693805"/>
    <n v="14.817339901404345"/>
    <n v="0.23115234593498057"/>
    <n v="0.14125578932452287"/>
    <n v="0.48119746724044066"/>
    <n v="0.37138488846460777"/>
  </r>
  <r>
    <x v="8"/>
    <x v="9"/>
    <d v="2014-10-01T00:00:00"/>
    <n v="13.469498534489833"/>
    <n v="13.469498534489833"/>
    <n v="0.16542440130367012"/>
    <n v="0.16542440130367012"/>
    <n v="0.54903306161109156"/>
    <n v="0.54903306161109156"/>
  </r>
  <r>
    <x v="8"/>
    <x v="10"/>
    <d v="2014-11-01T00:00:00"/>
    <n v="9.7836842552747179"/>
    <n v="9.7836842552747179"/>
    <n v="0.15167172572212734"/>
    <n v="0.15167172572212734"/>
    <n v="0.48303811818052994"/>
    <n v="0.48303811818052994"/>
  </r>
  <r>
    <x v="8"/>
    <x v="11"/>
    <d v="2014-12-01T00:00:00"/>
    <n v="19.930635606303536"/>
    <n v="19.823217067040542"/>
    <n v="0.20926142762318861"/>
    <n v="0.20726117404891001"/>
    <n v="0.68461624516157893"/>
    <n v="0.68461624516157893"/>
  </r>
  <r>
    <x v="9"/>
    <x v="0"/>
    <d v="2015-01-01T00:00:00"/>
    <n v="28.332114402900661"/>
    <n v="18.188359265918123"/>
    <n v="0.23755562086851745"/>
    <n v="0.1733971185256796"/>
    <n v="0.80467262936547335"/>
    <n v="0.67391200780432914"/>
  </r>
  <r>
    <x v="9"/>
    <x v="1"/>
    <d v="2015-02-01T00:00:00"/>
    <n v="29.625508692283844"/>
    <n v="13.613086235342145"/>
    <n v="0.21849775464298202"/>
    <n v="0.16743246521657232"/>
    <n v="0.73229202321069564"/>
    <n v="0.64553409593138522"/>
  </r>
  <r>
    <x v="9"/>
    <x v="2"/>
    <d v="2015-03-01T00:00:00"/>
    <n v="13.922510182347761"/>
    <n v="13.920881593056432"/>
    <n v="0.17127013107138747"/>
    <n v="0.17125400642493868"/>
    <n v="0.48133535526627291"/>
    <n v="0.48133535526627291"/>
  </r>
  <r>
    <x v="9"/>
    <x v="3"/>
    <d v="2015-04-01T00:00:00"/>
    <n v="8.9343505835289676"/>
    <n v="8.7686214673281686"/>
    <n v="0.12233329497621981"/>
    <n v="0.11443221821630627"/>
    <n v="0.35214029028761251"/>
    <n v="0.35214029028761251"/>
  </r>
  <r>
    <x v="9"/>
    <x v="4"/>
    <d v="2015-05-01T00:00:00"/>
    <n v="6.6581144571381223"/>
    <n v="6.6578505992871424"/>
    <n v="0.11509919222850676"/>
    <n v="0.11509479459765709"/>
    <n v="0.28046037331488277"/>
    <n v="0.28046037331488277"/>
  </r>
  <r>
    <x v="9"/>
    <x v="5"/>
    <d v="2015-06-01T00:00:00"/>
    <n v="6.3406225432818486"/>
    <n v="6.3406225432818486"/>
    <n v="8.0347647377436202E-2"/>
    <n v="8.0347647377436202E-2"/>
    <n v="0.22684152624176268"/>
    <n v="0.22684152624176268"/>
  </r>
  <r>
    <x v="9"/>
    <x v="6"/>
    <d v="2015-07-01T00:00:00"/>
    <n v="11.582190503902524"/>
    <n v="11.44860220570504"/>
    <n v="0.13220744211068691"/>
    <n v="0.13183950699626421"/>
    <n v="0.32207661992229392"/>
    <n v="0.32207661992229392"/>
  </r>
  <r>
    <x v="9"/>
    <x v="7"/>
    <d v="2015-08-01T00:00:00"/>
    <n v="7.6932922203711458"/>
    <n v="7.6660371702418191"/>
    <n v="0.10436457532445353"/>
    <n v="0.10428102033830974"/>
    <n v="0.20770450266093318"/>
    <n v="0.20770450266093318"/>
  </r>
  <r>
    <x v="9"/>
    <x v="8"/>
    <d v="2015-09-01T00:00:00"/>
    <n v="6.9506786497221071"/>
    <n v="6.9502212961137406"/>
    <n v="0.10610896889482406"/>
    <n v="0.10608991249447548"/>
    <n v="0.1787123883459851"/>
    <n v="0.1787123883459851"/>
  </r>
  <r>
    <x v="9"/>
    <x v="9"/>
    <d v="2015-10-01T00:00:00"/>
    <n v="14.951929761040066"/>
    <n v="14.748719637107499"/>
    <n v="0.20650541531592215"/>
    <n v="0.20566839957753427"/>
    <n v="0.51917403697381426"/>
    <n v="0.51917403697381426"/>
  </r>
  <r>
    <x v="9"/>
    <x v="10"/>
    <d v="2015-11-01T00:00:00"/>
    <n v="30.159345207425257"/>
    <n v="15.23380661125163"/>
    <n v="0.26117236440821451"/>
    <n v="0.17947464435992849"/>
    <n v="0.66010198105940388"/>
    <n v="0.60123382862872332"/>
  </r>
  <r>
    <x v="9"/>
    <x v="11"/>
    <d v="2015-12-01T00:00:00"/>
    <n v="29.206581333083157"/>
    <n v="13.226221548244576"/>
    <n v="0.31304681791096411"/>
    <n v="0.17686684926607205"/>
    <n v="0.64491109822768156"/>
    <n v="0.52838414184998084"/>
  </r>
  <r>
    <x v="10"/>
    <x v="0"/>
    <d v="2016-01-01T00:00:00"/>
    <n v="30.701940496875842"/>
    <n v="13.731360798821683"/>
    <n v="0.28577839660310922"/>
    <n v="0.1897834367052921"/>
    <n v="0.78334896378721108"/>
    <n v="0.65948097303890552"/>
  </r>
  <r>
    <x v="10"/>
    <x v="1"/>
    <d v="2016-02-01T00:00:00"/>
    <n v="11.765034276722314"/>
    <n v="9.2228996553628679"/>
    <n v="0.23189072874354166"/>
    <n v="0.15834752540188485"/>
    <n v="0.29368520074105614"/>
    <n v="0.29368520074105614"/>
  </r>
  <r>
    <x v="10"/>
    <x v="2"/>
    <d v="2016-03-01T00:00:00"/>
    <n v="21.751275171743206"/>
    <n v="8.7516886356052126"/>
    <n v="0.20962308550913086"/>
    <n v="0.12233323360528406"/>
    <n v="0.57565619138579815"/>
    <n v="0.4000667410791342"/>
  </r>
  <r>
    <x v="10"/>
    <x v="3"/>
    <d v="2016-04-01T00:00:00"/>
    <n v="5.0691275905319699"/>
    <n v="5.0675094070400304"/>
    <n v="9.1341783367662799E-2"/>
    <n v="9.1018146669274935E-2"/>
    <n v="0.3791612487486048"/>
    <n v="0.3791612487486048"/>
  </r>
  <r>
    <x v="10"/>
    <x v="4"/>
    <d v="2016-05-01T00:00:00"/>
    <n v="57.062145524320222"/>
    <n v="12.539541917425176"/>
    <n v="0.27299978136543041"/>
    <n v="0.12162554802480927"/>
    <n v="0.44644172238012508"/>
    <n v="0.26319143182628912"/>
  </r>
  <r>
    <x v="10"/>
    <x v="5"/>
    <d v="2016-06-01T00:00:00"/>
    <n v="9.8197948574847835"/>
    <n v="9.8197948574847835"/>
    <n v="9.3682036293338544E-2"/>
    <n v="9.3682036293338544E-2"/>
    <n v="0.17408489925549175"/>
    <n v="0.17408489925549175"/>
  </r>
  <r>
    <x v="10"/>
    <x v="6"/>
    <d v="2016-07-01T00:00:00"/>
    <n v="22.293406657422636"/>
    <n v="22.293406657422636"/>
    <n v="0.19499614512732588"/>
    <n v="0.19499614512732588"/>
    <n v="0.38984845172203492"/>
    <n v="0.38984845172203492"/>
  </r>
  <r>
    <x v="10"/>
    <x v="7"/>
    <d v="2016-08-01T00:00:00"/>
    <n v="9.0047611273488855"/>
    <n v="7.861129003026365"/>
    <n v="0.13901850338883584"/>
    <n v="0.10297400550038549"/>
    <n v="0.19447113448327452"/>
    <n v="0.19134552316951089"/>
  </r>
  <r>
    <x v="10"/>
    <x v="8"/>
    <d v="2016-09-01T00:00:00"/>
    <n v="11.61862355154598"/>
    <n v="11.558300547737135"/>
    <n v="0.132078294190074"/>
    <n v="0.13144396626123378"/>
    <n v="0.28915572534895223"/>
    <n v="0.28915572534895223"/>
  </r>
  <r>
    <x v="10"/>
    <x v="9"/>
    <d v="2016-10-01T00:00:00"/>
    <n v="184.70064121779455"/>
    <n v="48.023730250969486"/>
    <n v="0.3674197093310933"/>
    <n v="0.23434029895400618"/>
    <n v="0.5144644028399481"/>
    <n v="0.4253291025626274"/>
  </r>
  <r>
    <x v="10"/>
    <x v="10"/>
    <d v="2016-11-01T00:00:00"/>
    <n v="11.024130654292719"/>
    <n v="11.024130654292719"/>
    <n v="0.12764231384417107"/>
    <n v="0.12764231384417107"/>
    <n v="0.49410262016271017"/>
    <n v="0.49410262016271017"/>
  </r>
  <r>
    <x v="10"/>
    <x v="11"/>
    <d v="2016-12-01T00:00:00"/>
    <n v="11.479842094058888"/>
    <n v="11.479842094058888"/>
    <n v="0.12076683198508682"/>
    <n v="0.12076683198508682"/>
    <n v="0.56332922914053596"/>
    <n v="0.56332922914053596"/>
  </r>
  <r>
    <x v="11"/>
    <x v="0"/>
    <d v="2017-01-01T00:00:00"/>
    <n v="10.068215831226535"/>
    <n v="9.7272961403068088"/>
    <n v="0.12625834634574176"/>
    <n v="0.12006883816891599"/>
    <n v="0.50870108528072566"/>
    <n v="0.50870108528072566"/>
  </r>
  <r>
    <x v="11"/>
    <x v="1"/>
    <d v="2017-02-01T00:00:00"/>
    <n v="7.4110145303855317"/>
    <n v="7.4110145303855317"/>
    <n v="0.15309083801791795"/>
    <n v="0.15309083801791795"/>
    <n v="0.46697200256555538"/>
    <n v="0.46697200256555538"/>
  </r>
  <r>
    <x v="11"/>
    <x v="2"/>
    <d v="2017-03-01T00:00:00"/>
    <n v="20.158632606966936"/>
    <n v="20.158632606966936"/>
    <n v="0.17822707140725227"/>
    <n v="0.17822707140725227"/>
    <n v="0.5300214431319531"/>
    <n v="0.5300214431319531"/>
  </r>
  <r>
    <x v="11"/>
    <x v="3"/>
    <d v="2017-04-01T00:00:00"/>
    <n v="10.950470528217934"/>
    <n v="10.950470528217934"/>
    <n v="0.15777177705634274"/>
    <n v="0.15777177705634274"/>
    <n v="0.4808821672028038"/>
    <n v="0.4808821672028038"/>
  </r>
  <r>
    <x v="11"/>
    <x v="4"/>
    <d v="2017-05-01T00:00:00"/>
    <n v="8.5215514412903417"/>
    <n v="8.5215514412903417"/>
    <n v="8.3685368078874597E-2"/>
    <n v="8.3685368078874597E-2"/>
    <n v="0.27016088346550354"/>
    <n v="0.27016088346550354"/>
  </r>
  <r>
    <x v="11"/>
    <x v="5"/>
    <d v="2017-06-01T00:00:00"/>
    <n v="5.3003484949941333"/>
    <n v="5.3003484949941333"/>
    <n v="8.114380304776124E-2"/>
    <n v="8.114380304776124E-2"/>
    <n v="0.16527228685110537"/>
    <n v="0.16527228685110537"/>
  </r>
  <r>
    <x v="11"/>
    <x v="6"/>
    <d v="2017-07-01T00:00:00"/>
    <n v="7.2488539319817367"/>
    <n v="7.2488539319817367"/>
    <n v="0.13495413963931227"/>
    <n v="0.13495413963931227"/>
    <n v="0.33766264922521788"/>
    <n v="0.33766264922521788"/>
  </r>
  <r>
    <x v="11"/>
    <x v="7"/>
    <d v="2017-08-01T00:00:00"/>
    <n v="7.7139052960090657"/>
    <n v="7.7139052960090657"/>
    <n v="7.3622125304377464E-2"/>
    <n v="7.3622125304377464E-2"/>
    <n v="0.33692177102347742"/>
    <n v="0.33692177102347742"/>
  </r>
  <r>
    <x v="11"/>
    <x v="8"/>
    <d v="2017-09-01T00:00:00"/>
    <n v="11.828311002323534"/>
    <n v="11.828311002323534"/>
    <n v="0.1270133365132296"/>
    <n v="0.1270133365132296"/>
    <n v="0.24801497561805119"/>
    <n v="0.24801497561805119"/>
  </r>
  <r>
    <x v="11"/>
    <x v="9"/>
    <d v="2017-10-01T00:00:00"/>
    <n v="9.0226758121612693"/>
    <n v="9.0226758121612693"/>
    <n v="0.12047526278244218"/>
    <n v="0.12047526278244218"/>
    <n v="0.40633570814196918"/>
    <n v="0.40633570814196918"/>
  </r>
  <r>
    <x v="11"/>
    <x v="10"/>
    <d v="2017-11-01T00:00:00"/>
    <n v="9.0231231614754623"/>
    <n v="9.0231231614754623"/>
    <n v="0.15469536852340152"/>
    <n v="0.15469536852340152"/>
    <n v="0.58095434990760197"/>
    <n v="0.58095434990760197"/>
  </r>
  <r>
    <x v="11"/>
    <x v="11"/>
    <d v="2017-12-01T00:00:00"/>
    <n v="41.485340842780708"/>
    <n v="14.37437069452745"/>
    <n v="0.22265436197333263"/>
    <n v="0.11522561152439571"/>
    <n v="0.67804467424996673"/>
    <n v="0.5242369483720789"/>
  </r>
  <r>
    <x v="12"/>
    <x v="0"/>
    <d v="2018-01-01T00:00:00"/>
    <n v="18.054386943814677"/>
    <n v="17.019848537961963"/>
    <n v="0.22198114779544811"/>
    <n v="0.21040542680199101"/>
    <n v="0.64094685487974878"/>
    <n v="0.63903992521627562"/>
  </r>
  <r>
    <x v="12"/>
    <x v="1"/>
    <d v="2018-02-01T00:00:00"/>
    <n v="23.182389858833176"/>
    <n v="13.255956739355446"/>
    <n v="0.24368476038561768"/>
    <n v="0.18104643356198527"/>
    <n v="0.67077322609907764"/>
    <n v="0.5819647874858952"/>
  </r>
  <r>
    <x v="12"/>
    <x v="2"/>
    <d v="2018-03-01T00:00:00"/>
    <n v="19.05965900644609"/>
    <n v="17.565800527275403"/>
    <n v="0.20801173751281715"/>
    <n v="0.2031801081792681"/>
    <n v="0.70923263712193296"/>
    <n v="0.70923263712193296"/>
  </r>
  <r>
    <x v="12"/>
    <x v="3"/>
    <d v="2018-04-01T00:00:00"/>
    <n v="13.902725777378599"/>
    <n v="13.902725777378599"/>
    <n v="0.15149937461237376"/>
    <n v="0.15149937461237376"/>
    <n v="0.43167134986835409"/>
    <n v="0.43167134986835409"/>
  </r>
  <r>
    <x v="12"/>
    <x v="4"/>
    <d v="2018-05-01T00:00:00"/>
    <n v="11.92450821162647"/>
    <n v="11.92450821162647"/>
    <n v="0.12659587928670549"/>
    <n v="0.12659587928670549"/>
    <n v="0.27723493815961237"/>
    <n v="0.27723493815961237"/>
  </r>
  <r>
    <x v="12"/>
    <x v="5"/>
    <d v="2018-06-01T00:00:00"/>
    <n v="6.860872168556658"/>
    <n v="6.8477310770979525"/>
    <n v="7.3432745420565396E-2"/>
    <n v="7.3127138642455972E-2"/>
    <n v="0.25918755669624083"/>
    <n v="0.25888195012943332"/>
  </r>
  <r>
    <x v="12"/>
    <x v="6"/>
    <d v="2018-07-01T00:00:00"/>
    <n v="25.175826918702374"/>
    <n v="25.175826918702374"/>
    <n v="0.22222037844075551"/>
    <n v="0.22222037844075551"/>
    <n v="0.30352401708077975"/>
    <n v="0.30352401708077975"/>
  </r>
  <r>
    <x v="12"/>
    <x v="7"/>
    <d v="2018-08-01T00:00:00"/>
    <n v="15.67814074920677"/>
    <n v="15.67814074920677"/>
    <n v="0.16565131926021034"/>
    <n v="0.16565131926021034"/>
    <n v="0.33289128703232523"/>
    <n v="0.33289128703232523"/>
  </r>
  <r>
    <x v="12"/>
    <x v="8"/>
    <d v="2018-09-01T00:00:00"/>
    <n v="7.6408594879496201"/>
    <n v="7.5925003266950286"/>
    <n v="9.1597680430725789E-2"/>
    <n v="7.5477960012528489E-2"/>
    <n v="0.21183098435736888"/>
    <n v="0.21183098435736888"/>
  </r>
  <r>
    <x v="12"/>
    <x v="9"/>
    <d v="2018-10-01T00:00:00"/>
    <n v="8.7079249645475389"/>
    <n v="8.7079249645475389"/>
    <n v="0.14743383647824834"/>
    <n v="0.14743383647824834"/>
    <n v="0.34355847733256639"/>
    <n v="0.34355847733256639"/>
  </r>
  <r>
    <x v="12"/>
    <x v="10"/>
    <d v="2018-11-01T00:00:00"/>
    <n v="13.626612127610882"/>
    <n v="13.626612127610882"/>
    <n v="0.14716141776653993"/>
    <n v="0.14716141776653993"/>
    <n v="0.46139539128703227"/>
    <n v="0.46139539128703227"/>
  </r>
  <r>
    <x v="12"/>
    <x v="11"/>
    <d v="2018-12-01T00:00:00"/>
    <n v="16.200673026329891"/>
    <n v="16.200673026329891"/>
    <n v="0.16642847314843431"/>
    <n v="0.16642847314843431"/>
    <n v="0.57303582096156813"/>
    <n v="0.57303582096156813"/>
  </r>
  <r>
    <x v="13"/>
    <x v="0"/>
    <d v="2019-01-01T00:00:00"/>
    <n v="44.64934013605442"/>
    <n v="28.599857142857143"/>
    <n v="0.32373197278911564"/>
    <n v="0.19625850340136056"/>
    <n v="0.83449931972789115"/>
    <n v="0.62789795918367342"/>
  </r>
  <r>
    <x v="13"/>
    <x v="1"/>
    <d v="2019-02-01T00:00:00"/>
    <n v="14.382170068027211"/>
    <n v="12.549057142857142"/>
    <n v="0.14029659863945579"/>
    <n v="0.13613333333333333"/>
    <n v="0.7096829931972789"/>
    <n v="0.7096829931972789"/>
  </r>
  <r>
    <x v="13"/>
    <x v="2"/>
    <d v="2019-03-01T00:00:00"/>
    <n v="28.229717006802723"/>
    <n v="28.083990476190476"/>
    <n v="0.24546258503401361"/>
    <n v="0.2436326530612245"/>
    <n v="0.7150258503401361"/>
    <n v="0.7150258503401361"/>
  </r>
  <r>
    <x v="13"/>
    <x v="3"/>
    <d v="2019-04-01T00:00:00"/>
    <n v="10.660722448979591"/>
    <n v="10.65192380952381"/>
    <n v="0.19173061224489796"/>
    <n v="0.19142721088435374"/>
    <n v="0.41618503401360546"/>
    <n v="0.41588163265306122"/>
  </r>
  <r>
    <x v="13"/>
    <x v="4"/>
    <d v="2019-05-01T00:00:00"/>
    <n v="13.017741496598639"/>
    <n v="13.017741496598639"/>
    <n v="0.11101768707482994"/>
    <n v="0.11101768707482994"/>
    <n v="0.37556054421768709"/>
    <n v="0.37556054421768709"/>
  </r>
  <r>
    <x v="13"/>
    <x v="5"/>
    <d v="2019-06-01T00:00:00"/>
    <n v="8.2371183673469393"/>
    <n v="8.2371183673469393"/>
    <n v="7.06204081632653E-2"/>
    <n v="7.06204081632653E-2"/>
    <n v="0.2549142857142857"/>
    <n v="0.2549142857142857"/>
  </r>
  <r>
    <x v="13"/>
    <x v="6"/>
    <d v="2019-07-01T00:00:00"/>
    <m/>
    <m/>
    <m/>
    <m/>
    <m/>
    <m/>
  </r>
  <r>
    <x v="13"/>
    <x v="7"/>
    <d v="2019-08-01T00:00:00"/>
    <m/>
    <m/>
    <m/>
    <m/>
    <m/>
    <m/>
  </r>
  <r>
    <x v="13"/>
    <x v="8"/>
    <d v="2019-09-01T00:00:00"/>
    <m/>
    <m/>
    <m/>
    <m/>
    <m/>
    <m/>
  </r>
  <r>
    <x v="13"/>
    <x v="9"/>
    <d v="2019-10-01T00:00:00"/>
    <m/>
    <m/>
    <m/>
    <m/>
    <m/>
    <m/>
  </r>
  <r>
    <x v="13"/>
    <x v="10"/>
    <d v="2019-11-01T00:00:00"/>
    <m/>
    <m/>
    <m/>
    <m/>
    <m/>
    <m/>
  </r>
  <r>
    <x v="13"/>
    <x v="11"/>
    <d v="2019-12-01T00:00:00"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8">
  <r>
    <n v="2006"/>
    <x v="0"/>
    <d v="2006-01-01T00:00:00"/>
    <n v="73.821906194259341"/>
    <n v="45.008673309930536"/>
    <n v="0.67366045450699563"/>
    <n v="0.46063684853047565"/>
    <m/>
    <m/>
    <x v="0"/>
  </r>
  <r>
    <n v="2006"/>
    <x v="1"/>
    <d v="2006-02-01T00:00:00"/>
    <n v="10.397143661300602"/>
    <n v="10.397143661300602"/>
    <n v="0.16147586133064426"/>
    <n v="0.16147586133064426"/>
    <m/>
    <m/>
    <x v="0"/>
  </r>
  <r>
    <n v="2006"/>
    <x v="2"/>
    <d v="2006-03-01T00:00:00"/>
    <n v="9.1668908523603392"/>
    <n v="9.1668908523603392"/>
    <n v="0.12215156104038276"/>
    <n v="0.12215156104038276"/>
    <m/>
    <m/>
    <x v="0"/>
  </r>
  <r>
    <n v="2006"/>
    <x v="3"/>
    <d v="2006-04-01T00:00:00"/>
    <n v="13.733695023422946"/>
    <n v="13.733695023422946"/>
    <n v="0.23101947221104649"/>
    <n v="0.23101947221104649"/>
    <m/>
    <m/>
    <x v="0"/>
  </r>
  <r>
    <n v="2006"/>
    <x v="4"/>
    <d v="2006-05-01T00:00:00"/>
    <n v="13.967876118266442"/>
    <n v="13.967876118266442"/>
    <n v="0.18695014789348904"/>
    <n v="0.18695014789348904"/>
    <m/>
    <m/>
    <x v="0"/>
  </r>
  <r>
    <n v="2006"/>
    <x v="5"/>
    <d v="2006-06-01T00:00:00"/>
    <n v="7.2223237149324921"/>
    <n v="7.2223237149324921"/>
    <n v="7.9031932215915868E-2"/>
    <n v="7.9031932215915868E-2"/>
    <m/>
    <m/>
    <x v="0"/>
  </r>
  <r>
    <n v="2006"/>
    <x v="6"/>
    <d v="2006-07-01T00:00:00"/>
    <n v="7.913277261009128"/>
    <n v="7.913277261009128"/>
    <n v="0.12931226505828539"/>
    <n v="0.12931226505828539"/>
    <m/>
    <m/>
    <x v="1"/>
  </r>
  <r>
    <n v="2006"/>
    <x v="7"/>
    <d v="2006-08-01T00:00:00"/>
    <n v="10.844899185506613"/>
    <n v="10.844899185506613"/>
    <n v="0.17140449603113619"/>
    <n v="0.17140449603113619"/>
    <m/>
    <m/>
    <x v="1"/>
  </r>
  <r>
    <n v="2006"/>
    <x v="8"/>
    <d v="2006-09-01T00:00:00"/>
    <n v="16.793891903932259"/>
    <n v="16.793891903932259"/>
    <n v="0.24689665413644191"/>
    <n v="0.24689665413644191"/>
    <m/>
    <m/>
    <x v="1"/>
  </r>
  <r>
    <n v="2006"/>
    <x v="9"/>
    <d v="2006-10-01T00:00:00"/>
    <n v="13.109865954797948"/>
    <n v="13.109865954797948"/>
    <n v="0.21199275468674722"/>
    <n v="0.21199275468674722"/>
    <m/>
    <m/>
    <x v="1"/>
  </r>
  <r>
    <n v="2006"/>
    <x v="10"/>
    <d v="2006-11-01T00:00:00"/>
    <n v="11.627876498144639"/>
    <n v="11.627876498144639"/>
    <n v="0.18872176166787252"/>
    <n v="0.18872176166787252"/>
    <m/>
    <m/>
    <x v="1"/>
  </r>
  <r>
    <n v="2006"/>
    <x v="11"/>
    <d v="2006-12-01T00:00:00"/>
    <n v="32.156900055773029"/>
    <n v="32.156900055773029"/>
    <n v="0.3635227141261162"/>
    <n v="0.3635227141261162"/>
    <m/>
    <m/>
    <x v="1"/>
  </r>
  <r>
    <n v="2007"/>
    <x v="0"/>
    <d v="2007-01-01T00:00:00"/>
    <n v="31.48063235754606"/>
    <n v="31.48063235754606"/>
    <n v="0.38428753988202535"/>
    <n v="0.38428753988202535"/>
    <m/>
    <m/>
    <x v="1"/>
  </r>
  <r>
    <n v="2007"/>
    <x v="1"/>
    <d v="2007-02-01T00:00:00"/>
    <n v="45.259214123103213"/>
    <n v="32.980861705638922"/>
    <n v="0.55090596728192898"/>
    <n v="0.47034977699917901"/>
    <m/>
    <m/>
    <x v="1"/>
  </r>
  <r>
    <n v="2007"/>
    <x v="2"/>
    <d v="2007-03-01T00:00:00"/>
    <n v="10.226837958378825"/>
    <n v="10.226837958378825"/>
    <n v="0.2061221553642911"/>
    <n v="0.2061221553642911"/>
    <m/>
    <m/>
    <x v="1"/>
  </r>
  <r>
    <n v="2007"/>
    <x v="3"/>
    <d v="2007-04-01T00:00:00"/>
    <n v="5.4449099110535606"/>
    <n v="5.4449099110535606"/>
    <n v="0.12023764186152791"/>
    <n v="0.12023764186152791"/>
    <m/>
    <m/>
    <x v="1"/>
  </r>
  <r>
    <n v="2007"/>
    <x v="4"/>
    <d v="2007-05-01T00:00:00"/>
    <n v="23.612012423726949"/>
    <n v="23.612012423726949"/>
    <n v="0.24550740091908496"/>
    <n v="0.24550740091908496"/>
    <m/>
    <m/>
    <x v="1"/>
  </r>
  <r>
    <n v="2007"/>
    <x v="5"/>
    <d v="2007-06-01T00:00:00"/>
    <n v="36.08192212320477"/>
    <n v="10.238589720804665"/>
    <n v="0.21891656299455825"/>
    <n v="0.10038506783117951"/>
    <m/>
    <m/>
    <x v="1"/>
  </r>
  <r>
    <n v="2007"/>
    <x v="6"/>
    <d v="2007-07-01T00:00:00"/>
    <n v="16.78606816123763"/>
    <n v="16.78606816123763"/>
    <n v="0.18409289020912145"/>
    <n v="0.18409289020912145"/>
    <m/>
    <m/>
    <x v="2"/>
  </r>
  <r>
    <n v="2007"/>
    <x v="7"/>
    <d v="2007-08-01T00:00:00"/>
    <n v="21.39217169793756"/>
    <n v="21.39217169793756"/>
    <n v="0.22021479168253488"/>
    <n v="0.22021479168253488"/>
    <m/>
    <m/>
    <x v="2"/>
  </r>
  <r>
    <n v="2007"/>
    <x v="8"/>
    <d v="2007-09-01T00:00:00"/>
    <n v="9.1696820439908251"/>
    <n v="9.1696820439908251"/>
    <n v="0.1480082260644375"/>
    <n v="0.1480082260644375"/>
    <m/>
    <m/>
    <x v="2"/>
  </r>
  <r>
    <n v="2007"/>
    <x v="9"/>
    <d v="2007-10-01T00:00:00"/>
    <n v="20.099361041291115"/>
    <n v="20.099361041291115"/>
    <n v="0.22246934267651769"/>
    <n v="0.22246934267651769"/>
    <m/>
    <m/>
    <x v="2"/>
  </r>
  <r>
    <n v="2007"/>
    <x v="10"/>
    <d v="2007-11-01T00:00:00"/>
    <n v="12.509735022553972"/>
    <n v="12.509735022553972"/>
    <n v="0.1416829579979858"/>
    <n v="0.1416829579979858"/>
    <m/>
    <m/>
    <x v="2"/>
  </r>
  <r>
    <n v="2007"/>
    <x v="11"/>
    <d v="2007-12-01T00:00:00"/>
    <n v="13.45414138336676"/>
    <n v="13.45414138336676"/>
    <n v="0.18094633593148329"/>
    <n v="0.18094633593148329"/>
    <m/>
    <m/>
    <x v="2"/>
  </r>
  <r>
    <n v="2008"/>
    <x v="0"/>
    <d v="2008-01-01T00:00:00"/>
    <n v="20.830314728423136"/>
    <n v="20.830314728423136"/>
    <n v="0.25905308393403426"/>
    <n v="0.25905308393403426"/>
    <m/>
    <m/>
    <x v="2"/>
  </r>
  <r>
    <n v="2008"/>
    <x v="1"/>
    <d v="2008-02-01T00:00:00"/>
    <n v="11.823057449676577"/>
    <n v="11.823057449676577"/>
    <n v="0.24372295337562738"/>
    <n v="0.24372295337562738"/>
    <m/>
    <m/>
    <x v="2"/>
  </r>
  <r>
    <n v="2008"/>
    <x v="2"/>
    <d v="2008-03-01T00:00:00"/>
    <n v="10.926022613411734"/>
    <n v="10.926022613411734"/>
    <n v="0.17341234707645484"/>
    <n v="0.17341234707645484"/>
    <m/>
    <m/>
    <x v="2"/>
  </r>
  <r>
    <n v="2008"/>
    <x v="3"/>
    <d v="2008-04-01T00:00:00"/>
    <n v="182.25384636594882"/>
    <n v="14.285408248962662"/>
    <n v="0.48966385512268873"/>
    <n v="0.14247607460675163"/>
    <m/>
    <m/>
    <x v="2"/>
  </r>
  <r>
    <n v="2008"/>
    <x v="4"/>
    <d v="2008-05-01T00:00:00"/>
    <n v="5.152274512208483"/>
    <n v="5.152274512208483"/>
    <n v="9.8268256252276129E-2"/>
    <n v="9.8268256252276129E-2"/>
    <m/>
    <m/>
    <x v="2"/>
  </r>
  <r>
    <n v="2008"/>
    <x v="5"/>
    <d v="2008-06-01T00:00:00"/>
    <n v="10.117700411869517"/>
    <n v="10.117700411869517"/>
    <n v="0.11393190052875782"/>
    <n v="0.11393190052875782"/>
    <m/>
    <m/>
    <x v="2"/>
  </r>
  <r>
    <n v="2008"/>
    <x v="6"/>
    <d v="2008-07-01T00:00:00"/>
    <n v="12.095497317329212"/>
    <n v="12.095497317329212"/>
    <n v="0.21778117205344935"/>
    <n v="0.21778117205344935"/>
    <m/>
    <m/>
    <x v="3"/>
  </r>
  <r>
    <n v="2008"/>
    <x v="7"/>
    <d v="2008-08-01T00:00:00"/>
    <n v="9.8424269630362424"/>
    <n v="9.8424269630362424"/>
    <n v="0.13381457548512257"/>
    <n v="0.13381457548512257"/>
    <m/>
    <m/>
    <x v="3"/>
  </r>
  <r>
    <n v="2008"/>
    <x v="8"/>
    <d v="2008-09-01T00:00:00"/>
    <n v="8.2418926941628019"/>
    <n v="8.2418926941628019"/>
    <n v="0.15584948182413788"/>
    <n v="0.15584948182413788"/>
    <m/>
    <m/>
    <x v="3"/>
  </r>
  <r>
    <n v="2008"/>
    <x v="9"/>
    <d v="2008-10-01T00:00:00"/>
    <n v="6.6931029396640342"/>
    <n v="6.6931029396640342"/>
    <n v="9.5243631843528131E-2"/>
    <n v="9.5243631843528131E-2"/>
    <m/>
    <m/>
    <x v="3"/>
  </r>
  <r>
    <n v="2008"/>
    <x v="10"/>
    <d v="2008-11-01T00:00:00"/>
    <n v="9.5242090537444799"/>
    <n v="9.5242090537444799"/>
    <n v="0.14833967293093489"/>
    <n v="0.14833967293093489"/>
    <m/>
    <m/>
    <x v="3"/>
  </r>
  <r>
    <n v="2008"/>
    <x v="11"/>
    <d v="2008-12-01T00:00:00"/>
    <n v="13.308396693954025"/>
    <n v="13.308396693954025"/>
    <n v="0.22643281362676085"/>
    <n v="0.22643281362676085"/>
    <m/>
    <m/>
    <x v="3"/>
  </r>
  <r>
    <n v="2009"/>
    <x v="0"/>
    <d v="2009-01-01T00:00:00"/>
    <n v="48.968148252676883"/>
    <n v="25.804918753532945"/>
    <n v="0.51553679113772788"/>
    <n v="0.3128386628938441"/>
    <n v="0.62834135833032212"/>
    <n v="0.49731108901506654"/>
    <x v="3"/>
  </r>
  <r>
    <n v="2009"/>
    <x v="1"/>
    <d v="2009-02-01T00:00:00"/>
    <n v="127.0108494479025"/>
    <n v="37.805300494877073"/>
    <n v="0.49166490614301755"/>
    <n v="0.37899737430472902"/>
    <n v="0.70202070049536647"/>
    <n v="0.5151550497935905"/>
    <x v="3"/>
  </r>
  <r>
    <n v="2009"/>
    <x v="2"/>
    <d v="2009-03-01T00:00:00"/>
    <n v="13.931625883694505"/>
    <n v="13.931625883694505"/>
    <n v="0.2147490825564598"/>
    <n v="0.2147490825564598"/>
    <n v="0.50287733459710382"/>
    <n v="0.50287733459710382"/>
    <x v="3"/>
  </r>
  <r>
    <n v="2009"/>
    <x v="3"/>
    <d v="2009-04-01T00:00:00"/>
    <n v="29.115193713339984"/>
    <n v="29.115193713339984"/>
    <n v="0.3652579486623147"/>
    <n v="0.3652579486623147"/>
    <n v="0.6313593988715791"/>
    <n v="0.53757827532849745"/>
    <x v="3"/>
  </r>
  <r>
    <n v="2009"/>
    <x v="4"/>
    <d v="2009-05-01T00:00:00"/>
    <n v="4.4575218950684388"/>
    <n v="4.4575218950684388"/>
    <n v="6.9246901002560438E-2"/>
    <n v="6.9246901002560438E-2"/>
    <n v="0.29265041873273295"/>
    <n v="0.29265041873273295"/>
    <x v="3"/>
  </r>
  <r>
    <n v="2009"/>
    <x v="5"/>
    <d v="2009-06-01T00:00:00"/>
    <n v="7.7359084016538873"/>
    <n v="7.7359084016538873"/>
    <n v="0.11367572051639489"/>
    <n v="0.11367572051639489"/>
    <n v="0.31030677158571929"/>
    <n v="0.31030677158571929"/>
    <x v="3"/>
  </r>
  <r>
    <n v="2009"/>
    <x v="6"/>
    <d v="2009-07-01T00:00:00"/>
    <n v="10.859802228619015"/>
    <n v="10.859802228619015"/>
    <n v="0.25450891178430635"/>
    <n v="0.25450891178430635"/>
    <n v="0.32410166391916218"/>
    <n v="0.32410166391916218"/>
    <x v="4"/>
  </r>
  <r>
    <n v="2009"/>
    <x v="7"/>
    <d v="2009-08-01T00:00:00"/>
    <n v="61.439788051985346"/>
    <n v="22.167840575678994"/>
    <n v="0.37422887024954304"/>
    <n v="0.20083346860136661"/>
    <n v="0.64673019777953789"/>
    <n v="0.31409971442810986"/>
    <x v="4"/>
  </r>
  <r>
    <n v="2009"/>
    <x v="8"/>
    <d v="2009-09-01T00:00:00"/>
    <n v="26.197259129776555"/>
    <n v="26.197259129776555"/>
    <n v="0.22487338504242799"/>
    <n v="0.22487338504242799"/>
    <n v="0.46626605577175784"/>
    <n v="0.46626605577175784"/>
    <x v="4"/>
  </r>
  <r>
    <n v="2009"/>
    <x v="9"/>
    <d v="2009-10-01T00:00:00"/>
    <n v="7.876635553659538"/>
    <n v="7.876635553659538"/>
    <n v="0.13490804356745445"/>
    <n v="0.13490804356745445"/>
    <n v="0.34312673894194023"/>
    <n v="0.34312673894194023"/>
    <x v="4"/>
  </r>
  <r>
    <n v="2009"/>
    <x v="10"/>
    <d v="2009-11-01T00:00:00"/>
    <n v="15.975025306677781"/>
    <n v="15.975025306677781"/>
    <n v="0.20856291513351571"/>
    <n v="0.20856291513351571"/>
    <n v="0.74201544747345138"/>
    <n v="0.74201544747345138"/>
    <x v="4"/>
  </r>
  <r>
    <n v="2009"/>
    <x v="11"/>
    <d v="2009-12-01T00:00:00"/>
    <n v="12.028113455485125"/>
    <n v="12.028113455485125"/>
    <n v="0.1383730803834706"/>
    <n v="0.1383730803834706"/>
    <n v="0.53564020388903077"/>
    <n v="0.53564020388903077"/>
    <x v="4"/>
  </r>
  <r>
    <n v="2010"/>
    <x v="0"/>
    <d v="2010-01-01T00:00:00"/>
    <n v="22.68950195445316"/>
    <n v="22.68950195445316"/>
    <n v="0.192134826067269"/>
    <n v="0.192134826067269"/>
    <n v="0.64975847343047732"/>
    <n v="0.64975847343047732"/>
    <x v="4"/>
  </r>
  <r>
    <n v="2010"/>
    <x v="1"/>
    <d v="2010-02-01T00:00:00"/>
    <n v="17.359931390133816"/>
    <n v="17.359931390133816"/>
    <n v="0.30521790192693238"/>
    <n v="0.30521790192693238"/>
    <n v="0.76964333429869292"/>
    <n v="0.76964333429869292"/>
    <x v="4"/>
  </r>
  <r>
    <n v="2010"/>
    <x v="2"/>
    <d v="2010-03-01T00:00:00"/>
    <n v="20.073046786872602"/>
    <n v="8.438040714707439"/>
    <n v="0.19027557549565352"/>
    <n v="0.14273988252480466"/>
    <n v="0.49568388260160678"/>
    <n v="0.38668731789504673"/>
    <x v="4"/>
  </r>
  <r>
    <n v="2010"/>
    <x v="3"/>
    <d v="2010-04-01T00:00:00"/>
    <n v="6.4831939428752481"/>
    <n v="6.4831939428752481"/>
    <n v="9.5581799824955238E-2"/>
    <n v="9.5581799824955238E-2"/>
    <n v="0.38296241657773089"/>
    <n v="0.38296241657773089"/>
    <x v="4"/>
  </r>
  <r>
    <n v="2010"/>
    <x v="4"/>
    <d v="2010-05-01T00:00:00"/>
    <n v="5.2554853492014981"/>
    <n v="5.2554853492014981"/>
    <n v="0.16172119881660779"/>
    <n v="0.16172119881660779"/>
    <n v="0.38057835173116711"/>
    <n v="0.38057835173116711"/>
    <x v="4"/>
  </r>
  <r>
    <n v="2010"/>
    <x v="5"/>
    <d v="2010-06-01T00:00:00"/>
    <n v="20.191277202739911"/>
    <n v="8.15826350476733"/>
    <n v="0.20224550107762929"/>
    <n v="0.14736880843158937"/>
    <n v="0.31696062132890013"/>
    <n v="0.23497759139048582"/>
    <x v="4"/>
  </r>
  <r>
    <n v="2010"/>
    <x v="6"/>
    <d v="2010-07-01T00:00:00"/>
    <n v="4.5570199509426654"/>
    <n v="4.5570199509426654"/>
    <n v="5.9001604843651752E-2"/>
    <n v="5.9001604843651752E-2"/>
    <n v="0.22777579550163765"/>
    <n v="0.22777579550163765"/>
    <x v="5"/>
  </r>
  <r>
    <n v="2010"/>
    <x v="7"/>
    <d v="2010-08-01T00:00:00"/>
    <n v="11.141687053887868"/>
    <n v="11.141687053887868"/>
    <n v="0.13971740031328853"/>
    <n v="0.13971740031328853"/>
    <n v="0.35919857020110946"/>
    <n v="0.35919857020110946"/>
    <x v="5"/>
  </r>
  <r>
    <n v="2010"/>
    <x v="8"/>
    <d v="2010-09-01T00:00:00"/>
    <n v="33.078298129709133"/>
    <n v="8.4220146787992611"/>
    <n v="0.17065264175185568"/>
    <n v="9.4386567314630965E-2"/>
    <n v="0.3028338370803686"/>
    <n v="0.19365806749943598"/>
    <x v="5"/>
  </r>
  <r>
    <n v="2010"/>
    <x v="9"/>
    <d v="2010-10-01T00:00:00"/>
    <n v="10.668531784064525"/>
    <n v="10.668531784064525"/>
    <n v="0.11448151389717801"/>
    <n v="0.11448151389717801"/>
    <n v="0.46676309595621002"/>
    <n v="0.46676309595621002"/>
    <x v="5"/>
  </r>
  <r>
    <n v="2010"/>
    <x v="10"/>
    <d v="2010-11-01T00:00:00"/>
    <n v="12.7828996948717"/>
    <n v="12.7828996948717"/>
    <n v="0.23589761641516652"/>
    <n v="0.23589761641516652"/>
    <n v="0.72848861489032501"/>
    <n v="0.72848861489032501"/>
    <x v="5"/>
  </r>
  <r>
    <n v="2010"/>
    <x v="11"/>
    <d v="2010-12-01T00:00:00"/>
    <n v="13.908144701535885"/>
    <n v="13.908144701535885"/>
    <n v="0.22214044222002829"/>
    <n v="0.22214044222002829"/>
    <n v="0.71243217815524584"/>
    <n v="0.71243217815524584"/>
    <x v="5"/>
  </r>
  <r>
    <n v="2011"/>
    <x v="0"/>
    <d v="2011-01-01T00:00:00"/>
    <n v="16.025225380599242"/>
    <n v="16.025225380599242"/>
    <n v="0.16271930512221516"/>
    <n v="0.16271930512221516"/>
    <n v="0.64196547561185957"/>
    <n v="0.64196547561185957"/>
    <x v="5"/>
  </r>
  <r>
    <n v="2011"/>
    <x v="1"/>
    <d v="2011-02-01T00:00:00"/>
    <n v="35.928862827487791"/>
    <n v="20.428097709349185"/>
    <n v="0.3081340838180649"/>
    <n v="0.28263275897210766"/>
    <n v="0.71163512644831539"/>
    <n v="0.67802950722001865"/>
    <x v="5"/>
  </r>
  <r>
    <n v="2011"/>
    <x v="2"/>
    <d v="2011-03-01T00:00:00"/>
    <n v="8.6087361439927239"/>
    <n v="8.6087361439927239"/>
    <n v="0.14293598407049116"/>
    <n v="0.14293598407049116"/>
    <n v="0.51842554992866219"/>
    <n v="0.51842554992866219"/>
    <x v="5"/>
  </r>
  <r>
    <n v="2011"/>
    <x v="3"/>
    <d v="2011-04-01T00:00:00"/>
    <n v="6.7350543265235707"/>
    <n v="6.7350543265235707"/>
    <n v="8.4111255703109025E-2"/>
    <n v="8.4111255703109025E-2"/>
    <n v="0.32577099763252376"/>
    <n v="0.32577099763252376"/>
    <x v="5"/>
  </r>
  <r>
    <n v="2011"/>
    <x v="4"/>
    <d v="2011-05-01T00:00:00"/>
    <n v="6.8428466157633121"/>
    <n v="6.8428466157633121"/>
    <n v="8.9890406233831377E-2"/>
    <n v="8.9890406233831377E-2"/>
    <n v="0.32493375770213695"/>
    <n v="0.32493375770213695"/>
    <x v="5"/>
  </r>
  <r>
    <n v="2011"/>
    <x v="5"/>
    <d v="2011-06-01T00:00:00"/>
    <n v="13.196735704990513"/>
    <n v="13.196735704990513"/>
    <n v="0.15836847964127249"/>
    <n v="0.15836847964127249"/>
    <n v="0.40118530596886215"/>
    <n v="0.40118530596886215"/>
    <x v="5"/>
  </r>
  <r>
    <n v="2011"/>
    <x v="6"/>
    <d v="2011-07-01T00:00:00"/>
    <n v="15.027265173013911"/>
    <n v="15.027265173013911"/>
    <n v="0.19560997789310297"/>
    <n v="0.19560997789310297"/>
    <n v="0.35047741490412521"/>
    <n v="0.35047741490412521"/>
    <x v="6"/>
  </r>
  <r>
    <n v="2011"/>
    <x v="7"/>
    <d v="2011-08-01T00:00:00"/>
    <n v="6.7248145999592364"/>
    <n v="6.7248145999592364"/>
    <n v="0.10367507564948808"/>
    <n v="0.10367507564948808"/>
    <n v="0.23646540505793265"/>
    <n v="0.23646540505793265"/>
    <x v="6"/>
  </r>
  <r>
    <n v="2011"/>
    <x v="8"/>
    <d v="2011-09-01T00:00:00"/>
    <n v="16.315316473557953"/>
    <n v="16.315316473557953"/>
    <n v="0.25335444724918071"/>
    <n v="0.25335444724918071"/>
    <n v="0.41191107069503458"/>
    <n v="0.41191107069503458"/>
    <x v="6"/>
  </r>
  <r>
    <n v="2011"/>
    <x v="9"/>
    <d v="2011-10-01T00:00:00"/>
    <n v="6.6271648296514627"/>
    <n v="6.6271648296514627"/>
    <n v="0.10815446606356123"/>
    <n v="0.10815446606356123"/>
    <n v="0.51809002681049221"/>
    <n v="0.51809002681049221"/>
    <x v="6"/>
  </r>
  <r>
    <n v="2011"/>
    <x v="10"/>
    <d v="2011-11-01T00:00:00"/>
    <n v="20.236777410200528"/>
    <n v="20.236777410200528"/>
    <n v="0.23205500070553928"/>
    <n v="0.23205500070553928"/>
    <n v="0.66812373590881313"/>
    <n v="0.66812373590881313"/>
    <x v="6"/>
  </r>
  <r>
    <n v="2011"/>
    <x v="11"/>
    <d v="2011-12-01T00:00:00"/>
    <n v="19.692579294774305"/>
    <n v="19.692579294774305"/>
    <n v="0.20888195544127566"/>
    <n v="0.20888195544127566"/>
    <n v="0.78542042300998727"/>
    <n v="0.78542042300998727"/>
    <x v="6"/>
  </r>
  <r>
    <n v="2012"/>
    <x v="0"/>
    <d v="2012-01-01T00:00:00"/>
    <n v="15.008824982721015"/>
    <n v="15.008824982721015"/>
    <n v="0.20749253809458568"/>
    <n v="0.20749253809458568"/>
    <n v="0.58881699065077009"/>
    <n v="0.58881699065077009"/>
    <x v="6"/>
  </r>
  <r>
    <n v="2012"/>
    <x v="1"/>
    <d v="2012-02-01T00:00:00"/>
    <n v="20.077967098346296"/>
    <n v="9.3536458277211949"/>
    <n v="0.22700663297584939"/>
    <n v="0.13688651900380674"/>
    <n v="0.80853777810605598"/>
    <n v="0.66268610055653177"/>
    <x v="6"/>
  </r>
  <r>
    <n v="2012"/>
    <x v="2"/>
    <d v="2012-03-01T00:00:00"/>
    <n v="12.109766591290771"/>
    <n v="12.109766591290771"/>
    <n v="0.16649092641537605"/>
    <n v="0.16649092641537605"/>
    <n v="0.4744570366459705"/>
    <n v="0.4744570366459705"/>
    <x v="6"/>
  </r>
  <r>
    <n v="2012"/>
    <x v="3"/>
    <d v="2012-04-01T00:00:00"/>
    <n v="7.9455277056430349"/>
    <n v="7.9455277056430349"/>
    <n v="0.12266310362927994"/>
    <n v="0.12266310362927994"/>
    <n v="0.43950951575104963"/>
    <n v="0.43950951575104963"/>
    <x v="6"/>
  </r>
  <r>
    <n v="2012"/>
    <x v="4"/>
    <d v="2012-05-01T00:00:00"/>
    <n v="12.870780887054687"/>
    <n v="12.870780887054687"/>
    <n v="0.11889174349209475"/>
    <n v="0.11889174349209475"/>
    <n v="0.38596553452092447"/>
    <n v="0.38596553452092447"/>
    <x v="6"/>
  </r>
  <r>
    <n v="2012"/>
    <x v="5"/>
    <d v="2012-06-01T00:00:00"/>
    <n v="37.05690597614344"/>
    <n v="14.600206578175678"/>
    <n v="0.12531229170931896"/>
    <n v="8.4469231088937932E-2"/>
    <n v="0.42315412740101188"/>
    <n v="0.35796645552853917"/>
    <x v="6"/>
  </r>
  <r>
    <n v="2012"/>
    <x v="6"/>
    <d v="2012-07-01T00:00:00"/>
    <n v="5.9237384800341104"/>
    <n v="5.9237384800341104"/>
    <n v="0.16970197018932226"/>
    <n v="0.16970197018932226"/>
    <n v="0.22950950473179729"/>
    <n v="0.22950950473179729"/>
    <x v="7"/>
  </r>
  <r>
    <n v="2012"/>
    <x v="7"/>
    <d v="2012-08-01T00:00:00"/>
    <n v="8.9074446649108037"/>
    <n v="8.9074446649108037"/>
    <n v="0.13868291789364151"/>
    <n v="0.13868291789364151"/>
    <n v="0.30633595905292937"/>
    <n v="0.30633595905292937"/>
    <x v="7"/>
  </r>
  <r>
    <n v="2012"/>
    <x v="8"/>
    <d v="2012-09-01T00:00:00"/>
    <n v="90.938677684169292"/>
    <n v="19.009377602430913"/>
    <n v="0.32979082035549312"/>
    <n v="0.14720003448100694"/>
    <n v="0.68420921542763624"/>
    <n v="0.37296415422919027"/>
    <x v="7"/>
  </r>
  <r>
    <n v="2012"/>
    <x v="9"/>
    <d v="2012-10-01T00:00:00"/>
    <n v="7.2399754938557619"/>
    <n v="7.2399754938557619"/>
    <n v="0.17817598551797709"/>
    <n v="0.17817598551797709"/>
    <n v="0.43769474162709049"/>
    <n v="0.43769474162709049"/>
    <x v="7"/>
  </r>
  <r>
    <n v="2012"/>
    <x v="10"/>
    <d v="2012-11-01T00:00:00"/>
    <n v="13.601792088763967"/>
    <n v="13.601792088763967"/>
    <n v="0.18396079016921865"/>
    <n v="0.18396079016921865"/>
    <n v="0.54100374403070917"/>
    <n v="0.54100374403070917"/>
    <x v="7"/>
  </r>
  <r>
    <n v="2012"/>
    <x v="11"/>
    <d v="2012-12-01T00:00:00"/>
    <n v="9.1055011060090845"/>
    <n v="9.1055011060090845"/>
    <n v="0.12726416299664581"/>
    <n v="0.12726416299664581"/>
    <n v="0.74237600012227156"/>
    <n v="0.74237600012227156"/>
    <x v="7"/>
  </r>
  <r>
    <n v="2013"/>
    <x v="0"/>
    <d v="2013-01-01T00:00:00"/>
    <n v="20.503246600800633"/>
    <n v="20.503246600800633"/>
    <n v="0.23399153929924305"/>
    <n v="0.23399153929924305"/>
    <n v="0.73113388200279261"/>
    <n v="0.73113388200279261"/>
    <x v="7"/>
  </r>
  <r>
    <n v="2013"/>
    <x v="1"/>
    <d v="2013-02-01T00:00:00"/>
    <n v="12.976473314562073"/>
    <n v="12.976473314562073"/>
    <n v="0.22300444239801651"/>
    <n v="0.22300444239801651"/>
    <n v="0.67930067518914206"/>
    <n v="0.67930067518914206"/>
    <x v="7"/>
  </r>
  <r>
    <n v="2013"/>
    <x v="2"/>
    <d v="2013-03-01T00:00:00"/>
    <n v="26.026302994869958"/>
    <n v="12.352415601253504"/>
    <n v="0.29187751522577771"/>
    <n v="0.21520411857098068"/>
    <n v="0.63553674828100837"/>
    <n v="0.50710717495550584"/>
    <x v="7"/>
  </r>
  <r>
    <n v="2013"/>
    <x v="3"/>
    <d v="2013-04-01T00:00:00"/>
    <n v="5.5207738527086816"/>
    <n v="5.5207738527086816"/>
    <n v="8.063414360774819E-2"/>
    <n v="8.063414360774819E-2"/>
    <n v="0.3880727187289541"/>
    <n v="0.3880727187289541"/>
    <x v="7"/>
  </r>
  <r>
    <n v="2013"/>
    <x v="4"/>
    <d v="2013-05-01T00:00:00"/>
    <n v="6.5642375599981229"/>
    <n v="6.5642375599981229"/>
    <n v="8.9817320959848776E-2"/>
    <n v="8.9817320959848776E-2"/>
    <n v="0.30698256480830427"/>
    <n v="0.30698256480830427"/>
    <x v="7"/>
  </r>
  <r>
    <n v="2013"/>
    <x v="5"/>
    <d v="2013-06-01T00:00:00"/>
    <n v="6.686799580145677"/>
    <n v="6.686799580145677"/>
    <n v="0.11462083610383669"/>
    <n v="0.11462083610383669"/>
    <n v="0.27527397768607353"/>
    <n v="0.27527397768607353"/>
    <x v="7"/>
  </r>
  <r>
    <n v="2013"/>
    <x v="6"/>
    <d v="2013-07-01T00:00:00"/>
    <n v="6.3274575942589601"/>
    <n v="6.3274575942589601"/>
    <n v="0.14912553068707979"/>
    <n v="0.14912553068707979"/>
    <n v="0.34114495391874922"/>
    <n v="0.34114495391874922"/>
    <x v="8"/>
  </r>
  <r>
    <n v="2013"/>
    <x v="7"/>
    <d v="2013-08-01T00:00:00"/>
    <n v="35.006217539671852"/>
    <n v="13.709571981842664"/>
    <n v="0.32609291624572678"/>
    <n v="0.20475471389472444"/>
    <n v="0.38422546083377435"/>
    <n v="0.29695444193844162"/>
    <x v="8"/>
  </r>
  <r>
    <n v="2013"/>
    <x v="8"/>
    <d v="2013-09-01T00:00:00"/>
    <n v="27.206279942262459"/>
    <n v="11.652261563790743"/>
    <n v="0.16754186804881338"/>
    <n v="8.884796032891619E-2"/>
    <n v="0.37291737111471723"/>
    <n v="0.25594139949407757"/>
    <x v="8"/>
  </r>
  <r>
    <n v="2013"/>
    <x v="9"/>
    <d v="2013-10-01T00:00:00"/>
    <n v="28.931855462271415"/>
    <n v="16.878351299321896"/>
    <n v="0.30731306864739361"/>
    <n v="0.21225817102853697"/>
    <n v="0.53968970127156168"/>
    <n v="0.44755662507054156"/>
    <x v="8"/>
  </r>
  <r>
    <n v="2013"/>
    <x v="10"/>
    <d v="2013-11-01T00:00:00"/>
    <n v="9.1615227443811147"/>
    <n v="9.1615227443811147"/>
    <n v="0.15563690780017236"/>
    <n v="0.15563690780017236"/>
    <n v="0.40890942841604744"/>
    <n v="0.40890942841604744"/>
    <x v="8"/>
  </r>
  <r>
    <n v="2013"/>
    <x v="11"/>
    <d v="2013-12-01T00:00:00"/>
    <n v="12.074153059014375"/>
    <n v="12.074153059014375"/>
    <n v="0.22921592356591419"/>
    <n v="0.22921592356591419"/>
    <n v="0.51356391764194231"/>
    <n v="0.51356391764194231"/>
    <x v="8"/>
  </r>
  <r>
    <n v="2014"/>
    <x v="0"/>
    <d v="2014-01-01T00:00:00"/>
    <n v="28.199077839845469"/>
    <n v="27.052558146819507"/>
    <n v="0.26473005526427662"/>
    <n v="0.25930505731524506"/>
    <n v="0.85149496953379633"/>
    <n v="0.85149496953379633"/>
    <x v="8"/>
  </r>
  <r>
    <n v="2014"/>
    <x v="1"/>
    <d v="2014-02-01T00:00:00"/>
    <n v="35.843782194610796"/>
    <n v="17.564896399991046"/>
    <n v="0.26413490151622504"/>
    <n v="0.17866694510116868"/>
    <n v="0.7241693577858489"/>
    <n v="0.63302730398335361"/>
    <x v="8"/>
  </r>
  <r>
    <n v="2014"/>
    <x v="2"/>
    <d v="2014-03-01T00:00:00"/>
    <n v="15.467374655996665"/>
    <n v="15.467374655996665"/>
    <n v="0.20662127189874929"/>
    <n v="0.20662127189874929"/>
    <n v="0.69340184810900729"/>
    <n v="0.69340184810900729"/>
    <x v="8"/>
  </r>
  <r>
    <n v="2014"/>
    <x v="3"/>
    <d v="2014-04-01T00:00:00"/>
    <n v="16.648235510840298"/>
    <n v="6.8570390131485714"/>
    <n v="0.25604886525510318"/>
    <n v="9.5598994652565952E-2"/>
    <n v="0.3720546228828413"/>
    <n v="0.27672262702952655"/>
    <x v="8"/>
  </r>
  <r>
    <n v="2014"/>
    <x v="4"/>
    <d v="2014-05-01T00:00:00"/>
    <n v="7.1356466218685428"/>
    <n v="7.1356466218685428"/>
    <n v="0.11106851726169611"/>
    <n v="0.11106851726169611"/>
    <n v="0.28653147677185031"/>
    <n v="0.28653147677185031"/>
    <x v="8"/>
  </r>
  <r>
    <n v="2014"/>
    <x v="5"/>
    <d v="2014-06-01T00:00:00"/>
    <n v="39.7150556744703"/>
    <n v="12.640930930841352"/>
    <n v="0.19593386186168268"/>
    <n v="0.1142202963835833"/>
    <n v="0.40549062893879162"/>
    <n v="0.26969265305818035"/>
    <x v="8"/>
  </r>
  <r>
    <n v="2014"/>
    <x v="6"/>
    <d v="2014-07-01T00:00:00"/>
    <n v="37.842994398991671"/>
    <n v="6.6832649776630895"/>
    <n v="0.23868648523675634"/>
    <n v="9.7487377221571719E-2"/>
    <n v="0.39186175726975081"/>
    <n v="0.1830821207759373"/>
    <x v="9"/>
  </r>
  <r>
    <n v="2014"/>
    <x v="7"/>
    <d v="2014-08-01T00:00:00"/>
    <n v="5.9972054772044174"/>
    <n v="5.9972054772044174"/>
    <n v="7.5049036790644605E-2"/>
    <n v="7.5049036790644605E-2"/>
    <n v="0.17845364438444847"/>
    <n v="0.17845364438444847"/>
    <x v="9"/>
  </r>
  <r>
    <n v="2014"/>
    <x v="8"/>
    <d v="2014-09-01T00:00:00"/>
    <n v="33.218587337693805"/>
    <n v="14.817339901404345"/>
    <n v="0.23115234593498057"/>
    <n v="0.14125578932452287"/>
    <n v="0.48119746724044066"/>
    <n v="0.37138488846460777"/>
    <x v="9"/>
  </r>
  <r>
    <n v="2014"/>
    <x v="9"/>
    <d v="2014-10-01T00:00:00"/>
    <n v="13.469498534489833"/>
    <n v="13.469498534489833"/>
    <n v="0.16542440130367012"/>
    <n v="0.16542440130367012"/>
    <n v="0.54903306161109156"/>
    <n v="0.54903306161109156"/>
    <x v="9"/>
  </r>
  <r>
    <n v="2014"/>
    <x v="10"/>
    <d v="2014-11-01T00:00:00"/>
    <n v="9.7836842552747179"/>
    <n v="9.7836842552747179"/>
    <n v="0.15167172572212734"/>
    <n v="0.15167172572212734"/>
    <n v="0.48303811818052994"/>
    <n v="0.48303811818052994"/>
    <x v="9"/>
  </r>
  <r>
    <n v="2014"/>
    <x v="11"/>
    <d v="2014-12-01T00:00:00"/>
    <n v="19.930635606303536"/>
    <n v="19.823217067040542"/>
    <n v="0.20926142762318861"/>
    <n v="0.20726117404891001"/>
    <n v="0.68461624516157893"/>
    <n v="0.68461624516157893"/>
    <x v="9"/>
  </r>
  <r>
    <n v="2015"/>
    <x v="0"/>
    <d v="2015-01-01T00:00:00"/>
    <n v="28.332114402900661"/>
    <n v="18.188359265918123"/>
    <n v="0.23755562086851745"/>
    <n v="0.1733971185256796"/>
    <n v="0.80467262936547335"/>
    <n v="0.67391200780432914"/>
    <x v="9"/>
  </r>
  <r>
    <n v="2015"/>
    <x v="1"/>
    <d v="2015-02-01T00:00:00"/>
    <n v="29.625508692283844"/>
    <n v="13.613086235342145"/>
    <n v="0.21849775464298202"/>
    <n v="0.16743246521657232"/>
    <n v="0.73229202321069564"/>
    <n v="0.64553409593138522"/>
    <x v="9"/>
  </r>
  <r>
    <n v="2015"/>
    <x v="2"/>
    <d v="2015-03-01T00:00:00"/>
    <n v="13.922510182347761"/>
    <n v="13.920881593056432"/>
    <n v="0.17127013107138747"/>
    <n v="0.17125400642493868"/>
    <n v="0.48133535526627291"/>
    <n v="0.48133535526627291"/>
    <x v="9"/>
  </r>
  <r>
    <n v="2015"/>
    <x v="3"/>
    <d v="2015-04-01T00:00:00"/>
    <n v="8.9343505835289676"/>
    <n v="8.7686214673281686"/>
    <n v="0.12233329497621981"/>
    <n v="0.11443221821630627"/>
    <n v="0.35214029028761251"/>
    <n v="0.35214029028761251"/>
    <x v="9"/>
  </r>
  <r>
    <n v="2015"/>
    <x v="4"/>
    <d v="2015-05-01T00:00:00"/>
    <n v="6.6581144571381223"/>
    <n v="6.6578505992871424"/>
    <n v="0.11509919222850676"/>
    <n v="0.11509479459765709"/>
    <n v="0.28046037331488277"/>
    <n v="0.28046037331488277"/>
    <x v="9"/>
  </r>
  <r>
    <n v="2015"/>
    <x v="5"/>
    <d v="2015-06-01T00:00:00"/>
    <n v="6.3406225432818486"/>
    <n v="6.3406225432818486"/>
    <n v="8.0347647377436202E-2"/>
    <n v="8.0347647377436202E-2"/>
    <n v="0.22684152624176268"/>
    <n v="0.22684152624176268"/>
    <x v="9"/>
  </r>
  <r>
    <n v="2015"/>
    <x v="6"/>
    <d v="2015-07-01T00:00:00"/>
    <n v="11.582190503902524"/>
    <n v="11.44860220570504"/>
    <n v="0.13220744211068691"/>
    <n v="0.13183950699626421"/>
    <n v="0.32207661992229392"/>
    <n v="0.32207661992229392"/>
    <x v="10"/>
  </r>
  <r>
    <n v="2015"/>
    <x v="7"/>
    <d v="2015-08-01T00:00:00"/>
    <n v="7.6932922203711458"/>
    <n v="7.6660371702418191"/>
    <n v="0.10436457532445353"/>
    <n v="0.10428102033830974"/>
    <n v="0.20770450266093318"/>
    <n v="0.20770450266093318"/>
    <x v="10"/>
  </r>
  <r>
    <n v="2015"/>
    <x v="8"/>
    <d v="2015-09-01T00:00:00"/>
    <n v="6.9506786497221071"/>
    <n v="6.9502212961137406"/>
    <n v="0.10610896889482406"/>
    <n v="0.10608991249447548"/>
    <n v="0.1787123883459851"/>
    <n v="0.1787123883459851"/>
    <x v="10"/>
  </r>
  <r>
    <n v="2015"/>
    <x v="9"/>
    <d v="2015-10-01T00:00:00"/>
    <n v="14.951929761040066"/>
    <n v="14.748719637107499"/>
    <n v="0.20650541531592215"/>
    <n v="0.20566839957753427"/>
    <n v="0.51917403697381426"/>
    <n v="0.51917403697381426"/>
    <x v="10"/>
  </r>
  <r>
    <n v="2015"/>
    <x v="10"/>
    <d v="2015-11-01T00:00:00"/>
    <n v="30.159345207425257"/>
    <n v="15.23380661125163"/>
    <n v="0.26117236440821451"/>
    <n v="0.17947464435992849"/>
    <n v="0.66010198105940388"/>
    <n v="0.60123382862872332"/>
    <x v="10"/>
  </r>
  <r>
    <n v="2015"/>
    <x v="11"/>
    <d v="2015-12-01T00:00:00"/>
    <n v="29.206581333083157"/>
    <n v="13.226221548244576"/>
    <n v="0.31304681791096411"/>
    <n v="0.17686684926607205"/>
    <n v="0.64491109822768156"/>
    <n v="0.52838414184998084"/>
    <x v="10"/>
  </r>
  <r>
    <n v="2016"/>
    <x v="0"/>
    <d v="2016-01-01T00:00:00"/>
    <n v="30.701940496875842"/>
    <n v="13.731360798821683"/>
    <n v="0.28577839660310922"/>
    <n v="0.1897834367052921"/>
    <n v="0.78334896378721108"/>
    <n v="0.65948097303890552"/>
    <x v="10"/>
  </r>
  <r>
    <n v="2016"/>
    <x v="1"/>
    <d v="2016-02-01T00:00:00"/>
    <n v="11.765034276722314"/>
    <n v="9.2228996553628679"/>
    <n v="0.23189072874354166"/>
    <n v="0.15834752540188485"/>
    <n v="0.29368520074105614"/>
    <n v="0.29368520074105614"/>
    <x v="10"/>
  </r>
  <r>
    <n v="2016"/>
    <x v="2"/>
    <d v="2016-03-01T00:00:00"/>
    <n v="21.751275171743206"/>
    <n v="8.7516886356052126"/>
    <n v="0.20962308550913086"/>
    <n v="0.12233323360528406"/>
    <n v="0.57565619138579815"/>
    <n v="0.4000667410791342"/>
    <x v="10"/>
  </r>
  <r>
    <n v="2016"/>
    <x v="3"/>
    <d v="2016-04-01T00:00:00"/>
    <n v="5.0691275905319699"/>
    <n v="5.0675094070400304"/>
    <n v="9.1341783367662799E-2"/>
    <n v="9.1018146669274935E-2"/>
    <n v="0.3791612487486048"/>
    <n v="0.3791612487486048"/>
    <x v="10"/>
  </r>
  <r>
    <n v="2016"/>
    <x v="4"/>
    <d v="2016-05-01T00:00:00"/>
    <n v="57.062145524320222"/>
    <n v="12.539541917425176"/>
    <n v="0.27299978136543041"/>
    <n v="0.12162554802480927"/>
    <n v="0.44644172238012508"/>
    <n v="0.26319143182628912"/>
    <x v="10"/>
  </r>
  <r>
    <n v="2016"/>
    <x v="5"/>
    <d v="2016-06-01T00:00:00"/>
    <n v="9.8197948574847835"/>
    <n v="9.8197948574847835"/>
    <n v="9.3682036293338544E-2"/>
    <n v="9.3682036293338544E-2"/>
    <n v="0.17408489925549175"/>
    <n v="0.17408489925549175"/>
    <x v="10"/>
  </r>
  <r>
    <n v="2016"/>
    <x v="6"/>
    <d v="2016-07-01T00:00:00"/>
    <n v="22.293406657422636"/>
    <n v="22.293406657422636"/>
    <n v="0.19499614512732588"/>
    <n v="0.19499614512732588"/>
    <n v="0.38984845172203492"/>
    <n v="0.38984845172203492"/>
    <x v="11"/>
  </r>
  <r>
    <n v="2016"/>
    <x v="7"/>
    <d v="2016-08-01T00:00:00"/>
    <n v="9.0047611273488855"/>
    <n v="7.861129003026365"/>
    <n v="0.13901850338883584"/>
    <n v="0.10297400550038549"/>
    <n v="0.19447113448327452"/>
    <n v="0.19134552316951089"/>
    <x v="11"/>
  </r>
  <r>
    <n v="2016"/>
    <x v="8"/>
    <d v="2016-09-01T00:00:00"/>
    <n v="11.61862355154598"/>
    <n v="11.558300547737135"/>
    <n v="0.132078294190074"/>
    <n v="0.13144396626123378"/>
    <n v="0.28915572534895223"/>
    <n v="0.28915572534895223"/>
    <x v="11"/>
  </r>
  <r>
    <n v="2016"/>
    <x v="9"/>
    <d v="2016-10-01T00:00:00"/>
    <n v="184.70064121779455"/>
    <n v="48.023730250969486"/>
    <n v="0.3674197093310933"/>
    <n v="0.23434029895400618"/>
    <n v="0.5144644028399481"/>
    <n v="0.4253291025626274"/>
    <x v="11"/>
  </r>
  <r>
    <n v="2016"/>
    <x v="10"/>
    <d v="2016-11-01T00:00:00"/>
    <n v="11.024130654292719"/>
    <n v="11.024130654292719"/>
    <n v="0.12764231384417107"/>
    <n v="0.12764231384417107"/>
    <n v="0.49410262016271017"/>
    <n v="0.49410262016271017"/>
    <x v="11"/>
  </r>
  <r>
    <n v="2016"/>
    <x v="11"/>
    <d v="2016-12-01T00:00:00"/>
    <n v="11.479842094058888"/>
    <n v="11.479842094058888"/>
    <n v="0.12076683198508682"/>
    <n v="0.12076683198508682"/>
    <n v="0.56332922914053596"/>
    <n v="0.56332922914053596"/>
    <x v="11"/>
  </r>
  <r>
    <n v="2017"/>
    <x v="0"/>
    <d v="2017-01-01T00:00:00"/>
    <n v="10.068215831226535"/>
    <n v="9.7272961403068088"/>
    <n v="0.12625834634574176"/>
    <n v="0.12006883816891599"/>
    <n v="0.50870108528072566"/>
    <n v="0.50870108528072566"/>
    <x v="11"/>
  </r>
  <r>
    <n v="2017"/>
    <x v="1"/>
    <d v="2017-02-01T00:00:00"/>
    <n v="7.4110145303855317"/>
    <n v="7.4110145303855317"/>
    <n v="0.15309083801791795"/>
    <n v="0.15309083801791795"/>
    <n v="0.46697200256555538"/>
    <n v="0.46697200256555538"/>
    <x v="11"/>
  </r>
  <r>
    <n v="2017"/>
    <x v="2"/>
    <d v="2017-03-01T00:00:00"/>
    <n v="20.158632606966936"/>
    <n v="20.158632606966936"/>
    <n v="0.17822707140725227"/>
    <n v="0.17822707140725227"/>
    <n v="0.5300214431319531"/>
    <n v="0.5300214431319531"/>
    <x v="11"/>
  </r>
  <r>
    <n v="2017"/>
    <x v="3"/>
    <d v="2017-04-01T00:00:00"/>
    <n v="10.950470528217934"/>
    <n v="10.950470528217934"/>
    <n v="0.15777177705634274"/>
    <n v="0.15777177705634274"/>
    <n v="0.4808821672028038"/>
    <n v="0.4808821672028038"/>
    <x v="11"/>
  </r>
  <r>
    <n v="2017"/>
    <x v="4"/>
    <d v="2017-05-01T00:00:00"/>
    <n v="8.5215514412903417"/>
    <n v="8.5215514412903417"/>
    <n v="8.3685368078874597E-2"/>
    <n v="8.3685368078874597E-2"/>
    <n v="0.27016088346550354"/>
    <n v="0.27016088346550354"/>
    <x v="11"/>
  </r>
  <r>
    <n v="2017"/>
    <x v="5"/>
    <d v="2017-06-01T00:00:00"/>
    <n v="5.3003484949941333"/>
    <n v="5.3003484949941333"/>
    <n v="8.114380304776124E-2"/>
    <n v="8.114380304776124E-2"/>
    <n v="0.16527228685110537"/>
    <n v="0.16527228685110537"/>
    <x v="11"/>
  </r>
  <r>
    <n v="2017"/>
    <x v="6"/>
    <d v="2017-07-01T00:00:00"/>
    <n v="7.2488539319817367"/>
    <n v="7.2488539319817367"/>
    <n v="0.13495413963931227"/>
    <n v="0.13495413963931227"/>
    <n v="0.33766264922521788"/>
    <n v="0.33766264922521788"/>
    <x v="12"/>
  </r>
  <r>
    <n v="2017"/>
    <x v="7"/>
    <d v="2017-08-01T00:00:00"/>
    <n v="7.7139052960090657"/>
    <n v="7.7139052960090657"/>
    <n v="7.3622125304377464E-2"/>
    <n v="7.3622125304377464E-2"/>
    <n v="0.33692177102347742"/>
    <n v="0.33692177102347742"/>
    <x v="12"/>
  </r>
  <r>
    <n v="2017"/>
    <x v="8"/>
    <d v="2017-09-01T00:00:00"/>
    <n v="11.828311002323534"/>
    <n v="11.828311002323534"/>
    <n v="0.1270133365132296"/>
    <n v="0.1270133365132296"/>
    <n v="0.24801497561805119"/>
    <n v="0.24801497561805119"/>
    <x v="12"/>
  </r>
  <r>
    <n v="2017"/>
    <x v="9"/>
    <d v="2017-10-01T00:00:00"/>
    <n v="9.0226758121612693"/>
    <n v="9.0226758121612693"/>
    <n v="0.12047526278244218"/>
    <n v="0.12047526278244218"/>
    <n v="0.40633570814196918"/>
    <n v="0.40633570814196918"/>
    <x v="12"/>
  </r>
  <r>
    <n v="2017"/>
    <x v="10"/>
    <d v="2017-11-01T00:00:00"/>
    <n v="9.0231231614754623"/>
    <n v="9.0231231614754623"/>
    <n v="0.15469536852340152"/>
    <n v="0.15469536852340152"/>
    <n v="0.58095434990760197"/>
    <n v="0.58095434990760197"/>
    <x v="12"/>
  </r>
  <r>
    <n v="2017"/>
    <x v="11"/>
    <d v="2017-12-01T00:00:00"/>
    <n v="41.485340842780708"/>
    <n v="14.37437069452745"/>
    <n v="0.22265436197333263"/>
    <n v="0.11522561152439571"/>
    <n v="0.67804467424996673"/>
    <n v="0.5242369483720789"/>
    <x v="12"/>
  </r>
  <r>
    <n v="2018"/>
    <x v="0"/>
    <d v="2018-01-01T00:00:00"/>
    <n v="18.054386943814677"/>
    <n v="17.019848537961963"/>
    <n v="0.22198114779544811"/>
    <n v="0.21040542680199101"/>
    <n v="0.64094685487974878"/>
    <n v="0.63903992521627562"/>
    <x v="12"/>
  </r>
  <r>
    <n v="2018"/>
    <x v="1"/>
    <d v="2018-02-01T00:00:00"/>
    <n v="23.182389858833176"/>
    <n v="13.255956739355446"/>
    <n v="0.24368476038561768"/>
    <n v="0.18104643356198527"/>
    <n v="0.67077322609907764"/>
    <n v="0.5819647874858952"/>
    <x v="12"/>
  </r>
  <r>
    <n v="2018"/>
    <x v="2"/>
    <d v="2018-03-01T00:00:00"/>
    <n v="19.05965900644609"/>
    <n v="17.565800527275403"/>
    <n v="0.20801173751281715"/>
    <n v="0.2031801081792681"/>
    <n v="0.70923263712193296"/>
    <n v="0.70923263712193296"/>
    <x v="12"/>
  </r>
  <r>
    <n v="2018"/>
    <x v="3"/>
    <d v="2018-04-01T00:00:00"/>
    <n v="13.902725777378599"/>
    <n v="13.902725777378599"/>
    <n v="0.15149937461237376"/>
    <n v="0.15149937461237376"/>
    <n v="0.43167134986835409"/>
    <n v="0.43167134986835409"/>
    <x v="12"/>
  </r>
  <r>
    <n v="2018"/>
    <x v="4"/>
    <d v="2018-05-01T00:00:00"/>
    <n v="11.92450821162647"/>
    <n v="11.92450821162647"/>
    <n v="0.12659587928670549"/>
    <n v="0.12659587928670549"/>
    <n v="0.27723493815961237"/>
    <n v="0.27723493815961237"/>
    <x v="12"/>
  </r>
  <r>
    <n v="2018"/>
    <x v="5"/>
    <d v="2018-06-01T00:00:00"/>
    <n v="6.860872168556658"/>
    <n v="6.8477310770979525"/>
    <n v="7.3432745420565396E-2"/>
    <n v="7.3127138642455972E-2"/>
    <n v="0.25918755669624083"/>
    <n v="0.25888195012943332"/>
    <x v="12"/>
  </r>
  <r>
    <n v="2018"/>
    <x v="6"/>
    <d v="2018-07-01T00:00:00"/>
    <n v="25.175826918702374"/>
    <n v="25.175826918702374"/>
    <n v="0.22222037844075551"/>
    <n v="0.22222037844075551"/>
    <n v="0.30352401708077975"/>
    <n v="0.30352401708077975"/>
    <x v="13"/>
  </r>
  <r>
    <n v="2018"/>
    <x v="7"/>
    <d v="2018-08-01T00:00:00"/>
    <n v="15.67814074920677"/>
    <n v="15.67814074920677"/>
    <n v="0.16565131926021034"/>
    <n v="0.16565131926021034"/>
    <n v="0.33289128703232523"/>
    <n v="0.33289128703232523"/>
    <x v="13"/>
  </r>
  <r>
    <n v="2018"/>
    <x v="8"/>
    <d v="2018-09-01T00:00:00"/>
    <n v="7.6408594879496201"/>
    <n v="7.5925003266950286"/>
    <n v="9.1597680430725789E-2"/>
    <n v="7.5477960012528489E-2"/>
    <n v="0.21183098435736888"/>
    <n v="0.21183098435736888"/>
    <x v="13"/>
  </r>
  <r>
    <n v="2018"/>
    <x v="9"/>
    <d v="2018-10-01T00:00:00"/>
    <n v="8.7079249645475389"/>
    <n v="8.7079249645475389"/>
    <n v="0.14743383647824834"/>
    <n v="0.14743383647824834"/>
    <n v="0.34355847733256639"/>
    <n v="0.34355847733256639"/>
    <x v="13"/>
  </r>
  <r>
    <n v="2018"/>
    <x v="10"/>
    <d v="2018-11-01T00:00:00"/>
    <n v="13.626612127610882"/>
    <n v="13.626612127610882"/>
    <n v="0.14716141776653993"/>
    <n v="0.14716141776653993"/>
    <n v="0.46139539128703227"/>
    <n v="0.46139539128703227"/>
    <x v="13"/>
  </r>
  <r>
    <n v="2018"/>
    <x v="11"/>
    <d v="2018-12-01T00:00:00"/>
    <n v="16.200673026329891"/>
    <n v="16.200673026329891"/>
    <n v="0.16642847314843431"/>
    <n v="0.16642847314843431"/>
    <n v="0.57303582096156813"/>
    <n v="0.57303582096156813"/>
    <x v="13"/>
  </r>
  <r>
    <n v="2019"/>
    <x v="0"/>
    <d v="2019-01-01T00:00:00"/>
    <n v="44.64934013605442"/>
    <n v="28.599857142857143"/>
    <n v="0.32373197278911564"/>
    <n v="0.19625850340136056"/>
    <n v="0.83449931972789115"/>
    <n v="0.62789795918367342"/>
    <x v="13"/>
  </r>
  <r>
    <n v="2019"/>
    <x v="1"/>
    <d v="2019-02-01T00:00:00"/>
    <n v="14.382170068027211"/>
    <n v="12.549057142857142"/>
    <n v="0.14029659863945579"/>
    <n v="0.13613333333333333"/>
    <n v="0.7096829931972789"/>
    <n v="0.7096829931972789"/>
    <x v="13"/>
  </r>
  <r>
    <n v="2019"/>
    <x v="2"/>
    <d v="2019-03-01T00:00:00"/>
    <n v="28.229717006802723"/>
    <n v="28.083990476190476"/>
    <n v="0.24546258503401361"/>
    <n v="0.2436326530612245"/>
    <n v="0.7150258503401361"/>
    <n v="0.7150258503401361"/>
    <x v="13"/>
  </r>
  <r>
    <n v="2019"/>
    <x v="3"/>
    <d v="2019-04-01T00:00:00"/>
    <n v="10.660722448979591"/>
    <n v="10.65192380952381"/>
    <n v="0.19173061224489796"/>
    <n v="0.19142721088435374"/>
    <n v="0.41618503401360546"/>
    <n v="0.41588163265306122"/>
    <x v="13"/>
  </r>
  <r>
    <n v="2019"/>
    <x v="4"/>
    <d v="2019-05-01T00:00:00"/>
    <n v="13.017741496598639"/>
    <n v="13.017741496598639"/>
    <n v="0.11101768707482994"/>
    <n v="0.11101768707482994"/>
    <n v="0.37556054421768709"/>
    <n v="0.37556054421768709"/>
    <x v="13"/>
  </r>
  <r>
    <n v="2019"/>
    <x v="5"/>
    <d v="2019-06-01T00:00:00"/>
    <n v="8.2371183673469393"/>
    <n v="8.2371183673469393"/>
    <n v="7.06204081632653E-2"/>
    <n v="7.06204081632653E-2"/>
    <n v="0.2549142857142857"/>
    <n v="0.2549142857142857"/>
    <x v="13"/>
  </r>
  <r>
    <n v="2019"/>
    <x v="6"/>
    <d v="2019-07-01T00:00:00"/>
    <m/>
    <m/>
    <m/>
    <m/>
    <m/>
    <m/>
    <x v="0"/>
  </r>
  <r>
    <n v="2019"/>
    <x v="7"/>
    <d v="2019-08-01T00:00:00"/>
    <m/>
    <m/>
    <m/>
    <m/>
    <m/>
    <m/>
    <x v="0"/>
  </r>
  <r>
    <n v="2019"/>
    <x v="8"/>
    <d v="2019-09-01T00:00:00"/>
    <m/>
    <m/>
    <m/>
    <m/>
    <m/>
    <m/>
    <x v="0"/>
  </r>
  <r>
    <n v="2019"/>
    <x v="9"/>
    <d v="2019-10-01T00:00:00"/>
    <m/>
    <m/>
    <m/>
    <m/>
    <m/>
    <m/>
    <x v="0"/>
  </r>
  <r>
    <n v="2019"/>
    <x v="10"/>
    <d v="2019-11-01T00:00:00"/>
    <m/>
    <m/>
    <m/>
    <m/>
    <m/>
    <m/>
    <x v="0"/>
  </r>
  <r>
    <n v="2019"/>
    <x v="11"/>
    <d v="2019-12-01T00:00:00"/>
    <m/>
    <m/>
    <m/>
    <m/>
    <m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5:G17" firstHeaderRow="0" firstDataRow="1" firstDataCol="1" rowPageCount="1" colPageCount="1"/>
  <pivotFields count="10">
    <pivotField multipleItemSelectionAllowed="1" showAll="0"/>
    <pivotField axis="axisRow" showAll="0">
      <items count="13">
        <item x="6"/>
        <item x="7"/>
        <item x="8"/>
        <item x="9"/>
        <item x="10"/>
        <item x="11"/>
        <item x="0"/>
        <item x="1"/>
        <item x="2"/>
        <item x="3"/>
        <item x="4"/>
        <item x="5"/>
        <item t="default"/>
      </items>
    </pivotField>
    <pivotField numFmtId="17" showAll="0"/>
    <pivotField dataField="1" showAll="0"/>
    <pivotField dataField="1" showAll="0"/>
    <pivotField dataField="1" showAll="0"/>
    <pivotField dataField="1" showAll="0"/>
    <pivotField dataField="1" showAll="0" defaultSubtotal="0"/>
    <pivotField dataField="1" showAll="0" defaultSubtotal="0"/>
    <pivotField axis="axisPage" multipleItemSelectionAllowed="1" showAll="0" defaultSubtotal="0">
      <items count="14">
        <item h="1" x="1"/>
        <item h="1" x="2"/>
        <item h="1" x="3"/>
        <item x="4"/>
        <item x="5"/>
        <item x="6"/>
        <item x="7"/>
        <item x="8"/>
        <item h="1" x="9"/>
        <item h="1" x="10"/>
        <item h="1" x="11"/>
        <item h="1" x="12"/>
        <item h="1" x="13"/>
        <item h="1" x="0"/>
      </items>
    </pivotField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9" hier="-1"/>
  </pageFields>
  <dataFields count="6">
    <dataField name="Average of USAIDI Total" fld="3" subtotal="average" baseField="1" baseItem="0"/>
    <dataField name="Average of USAIDI Net" fld="4" subtotal="average" baseField="1" baseItem="0"/>
    <dataField name="Average of USAIFI Total" fld="5" subtotal="average" baseField="1" baseItem="0"/>
    <dataField name="Average of USAIFI Net" fld="6" subtotal="average" baseField="1" baseItem="0"/>
    <dataField name="Average of MAIFI Total" fld="7" subtotal="average" baseField="1" baseItem="3"/>
    <dataField name="Average of MAIFI Net" fld="8" subtotal="average" baseField="1" baseItem="3"/>
  </dataFields>
  <formats count="1">
    <format dxfId="5">
      <pivotArea collapsedLevelsAreSubtotals="1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" cacheId="2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24:G36" firstHeaderRow="0" firstDataRow="1" firstDataCol="1" rowPageCount="1" colPageCount="1"/>
  <pivotFields count="10">
    <pivotField multipleItemSelectionAllowed="1" showAll="0"/>
    <pivotField axis="axisRow" showAll="0">
      <items count="13">
        <item x="6"/>
        <item x="7"/>
        <item x="8"/>
        <item x="9"/>
        <item x="10"/>
        <item x="11"/>
        <item x="0"/>
        <item x="1"/>
        <item x="2"/>
        <item x="3"/>
        <item x="4"/>
        <item x="5"/>
        <item t="default"/>
      </items>
    </pivotField>
    <pivotField numFmtId="17" showAll="0"/>
    <pivotField dataField="1" showAll="0"/>
    <pivotField dataField="1" showAll="0"/>
    <pivotField dataField="1" showAll="0"/>
    <pivotField dataField="1" showAll="0"/>
    <pivotField dataField="1" showAll="0" defaultSubtotal="0"/>
    <pivotField dataField="1" showAll="0" defaultSubtotal="0"/>
    <pivotField axis="axisPage" multipleItemSelectionAllowed="1" showAll="0" defaultSubtotal="0">
      <items count="14">
        <item h="1" x="1"/>
        <item h="1" x="2"/>
        <item h="1" x="3"/>
        <item h="1" x="4"/>
        <item h="1" x="5"/>
        <item h="1" x="6"/>
        <item h="1" x="7"/>
        <item h="1" x="8"/>
        <item x="9"/>
        <item x="10"/>
        <item x="11"/>
        <item x="12"/>
        <item x="13"/>
        <item h="1" x="0"/>
      </items>
    </pivotField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9" hier="-1"/>
  </pageFields>
  <dataFields count="6">
    <dataField name="Average of USAIDI Total" fld="3" subtotal="average" baseField="1" baseItem="0"/>
    <dataField name="Average of USAIDI Net" fld="4" subtotal="average" baseField="1" baseItem="0"/>
    <dataField name="Average of USAIFI Total" fld="5" subtotal="average" baseField="1" baseItem="0"/>
    <dataField name="Average of USAIFI Net" fld="6" subtotal="average" baseField="1" baseItem="0"/>
    <dataField name="Average of MAIFI Total" fld="7" subtotal="average" baseField="1" baseItem="0"/>
    <dataField name="Average of MAIFI Net" fld="8" subtotal="average" baseField="1" baseItem="0"/>
  </dataFields>
  <formats count="1">
    <format dxfId="6">
      <pivotArea collapsedLevelsAreSubtotals="1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4" cacheId="1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24:G36" firstHeaderRow="0" firstDataRow="1" firstDataCol="1" rowPageCount="1" colPageCount="1"/>
  <pivotFields count="9">
    <pivotField axis="axisPage" multipleItemSelectionAllowed="1" showAll="0">
      <items count="15">
        <item h="1" x="0"/>
        <item h="1" x="1"/>
        <item h="1" x="2"/>
        <item h="1" x="3"/>
        <item h="1" x="4"/>
        <item h="1" x="5"/>
        <item h="1" x="6"/>
        <item h="1" x="7"/>
        <item x="8"/>
        <item x="9"/>
        <item x="10"/>
        <item x="11"/>
        <item x="12"/>
        <item h="1" x="1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7" showAll="0"/>
    <pivotField dataField="1" showAll="0"/>
    <pivotField dataField="1" showAll="0"/>
    <pivotField dataField="1" showAll="0"/>
    <pivotField dataField="1" showAll="0"/>
    <pivotField dataField="1" showAll="0" defaultSubtotal="0"/>
    <pivotField dataField="1" showAll="0" defaultSubtotal="0"/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Average of USAIDI Total" fld="3" subtotal="average" baseField="1" baseItem="0"/>
    <dataField name="Average of USAIDI Net" fld="4" subtotal="average" baseField="1" baseItem="0"/>
    <dataField name="Average of USAIFI Total" fld="5" subtotal="average" baseField="1" baseItem="0"/>
    <dataField name="Average of USAIFI Net" fld="6" subtotal="average" baseField="1" baseItem="0"/>
    <dataField name="Average of MAIFI Total" fld="7" subtotal="average" baseField="1" baseItem="3"/>
    <dataField name="Average of MAIFI Net" fld="8" subtotal="average" baseField="1" baseItem="0"/>
  </dataFields>
  <formats count="1">
    <format dxfId="3">
      <pivotArea collapsedLevelsAreSubtotals="1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5:G17" firstHeaderRow="0" firstDataRow="1" firstDataCol="1" rowPageCount="1" colPageCount="1"/>
  <pivotFields count="9">
    <pivotField axis="axisPage" multipleItemSelectionAllowed="1" showAll="0">
      <items count="15">
        <item h="1" x="0"/>
        <item h="1" x="1"/>
        <item h="1" x="2"/>
        <item x="3"/>
        <item x="4"/>
        <item x="5"/>
        <item x="6"/>
        <item x="7"/>
        <item x="8"/>
        <item x="9"/>
        <item x="10"/>
        <item x="11"/>
        <item x="12"/>
        <item h="1" x="1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7" showAll="0"/>
    <pivotField dataField="1" showAll="0"/>
    <pivotField dataField="1" showAll="0"/>
    <pivotField dataField="1" showAll="0"/>
    <pivotField dataField="1" showAll="0"/>
    <pivotField dataField="1" showAll="0" defaultSubtotal="0"/>
    <pivotField dataField="1" showAll="0" defaultSubtotal="0"/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Average of USAIDI Total" fld="3" subtotal="average" baseField="1" baseItem="0"/>
    <dataField name="Average of USAIDI Net" fld="4" subtotal="average" baseField="1" baseItem="0"/>
    <dataField name="Average of USAIFI Total" fld="5" subtotal="average" baseField="1" baseItem="0"/>
    <dataField name="Average of USAIFI Net" fld="6" subtotal="average" baseField="1" baseItem="0"/>
    <dataField name="Average of MAIFI Total" fld="7" subtotal="average" baseField="1" baseItem="2"/>
    <dataField name="Average of MAIFI Net" fld="8" subtotal="average" baseField="1" baseItem="2"/>
  </dataFields>
  <formats count="1">
    <format dxfId="4">
      <pivotArea collapsedLevelsAreSubtotals="1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L44:P57" firstHeaderRow="0" firstDataRow="1" firstDataCol="1"/>
  <pivotFields count="7"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h="1" x="13"/>
        <item t="default"/>
      </items>
    </pivotField>
    <pivotField showAll="0"/>
    <pivotField numFmtId="17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USAIDI Total" fld="3" baseField="0" baseItem="0"/>
    <dataField name="Sum of USAIDI Net" fld="4" baseField="0" baseItem="0"/>
    <dataField name="Sum of USAIFI Total" fld="5" baseField="0" baseItem="0"/>
    <dataField name="Sum of USAIFI Net" fld="6" baseField="0" baseItem="0"/>
  </dataFields>
  <formats count="3"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2"/>
  <sheetViews>
    <sheetView tabSelected="1" topLeftCell="C1" workbookViewId="0">
      <selection activeCell="J28" sqref="J28"/>
    </sheetView>
  </sheetViews>
  <sheetFormatPr defaultRowHeight="15" x14ac:dyDescent="0.25"/>
  <cols>
    <col min="2" max="2" width="16.42578125" bestFit="1" customWidth="1"/>
    <col min="3" max="3" width="12.140625" bestFit="1" customWidth="1"/>
    <col min="4" max="4" width="7.5703125" bestFit="1" customWidth="1"/>
    <col min="5" max="5" width="12.42578125" bestFit="1" customWidth="1"/>
    <col min="6" max="6" width="16.42578125" bestFit="1" customWidth="1"/>
  </cols>
  <sheetData>
    <row r="1" spans="2:18" ht="15.75" thickBot="1" x14ac:dyDescent="0.3"/>
    <row r="2" spans="2:18" x14ac:dyDescent="0.25">
      <c r="B2" s="47" t="s">
        <v>58</v>
      </c>
      <c r="C2" s="48" t="s">
        <v>59</v>
      </c>
      <c r="D2" s="48" t="s">
        <v>29</v>
      </c>
      <c r="E2" s="48" t="s">
        <v>95</v>
      </c>
      <c r="F2" s="45" t="s">
        <v>96</v>
      </c>
      <c r="H2" s="8"/>
      <c r="I2" s="8"/>
      <c r="J2" s="8"/>
      <c r="K2" s="8"/>
      <c r="L2" s="8"/>
      <c r="M2" s="8"/>
    </row>
    <row r="3" spans="2:18" x14ac:dyDescent="0.25">
      <c r="B3" s="49" t="s">
        <v>61</v>
      </c>
      <c r="C3" s="46" t="s">
        <v>62</v>
      </c>
      <c r="D3" s="52">
        <f>Calculations!P4</f>
        <v>39.45794051452625</v>
      </c>
      <c r="E3" s="52">
        <f>Calculations!V4</f>
        <v>0.7</v>
      </c>
      <c r="F3" s="53">
        <f>Calculations!W4</f>
        <v>38.757940514526247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2:18" x14ac:dyDescent="0.25">
      <c r="B4" s="49"/>
      <c r="C4" s="46" t="s">
        <v>63</v>
      </c>
      <c r="D4" s="52">
        <f>Calculations!P5</f>
        <v>91.276904929345164</v>
      </c>
      <c r="E4" s="52">
        <f>Calculations!V5</f>
        <v>1</v>
      </c>
      <c r="F4" s="53">
        <f>Calculations!W5</f>
        <v>90.276904929345164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2:18" x14ac:dyDescent="0.25">
      <c r="B5" s="49"/>
      <c r="C5" s="46" t="s">
        <v>64</v>
      </c>
      <c r="D5" s="52">
        <f>Calculations!P6</f>
        <v>113.51775378660976</v>
      </c>
      <c r="E5" s="52">
        <f>Calculations!V6</f>
        <v>1.4</v>
      </c>
      <c r="F5" s="53">
        <f>Calculations!W6</f>
        <v>112.11775378660975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2:18" x14ac:dyDescent="0.25">
      <c r="B6" s="49" t="s">
        <v>65</v>
      </c>
      <c r="C6" s="46" t="s">
        <v>62</v>
      </c>
      <c r="D6" s="52">
        <f>Calculations!P7</f>
        <v>0.55448284543695747</v>
      </c>
      <c r="E6" s="52">
        <f>Calculations!V7</f>
        <v>1.2500000000000001E-2</v>
      </c>
      <c r="F6" s="53">
        <f>Calculations!W7</f>
        <v>0.54198284543695752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2:18" x14ac:dyDescent="0.25">
      <c r="B7" s="49"/>
      <c r="C7" s="46" t="s">
        <v>63</v>
      </c>
      <c r="D7" s="52">
        <f>Calculations!P8</f>
        <v>1.1602443949104637</v>
      </c>
      <c r="E7" s="52">
        <f>Calculations!V8</f>
        <v>1.7000000000000001E-2</v>
      </c>
      <c r="F7" s="53">
        <f>Calculations!W8</f>
        <v>1.1432443949104638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2:18" x14ac:dyDescent="0.25">
      <c r="B8" s="49"/>
      <c r="C8" s="46" t="s">
        <v>64</v>
      </c>
      <c r="D8" s="52">
        <f>Calculations!P9</f>
        <v>1.4324395038122242</v>
      </c>
      <c r="E8" s="52">
        <f>Calculations!V9</f>
        <v>2.1000000000000001E-2</v>
      </c>
      <c r="F8" s="53">
        <f>Calculations!W9</f>
        <v>1.4114395038122243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2:18" x14ac:dyDescent="0.25">
      <c r="B9" s="49" t="s">
        <v>66</v>
      </c>
      <c r="C9" s="46" t="s">
        <v>62</v>
      </c>
      <c r="D9" s="52">
        <f>Calculations!P10</f>
        <v>1.4836800603900067</v>
      </c>
      <c r="E9" s="52">
        <f>Calculations!V10</f>
        <v>4.4999999999999997E-3</v>
      </c>
      <c r="F9" s="53">
        <f>Calculations!W10</f>
        <v>1.4791800603900067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2:18" x14ac:dyDescent="0.25">
      <c r="B10" s="49"/>
      <c r="C10" s="46" t="s">
        <v>63</v>
      </c>
      <c r="D10" s="52">
        <f>Calculations!P11</f>
        <v>3.0894767675843195</v>
      </c>
      <c r="E10" s="52">
        <f>Calculations!V11</f>
        <v>1.2500000000000001E-2</v>
      </c>
      <c r="F10" s="53">
        <f>Calculations!W11</f>
        <v>3.0769767675843194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2:18" ht="15.75" thickBot="1" x14ac:dyDescent="0.3">
      <c r="B11" s="50"/>
      <c r="C11" s="51" t="s">
        <v>64</v>
      </c>
      <c r="D11" s="54">
        <f>Calculations!P12</f>
        <v>6.0378126239796757</v>
      </c>
      <c r="E11" s="54">
        <f>Calculations!V12</f>
        <v>1.2999999999999999E-2</v>
      </c>
      <c r="F11" s="55">
        <f>Calculations!W12</f>
        <v>6.0248126239796758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2:18" x14ac:dyDescent="0.25">
      <c r="H12" s="8"/>
      <c r="I12" s="8"/>
      <c r="J12" s="8"/>
      <c r="K12" s="8"/>
      <c r="L12" s="8"/>
      <c r="M12" s="8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W41"/>
  <sheetViews>
    <sheetView showGridLines="0" workbookViewId="0">
      <selection activeCell="U2" sqref="U2:W12"/>
    </sheetView>
  </sheetViews>
  <sheetFormatPr defaultRowHeight="15" x14ac:dyDescent="0.25"/>
  <cols>
    <col min="1" max="1" width="1.85546875" customWidth="1"/>
    <col min="2" max="2" width="17.7109375" customWidth="1"/>
    <col min="3" max="3" width="12.140625" bestFit="1" customWidth="1"/>
    <col min="4" max="8" width="10.7109375" customWidth="1"/>
    <col min="10" max="10" width="21.42578125" bestFit="1" customWidth="1"/>
    <col min="12" max="12" width="1.7109375" style="39" customWidth="1"/>
    <col min="14" max="14" width="18.85546875" customWidth="1"/>
    <col min="15" max="15" width="12.140625" bestFit="1" customWidth="1"/>
    <col min="16" max="16" width="14.42578125" customWidth="1"/>
    <col min="18" max="18" width="11.140625" bestFit="1" customWidth="1"/>
    <col min="19" max="19" width="11.28515625" bestFit="1" customWidth="1"/>
    <col min="21" max="21" width="29.5703125" customWidth="1"/>
    <col min="22" max="23" width="14.85546875" customWidth="1"/>
    <col min="24" max="24" width="17" customWidth="1"/>
    <col min="25" max="25" width="17.140625" customWidth="1"/>
  </cols>
  <sheetData>
    <row r="2" spans="2:23" ht="15.75" x14ac:dyDescent="0.25">
      <c r="B2" s="30" t="s">
        <v>89</v>
      </c>
      <c r="N2" s="30" t="s">
        <v>91</v>
      </c>
      <c r="U2" s="30" t="s">
        <v>92</v>
      </c>
      <c r="V2" s="30" t="s">
        <v>93</v>
      </c>
      <c r="W2" s="30" t="s">
        <v>94</v>
      </c>
    </row>
    <row r="3" spans="2:23" x14ac:dyDescent="0.25">
      <c r="B3" s="15" t="s">
        <v>58</v>
      </c>
      <c r="C3" s="16" t="s">
        <v>59</v>
      </c>
      <c r="D3" s="10">
        <v>2016</v>
      </c>
      <c r="E3" s="10">
        <f>D3+1</f>
        <v>2017</v>
      </c>
      <c r="F3" s="9">
        <f>E3+1</f>
        <v>2018</v>
      </c>
      <c r="G3" s="9">
        <f>F3+1</f>
        <v>2019</v>
      </c>
      <c r="H3" s="9">
        <f>G3+1</f>
        <v>2020</v>
      </c>
      <c r="J3" t="s">
        <v>60</v>
      </c>
      <c r="N3" s="15" t="s">
        <v>58</v>
      </c>
      <c r="O3" s="16" t="s">
        <v>59</v>
      </c>
      <c r="P3" s="35" t="s">
        <v>29</v>
      </c>
      <c r="S3" t="s">
        <v>90</v>
      </c>
    </row>
    <row r="4" spans="2:23" x14ac:dyDescent="0.25">
      <c r="B4" s="58" t="s">
        <v>61</v>
      </c>
      <c r="C4" s="17" t="s">
        <v>62</v>
      </c>
      <c r="D4" s="18">
        <v>81.539000000000001</v>
      </c>
      <c r="E4" s="18">
        <v>81.218000000000004</v>
      </c>
      <c r="F4" s="18">
        <v>80.897000000000006</v>
      </c>
      <c r="G4" s="18">
        <v>80.576999999999998</v>
      </c>
      <c r="H4" s="18">
        <v>80.256</v>
      </c>
      <c r="J4" s="19">
        <f t="shared" ref="J4:J12" si="0">AVERAGE(D4:H4)</f>
        <v>80.89739999999999</v>
      </c>
      <c r="N4" s="58" t="s">
        <v>61</v>
      </c>
      <c r="O4" s="17" t="s">
        <v>62</v>
      </c>
      <c r="P4" s="11">
        <f>$P$23*$P$19*S4/P16</f>
        <v>39.45794051452625</v>
      </c>
      <c r="R4" s="1">
        <f>J4*J16</f>
        <v>25244244.605412189</v>
      </c>
      <c r="S4" s="41">
        <f>R4/$R$23</f>
        <v>0.23468886571909614</v>
      </c>
      <c r="U4" s="17">
        <v>1.4</v>
      </c>
      <c r="V4" s="17">
        <f>U4/2</f>
        <v>0.7</v>
      </c>
      <c r="W4" s="11">
        <f>P4-V4</f>
        <v>38.757940514526247</v>
      </c>
    </row>
    <row r="5" spans="2:23" x14ac:dyDescent="0.25">
      <c r="B5" s="58"/>
      <c r="C5" s="17" t="s">
        <v>63</v>
      </c>
      <c r="D5" s="18">
        <v>188.04900000000001</v>
      </c>
      <c r="E5" s="18">
        <v>187.59299999999999</v>
      </c>
      <c r="F5" s="18">
        <v>187.13800000000001</v>
      </c>
      <c r="G5" s="18">
        <v>186.68199999999999</v>
      </c>
      <c r="H5" s="18">
        <v>186.226</v>
      </c>
      <c r="J5" s="19">
        <f t="shared" si="0"/>
        <v>187.13759999999999</v>
      </c>
      <c r="N5" s="58"/>
      <c r="O5" s="17" t="s">
        <v>63</v>
      </c>
      <c r="P5" s="11">
        <f t="shared" ref="P5:P6" si="1">$P$23*$P$19*S5/P17</f>
        <v>91.276904929345164</v>
      </c>
      <c r="R5" s="1">
        <f>J5*J17</f>
        <v>53526193.736725539</v>
      </c>
      <c r="S5" s="41">
        <f t="shared" ref="S5:S6" si="2">R5/$R$23</f>
        <v>0.49761844296341112</v>
      </c>
      <c r="U5" s="17">
        <v>2</v>
      </c>
      <c r="V5" s="17">
        <f t="shared" ref="V5:V12" si="3">U5/2</f>
        <v>1</v>
      </c>
      <c r="W5" s="11">
        <f t="shared" ref="W5:W12" si="4">P5-V5</f>
        <v>90.276904929345164</v>
      </c>
    </row>
    <row r="6" spans="2:23" x14ac:dyDescent="0.25">
      <c r="B6" s="58"/>
      <c r="C6" s="17" t="s">
        <v>64</v>
      </c>
      <c r="D6" s="18">
        <v>233.977</v>
      </c>
      <c r="E6" s="18">
        <v>233.35599999999999</v>
      </c>
      <c r="F6" s="18">
        <v>232.73599999999999</v>
      </c>
      <c r="G6" s="18">
        <v>232.11600000000001</v>
      </c>
      <c r="H6" s="18">
        <v>231.49600000000001</v>
      </c>
      <c r="J6" s="19">
        <f t="shared" si="0"/>
        <v>232.7362</v>
      </c>
      <c r="N6" s="58"/>
      <c r="O6" s="17" t="s">
        <v>64</v>
      </c>
      <c r="P6" s="11">
        <f t="shared" si="1"/>
        <v>113.51775378660976</v>
      </c>
      <c r="R6" s="1">
        <f>J6*J18</f>
        <v>28794292.213199053</v>
      </c>
      <c r="S6" s="41">
        <f t="shared" si="2"/>
        <v>0.26769269131749279</v>
      </c>
      <c r="U6" s="17">
        <v>2.8</v>
      </c>
      <c r="V6" s="17">
        <f t="shared" si="3"/>
        <v>1.4</v>
      </c>
      <c r="W6" s="11">
        <f t="shared" si="4"/>
        <v>112.11775378660975</v>
      </c>
    </row>
    <row r="7" spans="2:23" x14ac:dyDescent="0.25">
      <c r="B7" s="58" t="s">
        <v>65</v>
      </c>
      <c r="C7" s="17" t="s">
        <v>62</v>
      </c>
      <c r="D7" s="18">
        <v>1.099</v>
      </c>
      <c r="E7" s="18">
        <v>1.093</v>
      </c>
      <c r="F7" s="18">
        <v>1.0880000000000001</v>
      </c>
      <c r="G7" s="18">
        <v>1.0820000000000001</v>
      </c>
      <c r="H7" s="18">
        <v>1.077</v>
      </c>
      <c r="J7" s="19">
        <f t="shared" si="0"/>
        <v>1.0878000000000001</v>
      </c>
      <c r="N7" s="58" t="s">
        <v>65</v>
      </c>
      <c r="O7" s="17" t="s">
        <v>62</v>
      </c>
      <c r="P7" s="18">
        <f>$P$24*$P$19*S7/P16</f>
        <v>0.55448284543695747</v>
      </c>
      <c r="R7" s="1">
        <f>J7*J16</f>
        <v>339450.82637720602</v>
      </c>
      <c r="S7" s="41">
        <f>R7/$R$24</f>
        <v>0.25366549600387817</v>
      </c>
      <c r="U7" s="17">
        <v>2.5000000000000001E-2</v>
      </c>
      <c r="V7" s="17">
        <f t="shared" si="3"/>
        <v>1.2500000000000001E-2</v>
      </c>
      <c r="W7" s="11">
        <f t="shared" si="4"/>
        <v>0.54198284543695752</v>
      </c>
    </row>
    <row r="8" spans="2:23" x14ac:dyDescent="0.25">
      <c r="B8" s="58"/>
      <c r="C8" s="17" t="s">
        <v>63</v>
      </c>
      <c r="D8" s="18">
        <v>2.2909999999999999</v>
      </c>
      <c r="E8" s="18">
        <v>2.2839999999999998</v>
      </c>
      <c r="F8" s="18">
        <v>2.2759999999999998</v>
      </c>
      <c r="G8" s="18">
        <v>2.2690000000000001</v>
      </c>
      <c r="H8" s="18">
        <v>2.2610000000000001</v>
      </c>
      <c r="J8" s="19">
        <f t="shared" si="0"/>
        <v>2.2762000000000002</v>
      </c>
      <c r="N8" s="58"/>
      <c r="O8" s="17" t="s">
        <v>63</v>
      </c>
      <c r="P8" s="18">
        <f t="shared" ref="P8:P9" si="5">$P$24*$P$19*S8/P17</f>
        <v>1.1602443949104637</v>
      </c>
      <c r="R8" s="1">
        <f t="shared" ref="R8:R9" si="6">J8*J17</f>
        <v>651052.07175647595</v>
      </c>
      <c r="S8" s="41">
        <f t="shared" ref="S8:S9" si="7">R8/$R$24</f>
        <v>0.48651950112780362</v>
      </c>
      <c r="U8" s="17">
        <v>3.4000000000000002E-2</v>
      </c>
      <c r="V8" s="17">
        <f t="shared" si="3"/>
        <v>1.7000000000000001E-2</v>
      </c>
      <c r="W8" s="11">
        <f t="shared" si="4"/>
        <v>1.1432443949104638</v>
      </c>
    </row>
    <row r="9" spans="2:23" x14ac:dyDescent="0.25">
      <c r="B9" s="58"/>
      <c r="C9" s="17" t="s">
        <v>64</v>
      </c>
      <c r="D9" s="18">
        <v>2.8290000000000002</v>
      </c>
      <c r="E9" s="18">
        <v>2.819</v>
      </c>
      <c r="F9" s="18">
        <v>2.81</v>
      </c>
      <c r="G9" s="18">
        <v>2.8010000000000002</v>
      </c>
      <c r="H9" s="18">
        <v>2.7919999999999998</v>
      </c>
      <c r="J9" s="19">
        <f t="shared" si="0"/>
        <v>2.8102</v>
      </c>
      <c r="N9" s="58"/>
      <c r="O9" s="17" t="s">
        <v>64</v>
      </c>
      <c r="P9" s="18">
        <f t="shared" si="5"/>
        <v>1.4324395038122242</v>
      </c>
      <c r="R9" s="1">
        <f t="shared" si="6"/>
        <v>347679.99124129367</v>
      </c>
      <c r="S9" s="41">
        <f t="shared" si="7"/>
        <v>0.25981500286831821</v>
      </c>
      <c r="U9" s="17">
        <v>4.2000000000000003E-2</v>
      </c>
      <c r="V9" s="17">
        <f t="shared" si="3"/>
        <v>2.1000000000000001E-2</v>
      </c>
      <c r="W9" s="11">
        <f t="shared" si="4"/>
        <v>1.4114395038122243</v>
      </c>
    </row>
    <row r="10" spans="2:23" x14ac:dyDescent="0.25">
      <c r="B10" s="58" t="s">
        <v>66</v>
      </c>
      <c r="C10" s="17" t="s">
        <v>62</v>
      </c>
      <c r="D10" s="18">
        <v>2.7959999999999998</v>
      </c>
      <c r="E10" s="18">
        <v>2.794</v>
      </c>
      <c r="F10" s="18">
        <v>2.7919999999999998</v>
      </c>
      <c r="G10" s="18">
        <v>2.79</v>
      </c>
      <c r="H10" s="18">
        <v>2.7879999999999998</v>
      </c>
      <c r="J10" s="19">
        <f t="shared" si="0"/>
        <v>2.7920000000000003</v>
      </c>
      <c r="N10" s="58" t="s">
        <v>66</v>
      </c>
      <c r="O10" s="17" t="s">
        <v>62</v>
      </c>
      <c r="P10" s="18">
        <f>$P$25*$P$19*S10/P16</f>
        <v>1.4836800603900067</v>
      </c>
      <c r="R10" s="1">
        <f>J10*J16</f>
        <v>871250.87998267985</v>
      </c>
      <c r="S10" s="41">
        <f>R10/$R$25</f>
        <v>0.22113735619081659</v>
      </c>
      <c r="U10" s="17">
        <v>8.9999999999999993E-3</v>
      </c>
      <c r="V10" s="17">
        <f t="shared" si="3"/>
        <v>4.4999999999999997E-3</v>
      </c>
      <c r="W10" s="11">
        <f t="shared" si="4"/>
        <v>1.4791800603900067</v>
      </c>
    </row>
    <row r="11" spans="2:23" x14ac:dyDescent="0.25">
      <c r="B11" s="58"/>
      <c r="C11" s="17" t="s">
        <v>63</v>
      </c>
      <c r="D11" s="18">
        <v>5.8250000000000002</v>
      </c>
      <c r="E11" s="18">
        <v>5.819</v>
      </c>
      <c r="F11" s="18">
        <v>5.8140000000000001</v>
      </c>
      <c r="G11" s="18">
        <v>5.8079999999999998</v>
      </c>
      <c r="H11" s="18">
        <v>5.8029999999999999</v>
      </c>
      <c r="J11" s="19">
        <f t="shared" si="0"/>
        <v>5.8137999999999996</v>
      </c>
      <c r="N11" s="58"/>
      <c r="O11" s="17" t="s">
        <v>63</v>
      </c>
      <c r="P11" s="18">
        <f t="shared" ref="P11:P12" si="8">$P$25*$P$19*S11/P17</f>
        <v>3.0894767675843195</v>
      </c>
      <c r="R11" s="1">
        <f t="shared" ref="R11:R12" si="9">J11*J17</f>
        <v>1662897.1684288725</v>
      </c>
      <c r="S11" s="41">
        <f t="shared" ref="S11:S12" si="10">R11/$R$25</f>
        <v>0.42206979859907429</v>
      </c>
      <c r="U11" s="17">
        <v>2.5000000000000001E-2</v>
      </c>
      <c r="V11" s="17">
        <f t="shared" si="3"/>
        <v>1.2500000000000001E-2</v>
      </c>
      <c r="W11" s="11">
        <f t="shared" si="4"/>
        <v>3.0769767675843194</v>
      </c>
    </row>
    <row r="12" spans="2:23" x14ac:dyDescent="0.25">
      <c r="B12" s="58"/>
      <c r="C12" s="17" t="s">
        <v>64</v>
      </c>
      <c r="D12" s="18">
        <v>11.374000000000001</v>
      </c>
      <c r="E12" s="18">
        <v>11.368</v>
      </c>
      <c r="F12" s="18">
        <v>11.362</v>
      </c>
      <c r="G12" s="18">
        <v>11.356</v>
      </c>
      <c r="H12" s="18">
        <v>11.35</v>
      </c>
      <c r="J12" s="19">
        <f t="shared" si="0"/>
        <v>11.362</v>
      </c>
      <c r="N12" s="58"/>
      <c r="O12" s="17" t="s">
        <v>64</v>
      </c>
      <c r="P12" s="18">
        <f t="shared" si="8"/>
        <v>6.0378126239796757</v>
      </c>
      <c r="R12" s="1">
        <f t="shared" si="9"/>
        <v>1405714.9172598317</v>
      </c>
      <c r="S12" s="41">
        <f t="shared" si="10"/>
        <v>0.35679284521010918</v>
      </c>
      <c r="U12" s="17">
        <v>2.5999999999999999E-2</v>
      </c>
      <c r="V12" s="17">
        <f t="shared" si="3"/>
        <v>1.2999999999999999E-2</v>
      </c>
      <c r="W12" s="11">
        <f t="shared" si="4"/>
        <v>6.0248126239796758</v>
      </c>
    </row>
    <row r="13" spans="2:23" x14ac:dyDescent="0.25">
      <c r="B13" s="20" t="s">
        <v>67</v>
      </c>
      <c r="C13" s="21"/>
      <c r="D13" s="18">
        <v>80.33</v>
      </c>
      <c r="E13" s="18">
        <v>80.33</v>
      </c>
      <c r="F13" s="18">
        <v>80.33</v>
      </c>
      <c r="G13" s="18">
        <v>80.33</v>
      </c>
      <c r="H13" s="18">
        <v>80.33</v>
      </c>
    </row>
    <row r="15" spans="2:23" x14ac:dyDescent="0.25">
      <c r="D15" t="s">
        <v>68</v>
      </c>
      <c r="E15" t="s">
        <v>68</v>
      </c>
      <c r="F15" t="s">
        <v>68</v>
      </c>
      <c r="G15" s="31" t="s">
        <v>69</v>
      </c>
      <c r="H15" s="31" t="s">
        <v>69</v>
      </c>
    </row>
    <row r="16" spans="2:23" x14ac:dyDescent="0.25">
      <c r="B16" t="s">
        <v>70</v>
      </c>
      <c r="C16" s="22" t="s">
        <v>62</v>
      </c>
      <c r="D16" s="1">
        <f>J30</f>
        <v>312006</v>
      </c>
      <c r="E16" s="1">
        <v>293932</v>
      </c>
      <c r="F16" s="1">
        <v>317608</v>
      </c>
      <c r="G16" s="32">
        <v>315780.71683901863</v>
      </c>
      <c r="H16" s="32">
        <f>G16*H$19/G$19</f>
        <v>320936.32037924748</v>
      </c>
      <c r="J16" s="1">
        <f>AVERAGE(D16:H16)</f>
        <v>312052.60744365322</v>
      </c>
      <c r="O16" s="22" t="s">
        <v>62</v>
      </c>
      <c r="P16" s="40">
        <f>J16</f>
        <v>312052.60744365322</v>
      </c>
    </row>
    <row r="17" spans="2:18" x14ac:dyDescent="0.25">
      <c r="B17" t="s">
        <v>70</v>
      </c>
      <c r="C17" s="22" t="s">
        <v>71</v>
      </c>
      <c r="D17" s="1">
        <f t="shared" ref="D17:D19" si="11">J31</f>
        <v>263236</v>
      </c>
      <c r="E17" s="1">
        <v>294503</v>
      </c>
      <c r="F17" s="1">
        <v>281640</v>
      </c>
      <c r="G17" s="32">
        <v>292983.45842997346</v>
      </c>
      <c r="H17" s="32">
        <f t="shared" ref="H17:H18" si="12">G17*H$19/G$19</f>
        <v>297766.86183291179</v>
      </c>
      <c r="J17" s="1">
        <f>AVERAGE(D17:H17)</f>
        <v>286025.86405257706</v>
      </c>
      <c r="O17" s="22" t="s">
        <v>71</v>
      </c>
      <c r="P17" s="40">
        <f t="shared" ref="P17:P19" si="13">J17</f>
        <v>286025.86405257706</v>
      </c>
    </row>
    <row r="18" spans="2:18" x14ac:dyDescent="0.25">
      <c r="B18" t="s">
        <v>70</v>
      </c>
      <c r="C18" s="22" t="s">
        <v>72</v>
      </c>
      <c r="D18" s="1">
        <f t="shared" si="11"/>
        <v>119983</v>
      </c>
      <c r="E18" s="1">
        <v>120184</v>
      </c>
      <c r="F18" s="1">
        <v>123904</v>
      </c>
      <c r="G18" s="32">
        <v>126235.82473100795</v>
      </c>
      <c r="H18" s="32">
        <f t="shared" si="12"/>
        <v>128296.81778784074</v>
      </c>
      <c r="J18" s="1">
        <f>AVERAGE(D18:H18)</f>
        <v>123720.72850376973</v>
      </c>
      <c r="O18" s="22" t="s">
        <v>72</v>
      </c>
      <c r="P18" s="40">
        <f t="shared" si="13"/>
        <v>123720.72850376973</v>
      </c>
    </row>
    <row r="19" spans="2:18" x14ac:dyDescent="0.25">
      <c r="B19" t="s">
        <v>70</v>
      </c>
      <c r="C19" s="22" t="s">
        <v>73</v>
      </c>
      <c r="D19" s="1">
        <f t="shared" si="11"/>
        <v>695224</v>
      </c>
      <c r="E19" s="1">
        <f>SUM(E16:E18)</f>
        <v>708619</v>
      </c>
      <c r="F19" s="1">
        <f>SUM(F16:F18)</f>
        <v>723152</v>
      </c>
      <c r="G19" s="32">
        <f>SUM(G16:G18)</f>
        <v>735000</v>
      </c>
      <c r="H19" s="32">
        <f>ROUND((G19-F19)+G19,-3)</f>
        <v>747000</v>
      </c>
      <c r="J19" s="1">
        <f>AVERAGE(D19:H19)</f>
        <v>721799</v>
      </c>
      <c r="O19" s="22" t="s">
        <v>73</v>
      </c>
      <c r="P19" s="40">
        <f t="shared" si="13"/>
        <v>721799</v>
      </c>
    </row>
    <row r="20" spans="2:18" x14ac:dyDescent="0.25">
      <c r="G20" s="31"/>
      <c r="H20" s="31"/>
    </row>
    <row r="21" spans="2:18" ht="15.75" x14ac:dyDescent="0.25">
      <c r="B21" s="30" t="s">
        <v>82</v>
      </c>
      <c r="G21" s="31"/>
      <c r="H21" s="31"/>
    </row>
    <row r="22" spans="2:18" x14ac:dyDescent="0.25">
      <c r="G22" s="31" t="s">
        <v>69</v>
      </c>
      <c r="H22" s="31" t="s">
        <v>69</v>
      </c>
      <c r="J22" t="s">
        <v>74</v>
      </c>
    </row>
    <row r="23" spans="2:18" x14ac:dyDescent="0.25">
      <c r="C23" s="22" t="s">
        <v>75</v>
      </c>
      <c r="D23" s="23">
        <f>(D4*D$16+D5*D$17+D6*D$18)/D$19</f>
        <v>148.17553218674846</v>
      </c>
      <c r="E23" s="23">
        <f>(E4*E$16+E5*E$17+E6*E$18)/E$19</f>
        <v>151.2306725602898</v>
      </c>
      <c r="F23" s="23">
        <f t="shared" ref="F23:H23" si="14">(F4*F$16+F5*F$17+F6*F$18)/F$19</f>
        <v>148.28971231497667</v>
      </c>
      <c r="G23" s="33">
        <f t="shared" si="14"/>
        <v>148.89898707567966</v>
      </c>
      <c r="H23" s="33">
        <f t="shared" si="14"/>
        <v>148.4728207103972</v>
      </c>
      <c r="J23" s="23">
        <f>(J4*J$16+J5*J$17+J6*J$18)/J$19</f>
        <v>149.02310831039773</v>
      </c>
      <c r="N23" s="42"/>
      <c r="O23" s="43" t="s">
        <v>75</v>
      </c>
      <c r="P23" s="44">
        <f>'FY Pivot'!R7</f>
        <v>72.68645151761956</v>
      </c>
      <c r="R23" s="1">
        <f>R4+R5+R6</f>
        <v>107564730.55533677</v>
      </c>
    </row>
    <row r="24" spans="2:18" x14ac:dyDescent="0.25">
      <c r="C24" s="22" t="s">
        <v>76</v>
      </c>
      <c r="D24" s="23">
        <f>(D7*D$16+D8*D$17+D9*D$18)/D$19</f>
        <v>1.8489007528508798</v>
      </c>
      <c r="E24" s="23">
        <f t="shared" ref="E24:H24" si="15">(E7*E$16+E8*E$17+E9*E$18)/E$19</f>
        <v>1.880716187401128</v>
      </c>
      <c r="F24" s="23">
        <f t="shared" si="15"/>
        <v>1.8457259110117925</v>
      </c>
      <c r="G24" s="33">
        <f t="shared" si="15"/>
        <v>1.8503955753319472</v>
      </c>
      <c r="H24" s="33">
        <f t="shared" si="15"/>
        <v>1.8435127267956015</v>
      </c>
      <c r="J24" s="23">
        <f>(J7*J$16+J8*J$17+J9*J$18)/J$19</f>
        <v>1.8539550337074111</v>
      </c>
      <c r="N24" s="42"/>
      <c r="O24" s="43" t="s">
        <v>76</v>
      </c>
      <c r="P24" s="36">
        <f>'FY Pivot'!T7</f>
        <v>0.94501403052238964</v>
      </c>
      <c r="R24" s="1">
        <f>R7+R8+R9</f>
        <v>1338182.8893749756</v>
      </c>
    </row>
    <row r="25" spans="2:18" x14ac:dyDescent="0.25">
      <c r="C25" s="22" t="s">
        <v>77</v>
      </c>
      <c r="D25" s="23">
        <f>(D10*D$16+D11*D$17+D12*D$18)/D$19</f>
        <v>5.4232953954408938</v>
      </c>
      <c r="E25" s="23">
        <f t="shared" ref="E25:H25" si="16">(E10*E$16+E11*E$17+E12*E$18)/E$19</f>
        <v>5.5053712601553162</v>
      </c>
      <c r="F25" s="23">
        <f t="shared" si="16"/>
        <v>5.4373267916012127</v>
      </c>
      <c r="G25" s="33">
        <f t="shared" si="16"/>
        <v>5.4642314995747947</v>
      </c>
      <c r="H25" s="33">
        <f t="shared" si="16"/>
        <v>5.4603486510384487</v>
      </c>
      <c r="J25" s="23">
        <f>(J10*J$16+J11*J$17+J12*J$18)/J$19</f>
        <v>5.4583934941325545</v>
      </c>
      <c r="N25" s="42"/>
      <c r="O25" s="43" t="s">
        <v>77</v>
      </c>
      <c r="P25" s="36">
        <f>'FY Pivot'!V7</f>
        <v>2.9006123169795877</v>
      </c>
      <c r="R25" s="1">
        <f>R10+R11+R12</f>
        <v>3939862.9656713838</v>
      </c>
    </row>
    <row r="28" spans="2:18" x14ac:dyDescent="0.25">
      <c r="B28" s="24" t="s">
        <v>78</v>
      </c>
    </row>
    <row r="29" spans="2:18" x14ac:dyDescent="0.25">
      <c r="B29" s="15" t="s">
        <v>58</v>
      </c>
      <c r="C29" s="16" t="s">
        <v>59</v>
      </c>
      <c r="D29" s="10" t="s">
        <v>79</v>
      </c>
      <c r="E29" s="10" t="s">
        <v>80</v>
      </c>
      <c r="F29" s="10" t="s">
        <v>81</v>
      </c>
    </row>
    <row r="30" spans="2:18" x14ac:dyDescent="0.25">
      <c r="B30" s="25" t="s">
        <v>61</v>
      </c>
      <c r="C30" s="21" t="s">
        <v>62</v>
      </c>
      <c r="D30" s="12">
        <v>81.539000000000001</v>
      </c>
      <c r="E30" s="12">
        <v>175.28910924789909</v>
      </c>
      <c r="F30" s="12">
        <v>83.735187047685045</v>
      </c>
      <c r="I30" s="22" t="s">
        <v>62</v>
      </c>
      <c r="J30" s="26">
        <v>312006</v>
      </c>
    </row>
    <row r="31" spans="2:18" x14ac:dyDescent="0.25">
      <c r="B31" s="27"/>
      <c r="C31" s="21" t="s">
        <v>63</v>
      </c>
      <c r="D31" s="12">
        <v>188.04900000000001</v>
      </c>
      <c r="E31" s="12">
        <v>580.10926113689106</v>
      </c>
      <c r="F31" s="12">
        <v>217.82031420534059</v>
      </c>
      <c r="I31" s="22" t="s">
        <v>71</v>
      </c>
      <c r="J31" s="26">
        <v>263236</v>
      </c>
    </row>
    <row r="32" spans="2:18" x14ac:dyDescent="0.25">
      <c r="B32" s="27"/>
      <c r="C32" s="21" t="s">
        <v>64</v>
      </c>
      <c r="D32" s="12">
        <v>233.977</v>
      </c>
      <c r="E32" s="12">
        <v>509.75747738211817</v>
      </c>
      <c r="F32" s="12">
        <v>297.36782447440254</v>
      </c>
      <c r="I32" s="22" t="s">
        <v>72</v>
      </c>
      <c r="J32" s="26">
        <v>119983</v>
      </c>
    </row>
    <row r="33" spans="2:10" x14ac:dyDescent="0.25">
      <c r="B33" s="28"/>
      <c r="C33" s="21" t="s">
        <v>31</v>
      </c>
      <c r="D33" s="12">
        <f>(D30*$J30+D31*$J31+D32*$J32)/$J33</f>
        <v>148.17553218674846</v>
      </c>
      <c r="E33" s="12">
        <v>386.29072322014207</v>
      </c>
      <c r="F33" s="12">
        <v>171.37333447924689</v>
      </c>
      <c r="I33" s="22" t="s">
        <v>73</v>
      </c>
      <c r="J33" s="26">
        <v>695224</v>
      </c>
    </row>
    <row r="34" spans="2:10" x14ac:dyDescent="0.25">
      <c r="B34" s="25" t="s">
        <v>65</v>
      </c>
      <c r="C34" s="21" t="s">
        <v>62</v>
      </c>
      <c r="D34" s="12">
        <v>1.099</v>
      </c>
      <c r="E34" s="12">
        <v>1.1557694403312757</v>
      </c>
      <c r="F34" s="12">
        <v>0.86231354525233495</v>
      </c>
    </row>
    <row r="35" spans="2:10" x14ac:dyDescent="0.25">
      <c r="B35" s="27"/>
      <c r="C35" s="21" t="s">
        <v>63</v>
      </c>
      <c r="D35" s="12">
        <v>2.2909999999999999</v>
      </c>
      <c r="E35" s="12">
        <v>3.0088950768418394</v>
      </c>
      <c r="F35" s="12">
        <v>2.160365908093703</v>
      </c>
    </row>
    <row r="36" spans="2:10" x14ac:dyDescent="0.25">
      <c r="B36" s="27"/>
      <c r="C36" s="21" t="s">
        <v>64</v>
      </c>
      <c r="D36" s="12">
        <v>2.8290000000000002</v>
      </c>
      <c r="E36" s="12">
        <v>3.530373179421999</v>
      </c>
      <c r="F36" s="12">
        <v>2.804317296272373</v>
      </c>
    </row>
    <row r="37" spans="2:10" x14ac:dyDescent="0.25">
      <c r="B37" s="28"/>
      <c r="C37" s="21" t="s">
        <v>31</v>
      </c>
      <c r="D37" s="12">
        <f>(D34*$J30+D35*$J31+D36*$J32)/$J33</f>
        <v>1.8489007528508798</v>
      </c>
      <c r="E37" s="12">
        <v>2.2672376097488005</v>
      </c>
      <c r="F37" s="12">
        <v>1.6889534883720929</v>
      </c>
    </row>
    <row r="38" spans="2:10" x14ac:dyDescent="0.25">
      <c r="B38" s="56" t="s">
        <v>66</v>
      </c>
      <c r="C38" s="21" t="s">
        <v>62</v>
      </c>
      <c r="D38" s="12">
        <v>2.7959999999999998</v>
      </c>
      <c r="E38" s="12">
        <v>2.5003012762575079</v>
      </c>
      <c r="F38" s="12">
        <v>2.234937789657891</v>
      </c>
    </row>
    <row r="39" spans="2:10" x14ac:dyDescent="0.25">
      <c r="B39" s="57"/>
      <c r="C39" s="21" t="s">
        <v>63</v>
      </c>
      <c r="D39" s="12">
        <v>5.8250000000000002</v>
      </c>
      <c r="E39" s="12">
        <v>5.592828474882757</v>
      </c>
      <c r="F39" s="12">
        <v>4.8706538441813505</v>
      </c>
    </row>
    <row r="40" spans="2:10" x14ac:dyDescent="0.25">
      <c r="B40" s="57"/>
      <c r="C40" s="21" t="s">
        <v>64</v>
      </c>
      <c r="D40" s="12">
        <v>11.374000000000001</v>
      </c>
      <c r="E40" s="12">
        <v>10.766053382784989</v>
      </c>
      <c r="F40" s="12">
        <v>9.7089408872127176</v>
      </c>
    </row>
    <row r="41" spans="2:10" x14ac:dyDescent="0.25">
      <c r="B41" s="29"/>
      <c r="C41" s="21" t="s">
        <v>31</v>
      </c>
      <c r="D41" s="12">
        <f>(D38*$J30+D39*$J31+D40*$J32)/$J33</f>
        <v>5.4232953954408938</v>
      </c>
      <c r="E41" s="12">
        <v>5.097749789995742</v>
      </c>
      <c r="F41" s="12">
        <v>4.522781146795853</v>
      </c>
    </row>
  </sheetData>
  <mergeCells count="7">
    <mergeCell ref="B38:B40"/>
    <mergeCell ref="N4:N6"/>
    <mergeCell ref="N7:N9"/>
    <mergeCell ref="N10:N12"/>
    <mergeCell ref="B4:B6"/>
    <mergeCell ref="B7:B9"/>
    <mergeCell ref="B10:B12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selection activeCell="E20" sqref="E20"/>
    </sheetView>
  </sheetViews>
  <sheetFormatPr defaultRowHeight="15" x14ac:dyDescent="0.25"/>
  <cols>
    <col min="1" max="1" width="13.140625" customWidth="1"/>
    <col min="2" max="2" width="22.42578125" customWidth="1"/>
    <col min="3" max="3" width="21.140625" bestFit="1" customWidth="1"/>
    <col min="4" max="4" width="22.140625" bestFit="1" customWidth="1"/>
    <col min="5" max="5" width="20.85546875" bestFit="1" customWidth="1"/>
    <col min="6" max="6" width="21.5703125" customWidth="1"/>
    <col min="7" max="7" width="20.28515625" customWidth="1"/>
    <col min="10" max="10" width="11.85546875" bestFit="1" customWidth="1"/>
    <col min="11" max="11" width="10.7109375" bestFit="1" customWidth="1"/>
    <col min="12" max="12" width="11.85546875" bestFit="1" customWidth="1"/>
    <col min="13" max="13" width="10.7109375" bestFit="1" customWidth="1"/>
    <col min="14" max="15" width="10.7109375" customWidth="1"/>
    <col min="18" max="23" width="10.7109375" customWidth="1"/>
  </cols>
  <sheetData>
    <row r="1" spans="1:23" ht="15.75" x14ac:dyDescent="0.25">
      <c r="A1" s="5" t="s">
        <v>54</v>
      </c>
    </row>
    <row r="3" spans="1:23" x14ac:dyDescent="0.25">
      <c r="A3" s="6" t="s">
        <v>53</v>
      </c>
      <c r="B3" t="s">
        <v>0</v>
      </c>
    </row>
    <row r="4" spans="1:23" x14ac:dyDescent="0.25">
      <c r="Q4" s="9"/>
      <c r="R4" s="61" t="s">
        <v>32</v>
      </c>
      <c r="S4" s="61"/>
      <c r="T4" s="61" t="s">
        <v>33</v>
      </c>
      <c r="U4" s="61"/>
      <c r="V4" s="61" t="s">
        <v>88</v>
      </c>
      <c r="W4" s="61"/>
    </row>
    <row r="5" spans="1:23" x14ac:dyDescent="0.25">
      <c r="A5" s="6" t="s">
        <v>1</v>
      </c>
      <c r="B5" t="s">
        <v>22</v>
      </c>
      <c r="C5" t="s">
        <v>23</v>
      </c>
      <c r="D5" t="s">
        <v>24</v>
      </c>
      <c r="E5" t="s">
        <v>25</v>
      </c>
      <c r="F5" t="s">
        <v>86</v>
      </c>
      <c r="G5" t="s">
        <v>87</v>
      </c>
      <c r="J5" t="s">
        <v>14</v>
      </c>
      <c r="K5" t="s">
        <v>15</v>
      </c>
      <c r="L5" t="s">
        <v>16</v>
      </c>
      <c r="M5" t="s">
        <v>17</v>
      </c>
      <c r="N5" t="s">
        <v>84</v>
      </c>
      <c r="O5" t="s">
        <v>85</v>
      </c>
      <c r="Q5" s="13" t="s">
        <v>28</v>
      </c>
      <c r="R5" s="14" t="s">
        <v>56</v>
      </c>
      <c r="S5" s="14" t="s">
        <v>57</v>
      </c>
      <c r="T5" s="14" t="s">
        <v>56</v>
      </c>
      <c r="U5" s="14" t="s">
        <v>57</v>
      </c>
      <c r="V5" s="14" t="s">
        <v>56</v>
      </c>
      <c r="W5" s="14" t="s">
        <v>57</v>
      </c>
    </row>
    <row r="6" spans="1:23" x14ac:dyDescent="0.25">
      <c r="A6" s="7">
        <v>7</v>
      </c>
      <c r="B6" s="2">
        <v>8.5390566853737333</v>
      </c>
      <c r="C6" s="2">
        <v>8.5390566853737333</v>
      </c>
      <c r="D6" s="2">
        <v>0.16558959907949261</v>
      </c>
      <c r="E6" s="2">
        <v>0.16558959907949261</v>
      </c>
      <c r="F6" s="2">
        <v>0.29460186659509435</v>
      </c>
      <c r="G6" s="2">
        <v>0.29460186659509435</v>
      </c>
      <c r="I6" t="s">
        <v>8</v>
      </c>
      <c r="J6" s="8">
        <f>B6</f>
        <v>8.5390566853737333</v>
      </c>
      <c r="K6" s="8">
        <f>C6</f>
        <v>8.5390566853737333</v>
      </c>
      <c r="L6" s="8">
        <f>D6</f>
        <v>0.16558959907949261</v>
      </c>
      <c r="M6" s="8">
        <f>E6</f>
        <v>0.16558959907949261</v>
      </c>
      <c r="N6" s="8">
        <f>F6</f>
        <v>0.29460186659509435</v>
      </c>
      <c r="O6" s="8">
        <f t="shared" ref="N6:O17" si="0">G6</f>
        <v>0.29460186659509435</v>
      </c>
      <c r="Q6" s="9" t="s">
        <v>30</v>
      </c>
      <c r="R6" s="11">
        <f>SUM(K6:K11)</f>
        <v>74.960007914754144</v>
      </c>
      <c r="S6" s="11">
        <f>SUM(K25:K30)</f>
        <v>79.656255180163896</v>
      </c>
      <c r="T6" s="12">
        <f>SUM(M6:M11)</f>
        <v>1.0228481882143579</v>
      </c>
      <c r="U6" s="12">
        <f>SUM(M25:M30)</f>
        <v>0.86097852570202327</v>
      </c>
      <c r="V6" s="12">
        <f>SUM(O6:O11)</f>
        <v>2.6556018186575177</v>
      </c>
      <c r="W6" s="12">
        <f>SUM(O25:O30)</f>
        <v>2.3640733258812667</v>
      </c>
    </row>
    <row r="7" spans="1:23" x14ac:dyDescent="0.25">
      <c r="A7" s="7">
        <v>8</v>
      </c>
      <c r="B7" s="2">
        <v>24.643990382083022</v>
      </c>
      <c r="C7" s="2">
        <v>12.530271775255915</v>
      </c>
      <c r="D7" s="2">
        <v>0.21647943607033762</v>
      </c>
      <c r="E7" s="2">
        <v>0.15753271527050183</v>
      </c>
      <c r="F7" s="2">
        <v>0.38659111858505674</v>
      </c>
      <c r="G7" s="2">
        <v>0.30261081813570456</v>
      </c>
      <c r="I7" t="s">
        <v>9</v>
      </c>
      <c r="J7" s="8">
        <f t="shared" ref="J7:J16" si="1">B7</f>
        <v>24.643990382083022</v>
      </c>
      <c r="K7" s="8">
        <f t="shared" ref="J7:K17" si="2">C7</f>
        <v>12.530271775255915</v>
      </c>
      <c r="L7" s="8">
        <f t="shared" ref="L7:L17" si="3">D7</f>
        <v>0.21647943607033762</v>
      </c>
      <c r="M7" s="8">
        <f t="shared" ref="M7:M17" si="4">E7</f>
        <v>0.15753271527050183</v>
      </c>
      <c r="N7" s="8">
        <f>F7</f>
        <v>0.38659111858505674</v>
      </c>
      <c r="O7" s="8">
        <f t="shared" si="0"/>
        <v>0.30261081813570456</v>
      </c>
      <c r="Q7" s="9" t="s">
        <v>29</v>
      </c>
      <c r="R7" s="37">
        <f>SUM(K12:K17)</f>
        <v>72.68645151761956</v>
      </c>
      <c r="S7" s="11">
        <f>SUM(K31:K36)</f>
        <v>74.069558004837049</v>
      </c>
      <c r="T7" s="38">
        <f>SUM(M12:M17)</f>
        <v>0.94501403052238964</v>
      </c>
      <c r="U7" s="12">
        <f>SUM(M31:M36)</f>
        <v>0.85353600596773715</v>
      </c>
      <c r="V7" s="38">
        <f>SUM(O12:O17)</f>
        <v>2.9006123169795877</v>
      </c>
      <c r="W7" s="12">
        <f>SUM(O31:O36)</f>
        <v>2.6497785730641996</v>
      </c>
    </row>
    <row r="8" spans="1:23" x14ac:dyDescent="0.25">
      <c r="A8" s="7">
        <v>9</v>
      </c>
      <c r="B8" s="2">
        <v>38.747166271895082</v>
      </c>
      <c r="C8" s="2">
        <v>16.319245889671084</v>
      </c>
      <c r="D8" s="2">
        <v>0.22924263248955418</v>
      </c>
      <c r="E8" s="2">
        <v>0.16173247888323256</v>
      </c>
      <c r="F8" s="2">
        <v>0.44762751001790296</v>
      </c>
      <c r="G8" s="2">
        <v>0.34014814953789924</v>
      </c>
      <c r="I8" t="s">
        <v>10</v>
      </c>
      <c r="J8" s="8">
        <f t="shared" si="1"/>
        <v>38.747166271895082</v>
      </c>
      <c r="K8" s="8">
        <f t="shared" si="2"/>
        <v>16.319245889671084</v>
      </c>
      <c r="L8" s="8">
        <f t="shared" si="3"/>
        <v>0.22924263248955418</v>
      </c>
      <c r="M8" s="8">
        <f t="shared" si="4"/>
        <v>0.16173247888323256</v>
      </c>
      <c r="N8" s="8">
        <f>F8</f>
        <v>0.44762751001790296</v>
      </c>
      <c r="O8" s="8">
        <f t="shared" si="0"/>
        <v>0.34014814953789924</v>
      </c>
      <c r="Q8" s="9" t="s">
        <v>31</v>
      </c>
      <c r="R8" s="11">
        <f t="shared" ref="R8:W8" si="5">R6+R7</f>
        <v>147.64645943237372</v>
      </c>
      <c r="S8" s="11">
        <f t="shared" si="5"/>
        <v>153.72581318500096</v>
      </c>
      <c r="T8" s="12">
        <f t="shared" si="5"/>
        <v>1.9678622187367476</v>
      </c>
      <c r="U8" s="12">
        <f t="shared" si="5"/>
        <v>1.7145145316697605</v>
      </c>
      <c r="V8" s="12">
        <f t="shared" si="5"/>
        <v>5.5562141356371058</v>
      </c>
      <c r="W8" s="12">
        <f t="shared" si="5"/>
        <v>5.0138518989454663</v>
      </c>
    </row>
    <row r="9" spans="1:23" x14ac:dyDescent="0.25">
      <c r="A9" s="7">
        <v>10</v>
      </c>
      <c r="B9" s="2">
        <v>12.26883262470054</v>
      </c>
      <c r="C9" s="2">
        <v>9.8581317921106368</v>
      </c>
      <c r="D9" s="2">
        <v>0.16860661553871287</v>
      </c>
      <c r="E9" s="2">
        <v>0.14959563601494152</v>
      </c>
      <c r="F9" s="2">
        <v>0.46107286092145888</v>
      </c>
      <c r="G9" s="2">
        <v>0.44264624568125488</v>
      </c>
      <c r="I9" t="s">
        <v>11</v>
      </c>
      <c r="J9" s="8">
        <f t="shared" si="1"/>
        <v>12.26883262470054</v>
      </c>
      <c r="K9" s="8">
        <f t="shared" si="2"/>
        <v>9.8581317921106368</v>
      </c>
      <c r="L9" s="8">
        <f t="shared" si="3"/>
        <v>0.16860661553871287</v>
      </c>
      <c r="M9" s="8">
        <f t="shared" si="4"/>
        <v>0.14959563601494152</v>
      </c>
      <c r="N9" s="8">
        <f t="shared" si="0"/>
        <v>0.46107286092145888</v>
      </c>
      <c r="O9" s="8">
        <f t="shared" si="0"/>
        <v>0.44264624568125488</v>
      </c>
    </row>
    <row r="10" spans="1:23" x14ac:dyDescent="0.25">
      <c r="A10" s="7">
        <v>11</v>
      </c>
      <c r="B10" s="2">
        <v>14.351603448979017</v>
      </c>
      <c r="C10" s="2">
        <v>14.351603448979017</v>
      </c>
      <c r="D10" s="2">
        <v>0.20322264604472248</v>
      </c>
      <c r="E10" s="2">
        <v>0.20322264604472248</v>
      </c>
      <c r="F10" s="2">
        <v>0.61770819414386924</v>
      </c>
      <c r="G10" s="2">
        <v>0.61770819414386924</v>
      </c>
      <c r="I10" t="s">
        <v>12</v>
      </c>
      <c r="J10" s="8">
        <f t="shared" si="1"/>
        <v>14.351603448979017</v>
      </c>
      <c r="K10" s="8">
        <f t="shared" si="2"/>
        <v>14.351603448979017</v>
      </c>
      <c r="L10" s="8">
        <f t="shared" si="3"/>
        <v>0.20322264604472248</v>
      </c>
      <c r="M10" s="8">
        <f t="shared" si="4"/>
        <v>0.20322264604472248</v>
      </c>
      <c r="N10" s="8">
        <f t="shared" si="0"/>
        <v>0.61770819414386924</v>
      </c>
      <c r="O10" s="8">
        <f t="shared" si="0"/>
        <v>0.61770819414386924</v>
      </c>
      <c r="Q10" s="34" t="s">
        <v>83</v>
      </c>
    </row>
    <row r="11" spans="1:23" x14ac:dyDescent="0.25">
      <c r="A11" s="7">
        <v>12</v>
      </c>
      <c r="B11" s="2">
        <v>13.361698323363754</v>
      </c>
      <c r="C11" s="2">
        <v>13.361698323363754</v>
      </c>
      <c r="D11" s="2">
        <v>0.18517511292146691</v>
      </c>
      <c r="E11" s="2">
        <v>0.18517511292146691</v>
      </c>
      <c r="F11" s="2">
        <v>0.65788654456369555</v>
      </c>
      <c r="G11" s="2">
        <v>0.65788654456369555</v>
      </c>
      <c r="I11" t="s">
        <v>13</v>
      </c>
      <c r="J11" s="8">
        <f t="shared" si="1"/>
        <v>13.361698323363754</v>
      </c>
      <c r="K11" s="8">
        <f t="shared" si="2"/>
        <v>13.361698323363754</v>
      </c>
      <c r="L11" s="8">
        <f t="shared" si="3"/>
        <v>0.18517511292146691</v>
      </c>
      <c r="M11" s="8">
        <f t="shared" si="4"/>
        <v>0.18517511292146691</v>
      </c>
      <c r="N11" s="8">
        <f t="shared" si="0"/>
        <v>0.65788654456369555</v>
      </c>
      <c r="O11" s="8">
        <f t="shared" si="0"/>
        <v>0.65788654456369555</v>
      </c>
      <c r="Q11" s="9"/>
      <c r="R11" s="61" t="s">
        <v>32</v>
      </c>
      <c r="S11" s="61"/>
      <c r="T11" s="61" t="s">
        <v>33</v>
      </c>
      <c r="U11" s="61"/>
    </row>
    <row r="12" spans="1:23" x14ac:dyDescent="0.25">
      <c r="A12" s="7">
        <v>1</v>
      </c>
      <c r="B12" s="2">
        <v>20.485175351683903</v>
      </c>
      <c r="C12" s="2">
        <v>20.255871413078715</v>
      </c>
      <c r="D12" s="2">
        <v>0.2122136527695179</v>
      </c>
      <c r="E12" s="2">
        <v>0.21112865317971158</v>
      </c>
      <c r="F12" s="2">
        <v>0.69263395824593921</v>
      </c>
      <c r="G12" s="2">
        <v>0.69263395824593921</v>
      </c>
      <c r="I12" t="s">
        <v>2</v>
      </c>
      <c r="J12" s="8">
        <f t="shared" si="1"/>
        <v>20.485175351683903</v>
      </c>
      <c r="K12" s="8">
        <f t="shared" si="2"/>
        <v>20.255871413078715</v>
      </c>
      <c r="L12" s="8">
        <f t="shared" si="3"/>
        <v>0.2122136527695179</v>
      </c>
      <c r="M12" s="8">
        <f t="shared" si="4"/>
        <v>0.21112865317971158</v>
      </c>
      <c r="N12" s="8">
        <f t="shared" si="0"/>
        <v>0.69263395824593921</v>
      </c>
      <c r="O12" s="8">
        <f t="shared" si="0"/>
        <v>0.69263395824593921</v>
      </c>
      <c r="Q12" s="13" t="s">
        <v>28</v>
      </c>
      <c r="R12" s="14" t="s">
        <v>56</v>
      </c>
      <c r="S12" s="14" t="s">
        <v>57</v>
      </c>
      <c r="T12" s="14" t="s">
        <v>56</v>
      </c>
      <c r="U12" s="14" t="s">
        <v>57</v>
      </c>
    </row>
    <row r="13" spans="1:23" x14ac:dyDescent="0.25">
      <c r="A13" s="7">
        <v>2</v>
      </c>
      <c r="B13" s="2">
        <v>24.437403365028153</v>
      </c>
      <c r="C13" s="2">
        <v>15.536608928351461</v>
      </c>
      <c r="D13" s="2">
        <v>0.2654995925270176</v>
      </c>
      <c r="E13" s="2">
        <v>0.22528171348040638</v>
      </c>
      <c r="F13" s="2">
        <v>0.73865725436561114</v>
      </c>
      <c r="G13" s="2">
        <v>0.6845373842495478</v>
      </c>
      <c r="I13" t="s">
        <v>3</v>
      </c>
      <c r="J13" s="8">
        <f t="shared" si="1"/>
        <v>24.437403365028153</v>
      </c>
      <c r="K13" s="8">
        <f t="shared" si="2"/>
        <v>15.536608928351461</v>
      </c>
      <c r="L13" s="8">
        <f t="shared" si="3"/>
        <v>0.2654995925270176</v>
      </c>
      <c r="M13" s="8">
        <f t="shared" si="4"/>
        <v>0.22528171348040638</v>
      </c>
      <c r="N13" s="8">
        <f t="shared" si="0"/>
        <v>0.73865725436561114</v>
      </c>
      <c r="O13" s="8">
        <f t="shared" si="0"/>
        <v>0.6845373842495478</v>
      </c>
      <c r="Q13" s="9" t="s">
        <v>30</v>
      </c>
      <c r="R13" s="12">
        <f>R6*Calculations!H$23/R$8</f>
        <v>75.379550978497292</v>
      </c>
      <c r="S13" s="12">
        <f>S6*Calculations!H$23/S$8</f>
        <v>76.934306924714079</v>
      </c>
      <c r="T13" s="12">
        <f>T6*Calculations!H$24/T$8</f>
        <v>0.95821426652698172</v>
      </c>
      <c r="U13" s="12">
        <f>U6*Calculations!H$24/U$8</f>
        <v>0.92575760678073715</v>
      </c>
    </row>
    <row r="14" spans="1:23" x14ac:dyDescent="0.25">
      <c r="A14" s="7">
        <v>3</v>
      </c>
      <c r="B14" s="2">
        <v>16.457045434604545</v>
      </c>
      <c r="C14" s="2">
        <v>11.395266741448221</v>
      </c>
      <c r="D14" s="2">
        <v>0.19964025462120955</v>
      </c>
      <c r="E14" s="2">
        <v>0.17479843669608036</v>
      </c>
      <c r="F14" s="2">
        <v>0.56350101311325107</v>
      </c>
      <c r="G14" s="2">
        <v>0.51601578550683858</v>
      </c>
      <c r="I14" t="s">
        <v>4</v>
      </c>
      <c r="J14" s="8">
        <f t="shared" si="1"/>
        <v>16.457045434604545</v>
      </c>
      <c r="K14" s="8">
        <f t="shared" si="2"/>
        <v>11.395266741448221</v>
      </c>
      <c r="L14" s="8">
        <f t="shared" si="3"/>
        <v>0.19964025462120955</v>
      </c>
      <c r="M14" s="8">
        <f t="shared" si="4"/>
        <v>0.17479843669608036</v>
      </c>
      <c r="N14" s="8">
        <f t="shared" si="0"/>
        <v>0.56350101311325107</v>
      </c>
      <c r="O14" s="8">
        <f t="shared" si="0"/>
        <v>0.51601578550683858</v>
      </c>
      <c r="Q14" s="9" t="s">
        <v>29</v>
      </c>
      <c r="R14" s="12">
        <f>R7*Calculations!H$23/R$8</f>
        <v>73.093269731899895</v>
      </c>
      <c r="S14" s="12">
        <f>S7*Calculations!H$23/S$8</f>
        <v>71.538513785683108</v>
      </c>
      <c r="T14" s="12">
        <f>T7*Calculations!H$24/T$8</f>
        <v>0.88529846026861969</v>
      </c>
      <c r="U14" s="12">
        <f>U7*Calculations!H$24/U$8</f>
        <v>0.91775512001486426</v>
      </c>
    </row>
    <row r="15" spans="1:23" x14ac:dyDescent="0.25">
      <c r="A15" s="7">
        <v>4</v>
      </c>
      <c r="B15" s="2">
        <v>8.6665570677181663</v>
      </c>
      <c r="C15" s="2">
        <v>6.7083177681798221</v>
      </c>
      <c r="D15" s="2">
        <v>0.12780783360403913</v>
      </c>
      <c r="E15" s="2">
        <v>9.5717859483531662E-2</v>
      </c>
      <c r="F15" s="2">
        <v>0.38167405431461993</v>
      </c>
      <c r="G15" s="2">
        <v>0.36260765514395699</v>
      </c>
      <c r="I15" t="s">
        <v>5</v>
      </c>
      <c r="J15" s="8">
        <f t="shared" si="1"/>
        <v>8.6665570677181663</v>
      </c>
      <c r="K15" s="8">
        <f t="shared" si="2"/>
        <v>6.7083177681798221</v>
      </c>
      <c r="L15" s="8">
        <f t="shared" si="3"/>
        <v>0.12780783360403913</v>
      </c>
      <c r="M15" s="8">
        <f t="shared" si="4"/>
        <v>9.5717859483531662E-2</v>
      </c>
      <c r="N15" s="8">
        <f t="shared" si="0"/>
        <v>0.38167405431461993</v>
      </c>
      <c r="O15" s="8">
        <f t="shared" si="0"/>
        <v>0.36260765514395699</v>
      </c>
      <c r="Q15" s="9" t="s">
        <v>31</v>
      </c>
      <c r="R15" s="59">
        <f>SUM(R13:R14)</f>
        <v>148.47282071039717</v>
      </c>
      <c r="S15" s="60"/>
      <c r="T15" s="59">
        <f>SUM(T13:T14)</f>
        <v>1.8435127267956015</v>
      </c>
      <c r="U15" s="60"/>
    </row>
    <row r="16" spans="1:23" x14ac:dyDescent="0.25">
      <c r="A16" s="7">
        <v>5</v>
      </c>
      <c r="B16" s="2">
        <v>7.7337994067772327</v>
      </c>
      <c r="C16" s="2">
        <v>7.7337994067772327</v>
      </c>
      <c r="D16" s="2">
        <v>0.11427783735281576</v>
      </c>
      <c r="E16" s="2">
        <v>0.11427783735281576</v>
      </c>
      <c r="F16" s="2">
        <v>0.33699833710687666</v>
      </c>
      <c r="G16" s="2">
        <v>0.33699833710687666</v>
      </c>
      <c r="I16" t="s">
        <v>6</v>
      </c>
      <c r="J16" s="8">
        <f t="shared" si="1"/>
        <v>7.7337994067772327</v>
      </c>
      <c r="K16" s="8">
        <f t="shared" si="2"/>
        <v>7.7337994067772327</v>
      </c>
      <c r="L16" s="8">
        <f t="shared" si="3"/>
        <v>0.11427783735281576</v>
      </c>
      <c r="M16" s="8">
        <f t="shared" si="4"/>
        <v>0.11427783735281576</v>
      </c>
      <c r="N16" s="8">
        <f t="shared" si="0"/>
        <v>0.33699833710687666</v>
      </c>
      <c r="O16" s="8">
        <f t="shared" si="0"/>
        <v>0.33699833710687666</v>
      </c>
    </row>
    <row r="17" spans="1:15" x14ac:dyDescent="0.25">
      <c r="A17" s="7">
        <v>6</v>
      </c>
      <c r="B17" s="2">
        <v>23.369354827697968</v>
      </c>
      <c r="C17" s="2">
        <v>11.056587259784109</v>
      </c>
      <c r="D17" s="2">
        <v>0.15929619407874801</v>
      </c>
      <c r="E17" s="2">
        <v>0.12380953032984396</v>
      </c>
      <c r="F17" s="2">
        <v>0.36441293226472793</v>
      </c>
      <c r="G17" s="2">
        <v>0.30781919672642821</v>
      </c>
      <c r="I17" t="s">
        <v>7</v>
      </c>
      <c r="J17" s="8">
        <f t="shared" si="2"/>
        <v>23.369354827697968</v>
      </c>
      <c r="K17" s="8">
        <f t="shared" si="2"/>
        <v>11.056587259784109</v>
      </c>
      <c r="L17" s="8">
        <f t="shared" si="3"/>
        <v>0.15929619407874801</v>
      </c>
      <c r="M17" s="8">
        <f t="shared" si="4"/>
        <v>0.12380953032984396</v>
      </c>
      <c r="N17" s="8">
        <f t="shared" si="0"/>
        <v>0.36441293226472793</v>
      </c>
      <c r="O17" s="8">
        <f t="shared" si="0"/>
        <v>0.30781919672642821</v>
      </c>
    </row>
    <row r="20" spans="1:15" ht="15.75" x14ac:dyDescent="0.25">
      <c r="A20" s="5" t="s">
        <v>55</v>
      </c>
    </row>
    <row r="22" spans="1:15" x14ac:dyDescent="0.25">
      <c r="A22" s="6" t="s">
        <v>53</v>
      </c>
      <c r="B22" t="s">
        <v>0</v>
      </c>
    </row>
    <row r="24" spans="1:15" x14ac:dyDescent="0.25">
      <c r="A24" s="6" t="s">
        <v>1</v>
      </c>
      <c r="B24" t="s">
        <v>22</v>
      </c>
      <c r="C24" t="s">
        <v>23</v>
      </c>
      <c r="D24" t="s">
        <v>24</v>
      </c>
      <c r="E24" t="s">
        <v>25</v>
      </c>
      <c r="F24" t="s">
        <v>86</v>
      </c>
      <c r="G24" t="s">
        <v>87</v>
      </c>
      <c r="J24" t="s">
        <v>14</v>
      </c>
      <c r="K24" t="s">
        <v>15</v>
      </c>
      <c r="L24" t="s">
        <v>16</v>
      </c>
      <c r="M24" t="s">
        <v>17</v>
      </c>
      <c r="N24" t="s">
        <v>84</v>
      </c>
      <c r="O24" t="s">
        <v>85</v>
      </c>
    </row>
    <row r="25" spans="1:15" x14ac:dyDescent="0.25">
      <c r="A25" s="7">
        <v>7</v>
      </c>
      <c r="B25" s="2">
        <v>20.828654482200186</v>
      </c>
      <c r="C25" s="2">
        <v>14.569990938294975</v>
      </c>
      <c r="D25" s="2">
        <v>0.18461291811096739</v>
      </c>
      <c r="E25" s="2">
        <v>0.15629950948504595</v>
      </c>
      <c r="F25" s="2">
        <v>0.34899469904401548</v>
      </c>
      <c r="G25" s="2">
        <v>0.30723877174525277</v>
      </c>
      <c r="I25" t="s">
        <v>8</v>
      </c>
      <c r="J25" s="8">
        <f>B25</f>
        <v>20.828654482200186</v>
      </c>
      <c r="K25" s="8">
        <f>C25</f>
        <v>14.569990938294975</v>
      </c>
      <c r="L25" s="8">
        <f t="shared" ref="L25:M36" si="6">D25</f>
        <v>0.18461291811096739</v>
      </c>
      <c r="M25" s="8">
        <f t="shared" si="6"/>
        <v>0.15629950948504595</v>
      </c>
      <c r="N25" s="8">
        <f t="shared" ref="N25:N36" si="7">F25</f>
        <v>0.34899469904401548</v>
      </c>
      <c r="O25" s="8">
        <f t="shared" ref="O25:O36" si="8">G25</f>
        <v>0.30723877174525277</v>
      </c>
    </row>
    <row r="26" spans="1:15" x14ac:dyDescent="0.25">
      <c r="A26" s="7">
        <v>8</v>
      </c>
      <c r="B26" s="2">
        <v>9.2174609740280573</v>
      </c>
      <c r="C26" s="2">
        <v>8.9832835391376875</v>
      </c>
      <c r="D26" s="2">
        <v>0.11154111201370435</v>
      </c>
      <c r="E26" s="2">
        <v>0.10431550143878551</v>
      </c>
      <c r="F26" s="2">
        <v>0.25008846791689177</v>
      </c>
      <c r="G26" s="2">
        <v>0.24946334565413902</v>
      </c>
      <c r="I26" t="s">
        <v>9</v>
      </c>
      <c r="J26" s="8">
        <f t="shared" ref="J26:K36" si="9">B26</f>
        <v>9.2174609740280573</v>
      </c>
      <c r="K26" s="8">
        <f t="shared" si="9"/>
        <v>8.9832835391376875</v>
      </c>
      <c r="L26" s="8">
        <f t="shared" si="6"/>
        <v>0.11154111201370435</v>
      </c>
      <c r="M26" s="8">
        <f t="shared" si="6"/>
        <v>0.10431550143878551</v>
      </c>
      <c r="N26" s="8">
        <f t="shared" si="7"/>
        <v>0.25008846791689177</v>
      </c>
      <c r="O26" s="8">
        <f t="shared" si="8"/>
        <v>0.24946334565413902</v>
      </c>
    </row>
    <row r="27" spans="1:15" x14ac:dyDescent="0.25">
      <c r="A27" s="7">
        <v>9</v>
      </c>
      <c r="B27" s="2">
        <v>14.25141200584701</v>
      </c>
      <c r="C27" s="2">
        <v>10.549334614854756</v>
      </c>
      <c r="D27" s="2">
        <v>0.13759012519276681</v>
      </c>
      <c r="E27" s="2">
        <v>0.11625619292119804</v>
      </c>
      <c r="F27" s="2">
        <v>0.28178230818215966</v>
      </c>
      <c r="G27" s="2">
        <v>0.25981979242699305</v>
      </c>
      <c r="I27" t="s">
        <v>10</v>
      </c>
      <c r="J27" s="8">
        <f t="shared" si="9"/>
        <v>14.25141200584701</v>
      </c>
      <c r="K27" s="8">
        <f t="shared" si="9"/>
        <v>10.549334614854756</v>
      </c>
      <c r="L27" s="8">
        <f t="shared" si="6"/>
        <v>0.13759012519276681</v>
      </c>
      <c r="M27" s="8">
        <f t="shared" si="6"/>
        <v>0.11625619292119804</v>
      </c>
      <c r="N27" s="8">
        <f t="shared" si="7"/>
        <v>0.28178230818215966</v>
      </c>
      <c r="O27" s="8">
        <f t="shared" si="8"/>
        <v>0.25981979242699305</v>
      </c>
    </row>
    <row r="28" spans="1:15" x14ac:dyDescent="0.25">
      <c r="A28" s="7">
        <v>10</v>
      </c>
      <c r="B28" s="2">
        <v>46.170534058006652</v>
      </c>
      <c r="C28" s="2">
        <v>18.794509839855124</v>
      </c>
      <c r="D28" s="2">
        <v>0.20145172504227524</v>
      </c>
      <c r="E28" s="2">
        <v>0.1746684398191802</v>
      </c>
      <c r="F28" s="2">
        <v>0.46651313737987793</v>
      </c>
      <c r="G28" s="2">
        <v>0.44868607732441373</v>
      </c>
      <c r="I28" t="s">
        <v>11</v>
      </c>
      <c r="J28" s="8">
        <f t="shared" si="9"/>
        <v>46.170534058006652</v>
      </c>
      <c r="K28" s="8">
        <f t="shared" si="9"/>
        <v>18.794509839855124</v>
      </c>
      <c r="L28" s="8">
        <f t="shared" si="6"/>
        <v>0.20145172504227524</v>
      </c>
      <c r="M28" s="8">
        <f t="shared" si="6"/>
        <v>0.1746684398191802</v>
      </c>
      <c r="N28" s="8">
        <f t="shared" si="7"/>
        <v>0.46651313737987793</v>
      </c>
      <c r="O28" s="8">
        <f t="shared" si="8"/>
        <v>0.44868607732441373</v>
      </c>
    </row>
    <row r="29" spans="1:15" x14ac:dyDescent="0.25">
      <c r="A29" s="7">
        <v>11</v>
      </c>
      <c r="B29" s="2">
        <v>14.723379081215807</v>
      </c>
      <c r="C29" s="2">
        <v>11.738271361981083</v>
      </c>
      <c r="D29" s="2">
        <v>0.16846863805289089</v>
      </c>
      <c r="E29" s="2">
        <v>0.15212909404323369</v>
      </c>
      <c r="F29" s="2">
        <v>0.53591849211945564</v>
      </c>
      <c r="G29" s="2">
        <v>0.52414486163331953</v>
      </c>
      <c r="I29" t="s">
        <v>12</v>
      </c>
      <c r="J29" s="8">
        <f t="shared" si="9"/>
        <v>14.723379081215807</v>
      </c>
      <c r="K29" s="8">
        <f t="shared" si="9"/>
        <v>11.738271361981083</v>
      </c>
      <c r="L29" s="8">
        <f t="shared" si="6"/>
        <v>0.16846863805289089</v>
      </c>
      <c r="M29" s="8">
        <f t="shared" si="6"/>
        <v>0.15212909404323369</v>
      </c>
      <c r="N29" s="8">
        <f t="shared" si="7"/>
        <v>0.53591849211945564</v>
      </c>
      <c r="O29" s="8">
        <f t="shared" si="8"/>
        <v>0.52414486163331953</v>
      </c>
    </row>
    <row r="30" spans="1:15" x14ac:dyDescent="0.25">
      <c r="A30" s="7">
        <v>12</v>
      </c>
      <c r="B30" s="2">
        <v>23.66061458051124</v>
      </c>
      <c r="C30" s="2">
        <v>15.020864886040268</v>
      </c>
      <c r="D30" s="2">
        <v>0.20643158252820132</v>
      </c>
      <c r="E30" s="2">
        <v>0.15730978799457979</v>
      </c>
      <c r="F30" s="2">
        <v>0.62878741354826617</v>
      </c>
      <c r="G30" s="2">
        <v>0.57472047709714857</v>
      </c>
      <c r="I30" t="s">
        <v>13</v>
      </c>
      <c r="J30" s="8">
        <f t="shared" si="9"/>
        <v>23.66061458051124</v>
      </c>
      <c r="K30" s="8">
        <f t="shared" si="9"/>
        <v>15.020864886040268</v>
      </c>
      <c r="L30" s="8">
        <f t="shared" si="6"/>
        <v>0.20643158252820132</v>
      </c>
      <c r="M30" s="8">
        <f t="shared" si="6"/>
        <v>0.15730978799457979</v>
      </c>
      <c r="N30" s="8">
        <f t="shared" si="7"/>
        <v>0.62878741354826617</v>
      </c>
      <c r="O30" s="8">
        <f t="shared" si="8"/>
        <v>0.57472047709714857</v>
      </c>
    </row>
    <row r="31" spans="1:15" x14ac:dyDescent="0.25">
      <c r="A31" s="7">
        <v>1</v>
      </c>
      <c r="B31" s="2">
        <v>26.361199562174427</v>
      </c>
      <c r="C31" s="2">
        <v>17.453344377173146</v>
      </c>
      <c r="D31" s="2">
        <v>0.23906109688038643</v>
      </c>
      <c r="E31" s="2">
        <v>0.17798266472064786</v>
      </c>
      <c r="F31" s="2">
        <v>0.71443377060821001</v>
      </c>
      <c r="G31" s="2">
        <v>0.62180639010478189</v>
      </c>
      <c r="I31" t="s">
        <v>2</v>
      </c>
      <c r="J31" s="8">
        <f t="shared" si="9"/>
        <v>26.361199562174427</v>
      </c>
      <c r="K31" s="8">
        <f t="shared" si="9"/>
        <v>17.453344377173146</v>
      </c>
      <c r="L31" s="8">
        <f t="shared" si="6"/>
        <v>0.23906109688038643</v>
      </c>
      <c r="M31" s="8">
        <f t="shared" si="6"/>
        <v>0.17798266472064786</v>
      </c>
      <c r="N31" s="8">
        <f t="shared" si="7"/>
        <v>0.71443377060821001</v>
      </c>
      <c r="O31" s="8">
        <f t="shared" si="8"/>
        <v>0.62180639010478189</v>
      </c>
    </row>
    <row r="32" spans="1:15" x14ac:dyDescent="0.25">
      <c r="A32" s="7">
        <v>2</v>
      </c>
      <c r="B32" s="2">
        <v>17.273223485250416</v>
      </c>
      <c r="C32" s="2">
        <v>11.210402860660626</v>
      </c>
      <c r="D32" s="2">
        <v>0.19749213608590305</v>
      </c>
      <c r="E32" s="2">
        <v>0.15921011910633873</v>
      </c>
      <c r="F32" s="2">
        <v>0.57468108916273275</v>
      </c>
      <c r="G32" s="2">
        <v>0.53956781598423409</v>
      </c>
      <c r="I32" t="s">
        <v>3</v>
      </c>
      <c r="J32" s="8">
        <f t="shared" si="9"/>
        <v>17.273223485250416</v>
      </c>
      <c r="K32" s="8">
        <f t="shared" si="9"/>
        <v>11.210402860660626</v>
      </c>
      <c r="L32" s="8">
        <f t="shared" si="6"/>
        <v>0.19749213608590305</v>
      </c>
      <c r="M32" s="8">
        <f t="shared" si="6"/>
        <v>0.15921011910633873</v>
      </c>
      <c r="N32" s="8">
        <f t="shared" si="7"/>
        <v>0.57468108916273275</v>
      </c>
      <c r="O32" s="8">
        <f t="shared" si="8"/>
        <v>0.53956781598423409</v>
      </c>
    </row>
    <row r="33" spans="1:15" x14ac:dyDescent="0.25">
      <c r="A33" s="7">
        <v>3</v>
      </c>
      <c r="B33" s="2">
        <v>20.624358794861344</v>
      </c>
      <c r="C33" s="2">
        <v>17.696198767818892</v>
      </c>
      <c r="D33" s="2">
        <v>0.20251892210692027</v>
      </c>
      <c r="E33" s="2">
        <v>0.18372541453559352</v>
      </c>
      <c r="F33" s="2">
        <v>0.6022542954492186</v>
      </c>
      <c r="G33" s="2">
        <v>0.56713640538788579</v>
      </c>
      <c r="I33" t="s">
        <v>4</v>
      </c>
      <c r="J33" s="8">
        <f t="shared" si="9"/>
        <v>20.624358794861344</v>
      </c>
      <c r="K33" s="8">
        <f t="shared" si="9"/>
        <v>17.696198767818892</v>
      </c>
      <c r="L33" s="8">
        <f t="shared" si="6"/>
        <v>0.20251892210692027</v>
      </c>
      <c r="M33" s="8">
        <f t="shared" si="6"/>
        <v>0.18372541453559352</v>
      </c>
      <c r="N33" s="8">
        <f t="shared" si="7"/>
        <v>0.6022542954492186</v>
      </c>
      <c r="O33" s="8">
        <f t="shared" si="8"/>
        <v>0.56713640538788579</v>
      </c>
    </row>
    <row r="34" spans="1:15" x14ac:dyDescent="0.25">
      <c r="A34" s="7">
        <v>4</v>
      </c>
      <c r="B34" s="2">
        <v>9.9034793857274117</v>
      </c>
      <c r="C34" s="2">
        <v>9.8682501978977069</v>
      </c>
      <c r="D34" s="2">
        <v>0.1429353684514994</v>
      </c>
      <c r="E34" s="2">
        <v>0.14122974548773026</v>
      </c>
      <c r="F34" s="2">
        <v>0.41200801802419618</v>
      </c>
      <c r="G34" s="2">
        <v>0.41194733775208725</v>
      </c>
      <c r="I34" t="s">
        <v>5</v>
      </c>
      <c r="J34" s="8">
        <f t="shared" si="9"/>
        <v>9.9034793857274117</v>
      </c>
      <c r="K34" s="8">
        <f t="shared" si="9"/>
        <v>9.8682501978977069</v>
      </c>
      <c r="L34" s="8">
        <f t="shared" si="6"/>
        <v>0.1429353684514994</v>
      </c>
      <c r="M34" s="8">
        <f t="shared" si="6"/>
        <v>0.14122974548773026</v>
      </c>
      <c r="N34" s="8">
        <f t="shared" si="7"/>
        <v>0.41200801802419618</v>
      </c>
      <c r="O34" s="8">
        <f t="shared" si="8"/>
        <v>0.41194733775208725</v>
      </c>
    </row>
    <row r="35" spans="1:15" x14ac:dyDescent="0.25">
      <c r="A35" s="7">
        <v>5</v>
      </c>
      <c r="B35" s="2">
        <v>19.43681222619476</v>
      </c>
      <c r="C35" s="2">
        <v>10.532238733245553</v>
      </c>
      <c r="D35" s="2">
        <v>0.14187958160686942</v>
      </c>
      <c r="E35" s="2">
        <v>0.1116038554125753</v>
      </c>
      <c r="F35" s="2">
        <v>0.32997169230756218</v>
      </c>
      <c r="G35" s="2">
        <v>0.29332163419679497</v>
      </c>
      <c r="I35" t="s">
        <v>6</v>
      </c>
      <c r="J35" s="8">
        <f t="shared" si="9"/>
        <v>19.43681222619476</v>
      </c>
      <c r="K35" s="8">
        <f t="shared" si="9"/>
        <v>10.532238733245553</v>
      </c>
      <c r="L35" s="8">
        <f t="shared" si="6"/>
        <v>0.14187958160686942</v>
      </c>
      <c r="M35" s="8">
        <f t="shared" si="6"/>
        <v>0.1116038554125753</v>
      </c>
      <c r="N35" s="8">
        <f t="shared" si="7"/>
        <v>0.32997169230756218</v>
      </c>
      <c r="O35" s="8">
        <f t="shared" si="8"/>
        <v>0.29332163419679497</v>
      </c>
    </row>
    <row r="36" spans="1:15" x14ac:dyDescent="0.25">
      <c r="A36" s="7">
        <v>6</v>
      </c>
      <c r="B36" s="2">
        <v>7.3117512863328731</v>
      </c>
      <c r="C36" s="2">
        <v>7.3091230680411314</v>
      </c>
      <c r="D36" s="2">
        <v>7.9845328060473342E-2</v>
      </c>
      <c r="E36" s="2">
        <v>7.9784206704851451E-2</v>
      </c>
      <c r="F36" s="2">
        <v>0.2160601109517773</v>
      </c>
      <c r="G36" s="2">
        <v>0.21599898963841574</v>
      </c>
      <c r="I36" t="s">
        <v>7</v>
      </c>
      <c r="J36" s="8">
        <f t="shared" si="9"/>
        <v>7.3117512863328731</v>
      </c>
      <c r="K36" s="8">
        <f t="shared" si="9"/>
        <v>7.3091230680411314</v>
      </c>
      <c r="L36" s="8">
        <f t="shared" si="6"/>
        <v>7.9845328060473342E-2</v>
      </c>
      <c r="M36" s="8">
        <f t="shared" si="6"/>
        <v>7.9784206704851451E-2</v>
      </c>
      <c r="N36" s="8">
        <f t="shared" si="7"/>
        <v>0.2160601109517773</v>
      </c>
      <c r="O36" s="8">
        <f t="shared" si="8"/>
        <v>0.21599898963841574</v>
      </c>
    </row>
  </sheetData>
  <mergeCells count="7">
    <mergeCell ref="R15:S15"/>
    <mergeCell ref="T15:U15"/>
    <mergeCell ref="V4:W4"/>
    <mergeCell ref="R4:S4"/>
    <mergeCell ref="T4:U4"/>
    <mergeCell ref="R11:S11"/>
    <mergeCell ref="T11:U11"/>
  </mergeCells>
  <pageMargins left="0.7" right="0.7" top="0.75" bottom="0.75" header="0.3" footer="0.3"/>
  <pageSetup paperSize="9" orientation="portrait" verticalDpi="0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opLeftCell="A22" workbookViewId="0">
      <selection activeCell="A25" sqref="A25"/>
    </sheetView>
  </sheetViews>
  <sheetFormatPr defaultRowHeight="15" x14ac:dyDescent="0.25"/>
  <cols>
    <col min="1" max="1" width="13.140625" customWidth="1"/>
    <col min="2" max="2" width="22.42578125" customWidth="1"/>
    <col min="3" max="3" width="21.140625" bestFit="1" customWidth="1"/>
    <col min="4" max="4" width="22.140625" bestFit="1" customWidth="1"/>
    <col min="5" max="5" width="20.85546875" bestFit="1" customWidth="1"/>
    <col min="6" max="6" width="21.5703125" customWidth="1"/>
    <col min="7" max="7" width="20.28515625" customWidth="1"/>
    <col min="10" max="10" width="11.85546875" bestFit="1" customWidth="1"/>
    <col min="11" max="11" width="10.7109375" bestFit="1" customWidth="1"/>
    <col min="12" max="12" width="11.85546875" bestFit="1" customWidth="1"/>
    <col min="13" max="13" width="10.7109375" bestFit="1" customWidth="1"/>
    <col min="14" max="15" width="10.7109375" customWidth="1"/>
    <col min="18" max="23" width="10.7109375" customWidth="1"/>
  </cols>
  <sheetData>
    <row r="1" spans="1:21" ht="15.75" x14ac:dyDescent="0.25">
      <c r="A1" s="5" t="s">
        <v>26</v>
      </c>
    </row>
    <row r="3" spans="1:21" x14ac:dyDescent="0.25">
      <c r="A3" s="6" t="s">
        <v>21</v>
      </c>
      <c r="B3" t="s">
        <v>0</v>
      </c>
    </row>
    <row r="4" spans="1:21" x14ac:dyDescent="0.25">
      <c r="Q4" s="9"/>
      <c r="R4" s="61" t="s">
        <v>32</v>
      </c>
      <c r="S4" s="61"/>
      <c r="T4" s="61" t="s">
        <v>33</v>
      </c>
      <c r="U4" s="61"/>
    </row>
    <row r="5" spans="1:21" ht="30" x14ac:dyDescent="0.25">
      <c r="A5" s="6" t="s">
        <v>1</v>
      </c>
      <c r="B5" t="s">
        <v>22</v>
      </c>
      <c r="C5" t="s">
        <v>23</v>
      </c>
      <c r="D5" t="s">
        <v>24</v>
      </c>
      <c r="E5" t="s">
        <v>25</v>
      </c>
      <c r="F5" t="s">
        <v>86</v>
      </c>
      <c r="G5" t="s">
        <v>87</v>
      </c>
      <c r="J5" t="s">
        <v>14</v>
      </c>
      <c r="K5" t="s">
        <v>15</v>
      </c>
      <c r="L5" t="s">
        <v>16</v>
      </c>
      <c r="M5" t="s">
        <v>17</v>
      </c>
      <c r="N5" t="s">
        <v>84</v>
      </c>
      <c r="O5" t="s">
        <v>85</v>
      </c>
      <c r="Q5" s="13" t="s">
        <v>28</v>
      </c>
      <c r="R5" s="14" t="s">
        <v>34</v>
      </c>
      <c r="S5" s="14" t="s">
        <v>35</v>
      </c>
      <c r="T5" s="14" t="s">
        <v>34</v>
      </c>
      <c r="U5" s="14" t="s">
        <v>35</v>
      </c>
    </row>
    <row r="6" spans="1:21" x14ac:dyDescent="0.25">
      <c r="A6" s="7">
        <v>1</v>
      </c>
      <c r="B6" s="2">
        <v>23.85506826859141</v>
      </c>
      <c r="C6" s="2">
        <v>18.575114056193506</v>
      </c>
      <c r="D6" s="2">
        <v>0.24481785665981337</v>
      </c>
      <c r="E6" s="2">
        <v>0.2062136748994281</v>
      </c>
      <c r="F6" s="2">
        <v>0.71783290056939109</v>
      </c>
      <c r="G6" s="2">
        <v>0.66652579217480645</v>
      </c>
      <c r="I6" t="s">
        <v>2</v>
      </c>
      <c r="J6" s="8">
        <f>B6</f>
        <v>23.85506826859141</v>
      </c>
      <c r="K6" s="8">
        <f>C6</f>
        <v>18.575114056193506</v>
      </c>
      <c r="L6" s="8">
        <f t="shared" ref="L6:M17" si="0">D6</f>
        <v>0.24481785665981337</v>
      </c>
      <c r="M6" s="8">
        <f t="shared" si="0"/>
        <v>0.2062136748994281</v>
      </c>
      <c r="N6" s="8">
        <f t="shared" ref="N6:N17" si="1">F6</f>
        <v>0.71783290056939109</v>
      </c>
      <c r="O6" s="8">
        <f t="shared" ref="O6:O17" si="2">G6</f>
        <v>0.66652579217480645</v>
      </c>
      <c r="Q6" s="9" t="s">
        <v>29</v>
      </c>
      <c r="R6" s="11">
        <f>SUM(K6:K11)</f>
        <v>75.149082831907577</v>
      </c>
      <c r="S6" s="11">
        <f>SUM(K25:K30)</f>
        <v>71.185309471495358</v>
      </c>
      <c r="T6" s="12">
        <f>SUM(M6:M11)</f>
        <v>0.94984260764685702</v>
      </c>
      <c r="U6" s="12">
        <f>SUM(M25:M30)</f>
        <v>0.85681426330666532</v>
      </c>
    </row>
    <row r="7" spans="1:21" x14ac:dyDescent="0.25">
      <c r="A7" s="7">
        <v>2</v>
      </c>
      <c r="B7" s="2">
        <v>32.118181363126823</v>
      </c>
      <c r="C7" s="2">
        <v>15.899130229708039</v>
      </c>
      <c r="D7" s="2">
        <v>0.26663269505681647</v>
      </c>
      <c r="E7" s="2">
        <v>0.21653232039051212</v>
      </c>
      <c r="F7" s="2">
        <v>0.57757836208044677</v>
      </c>
      <c r="G7" s="2">
        <v>0.52423667814144914</v>
      </c>
      <c r="I7" t="s">
        <v>3</v>
      </c>
      <c r="J7" s="8">
        <f t="shared" ref="J7:J17" si="3">B7</f>
        <v>32.118181363126823</v>
      </c>
      <c r="K7" s="8">
        <f t="shared" ref="K7:K17" si="4">C7</f>
        <v>15.899130229708039</v>
      </c>
      <c r="L7" s="8">
        <f t="shared" si="0"/>
        <v>0.26663269505681647</v>
      </c>
      <c r="M7" s="8">
        <f t="shared" si="0"/>
        <v>0.21653232039051212</v>
      </c>
      <c r="N7" s="8">
        <f t="shared" si="1"/>
        <v>0.57757836208044677</v>
      </c>
      <c r="O7" s="8">
        <f t="shared" si="2"/>
        <v>0.52423667814144914</v>
      </c>
      <c r="Q7" s="9" t="s">
        <v>30</v>
      </c>
      <c r="R7" s="11">
        <f>SUM(K12:K17)</f>
        <v>77.308131547459027</v>
      </c>
      <c r="S7" s="11">
        <f>SUM(K31:K36)</f>
        <v>79.656255180163896</v>
      </c>
      <c r="T7" s="12">
        <f>SUM(M12:M17)</f>
        <v>0.94191335695819045</v>
      </c>
      <c r="U7" s="12">
        <f>SUM(M31:M36)</f>
        <v>0.86097852570202327</v>
      </c>
    </row>
    <row r="8" spans="1:21" x14ac:dyDescent="0.25">
      <c r="A8" s="7">
        <v>3</v>
      </c>
      <c r="B8" s="2">
        <v>17.11089300242212</v>
      </c>
      <c r="C8" s="2">
        <v>13.13049629538396</v>
      </c>
      <c r="D8" s="2">
        <v>0.19800823811630955</v>
      </c>
      <c r="E8" s="2">
        <v>0.17637356856536046</v>
      </c>
      <c r="F8" s="2">
        <v>0.59792949500299286</v>
      </c>
      <c r="G8" s="2">
        <v>0.56281160494166005</v>
      </c>
      <c r="I8" t="s">
        <v>4</v>
      </c>
      <c r="J8" s="8">
        <f t="shared" si="3"/>
        <v>17.11089300242212</v>
      </c>
      <c r="K8" s="8">
        <f t="shared" si="4"/>
        <v>13.13049629538396</v>
      </c>
      <c r="L8" s="8">
        <f t="shared" si="0"/>
        <v>0.19800823811630955</v>
      </c>
      <c r="M8" s="8">
        <f t="shared" si="0"/>
        <v>0.17637356856536046</v>
      </c>
      <c r="N8" s="8">
        <f t="shared" si="1"/>
        <v>0.59792949500299286</v>
      </c>
      <c r="O8" s="8">
        <f t="shared" si="2"/>
        <v>0.56281160494166005</v>
      </c>
      <c r="Q8" s="9" t="s">
        <v>31</v>
      </c>
      <c r="R8" s="11">
        <f>R6+R7</f>
        <v>152.4572143793666</v>
      </c>
      <c r="S8" s="11">
        <f>S6+S7</f>
        <v>150.84156465165927</v>
      </c>
      <c r="T8" s="12">
        <f>T6+T7</f>
        <v>1.8917559646050475</v>
      </c>
      <c r="U8" s="12">
        <f>U6+U7</f>
        <v>1.7177927890086886</v>
      </c>
    </row>
    <row r="9" spans="1:21" x14ac:dyDescent="0.25">
      <c r="A9" s="7">
        <v>4</v>
      </c>
      <c r="B9" s="2">
        <v>11.130465353158829</v>
      </c>
      <c r="C9" s="2">
        <v>10.134610973420383</v>
      </c>
      <c r="D9" s="2">
        <v>0.15272433466951094</v>
      </c>
      <c r="E9" s="2">
        <v>0.13585687626342707</v>
      </c>
      <c r="F9" s="2">
        <v>0.40318193579804323</v>
      </c>
      <c r="G9" s="2">
        <v>0.38411553662738029</v>
      </c>
      <c r="I9" t="s">
        <v>5</v>
      </c>
      <c r="J9" s="8">
        <f t="shared" si="3"/>
        <v>11.130465353158829</v>
      </c>
      <c r="K9" s="8">
        <f t="shared" si="4"/>
        <v>10.134610973420383</v>
      </c>
      <c r="L9" s="8">
        <f t="shared" si="0"/>
        <v>0.15272433466951094</v>
      </c>
      <c r="M9" s="8">
        <f t="shared" si="0"/>
        <v>0.13585687626342707</v>
      </c>
      <c r="N9" s="8">
        <f t="shared" si="1"/>
        <v>0.40318193579804323</v>
      </c>
      <c r="O9" s="8">
        <f t="shared" si="2"/>
        <v>0.38411553662738029</v>
      </c>
    </row>
    <row r="10" spans="1:21" x14ac:dyDescent="0.25">
      <c r="A10" s="7">
        <v>5</v>
      </c>
      <c r="B10" s="2">
        <v>12.729283856332975</v>
      </c>
      <c r="C10" s="2">
        <v>8.2769971098583746</v>
      </c>
      <c r="D10" s="2">
        <v>0.12390163087261563</v>
      </c>
      <c r="E10" s="2">
        <v>0.10876376777546856</v>
      </c>
      <c r="F10" s="2">
        <v>0.3121658788183948</v>
      </c>
      <c r="G10" s="2">
        <v>0.27551582070762759</v>
      </c>
      <c r="I10" t="s">
        <v>6</v>
      </c>
      <c r="J10" s="8">
        <f t="shared" si="3"/>
        <v>12.729283856332975</v>
      </c>
      <c r="K10" s="8">
        <f t="shared" si="4"/>
        <v>8.2769971098583746</v>
      </c>
      <c r="L10" s="8">
        <f t="shared" si="0"/>
        <v>0.12390163087261563</v>
      </c>
      <c r="M10" s="8">
        <f t="shared" si="0"/>
        <v>0.10876376777546856</v>
      </c>
      <c r="N10" s="8">
        <f t="shared" si="1"/>
        <v>0.3121658788183948</v>
      </c>
      <c r="O10" s="8">
        <f t="shared" si="2"/>
        <v>0.27551582070762759</v>
      </c>
    </row>
    <row r="11" spans="1:21" x14ac:dyDescent="0.25">
      <c r="A11" s="7">
        <v>6</v>
      </c>
      <c r="B11" s="2">
        <v>15.290432060446117</v>
      </c>
      <c r="C11" s="2">
        <v>9.1327341673433153</v>
      </c>
      <c r="D11" s="2">
        <v>0.12387629230492365</v>
      </c>
      <c r="E11" s="2">
        <v>0.10610239975266067</v>
      </c>
      <c r="F11" s="2">
        <v>0.24617537959667843</v>
      </c>
      <c r="G11" s="2">
        <v>0.21895466310719466</v>
      </c>
      <c r="I11" t="s">
        <v>7</v>
      </c>
      <c r="J11" s="8">
        <f t="shared" si="3"/>
        <v>15.290432060446117</v>
      </c>
      <c r="K11" s="8">
        <f t="shared" si="4"/>
        <v>9.1327341673433153</v>
      </c>
      <c r="L11" s="8">
        <f t="shared" si="0"/>
        <v>0.12387629230492365</v>
      </c>
      <c r="M11" s="8">
        <f t="shared" si="0"/>
        <v>0.10610239975266067</v>
      </c>
      <c r="N11" s="8">
        <f t="shared" si="1"/>
        <v>0.24617537959667843</v>
      </c>
      <c r="O11" s="8">
        <f t="shared" si="2"/>
        <v>0.21895466310719466</v>
      </c>
    </row>
    <row r="12" spans="1:21" x14ac:dyDescent="0.25">
      <c r="A12" s="7">
        <v>7</v>
      </c>
      <c r="B12" s="2">
        <v>14.68385558378696</v>
      </c>
      <c r="C12" s="2">
        <v>11.554523811834354</v>
      </c>
      <c r="D12" s="2">
        <v>0.17510125859523001</v>
      </c>
      <c r="E12" s="2">
        <v>0.16094455428226928</v>
      </c>
      <c r="F12" s="2">
        <v>0.34899469904401548</v>
      </c>
      <c r="G12" s="2">
        <v>0.30723877174525277</v>
      </c>
      <c r="I12" t="s">
        <v>8</v>
      </c>
      <c r="J12" s="8">
        <f t="shared" si="3"/>
        <v>14.68385558378696</v>
      </c>
      <c r="K12" s="8">
        <f t="shared" si="4"/>
        <v>11.554523811834354</v>
      </c>
      <c r="L12" s="8">
        <f t="shared" si="0"/>
        <v>0.17510125859523001</v>
      </c>
      <c r="M12" s="8">
        <f t="shared" si="0"/>
        <v>0.16094455428226928</v>
      </c>
      <c r="N12" s="8">
        <f t="shared" si="1"/>
        <v>0.34899469904401548</v>
      </c>
      <c r="O12" s="8">
        <f t="shared" si="2"/>
        <v>0.30723877174525277</v>
      </c>
    </row>
    <row r="13" spans="1:21" x14ac:dyDescent="0.25">
      <c r="A13" s="7">
        <v>8</v>
      </c>
      <c r="B13" s="2">
        <v>16.930725678055538</v>
      </c>
      <c r="C13" s="2">
        <v>10.7567776571968</v>
      </c>
      <c r="D13" s="2">
        <v>0.16401027404202101</v>
      </c>
      <c r="E13" s="2">
        <v>0.13092410835464369</v>
      </c>
      <c r="F13" s="2">
        <v>0.25008846791689177</v>
      </c>
      <c r="G13" s="2">
        <v>0.24946334565413902</v>
      </c>
      <c r="I13" t="s">
        <v>9</v>
      </c>
      <c r="J13" s="8">
        <f t="shared" si="3"/>
        <v>16.930725678055538</v>
      </c>
      <c r="K13" s="8">
        <f t="shared" si="4"/>
        <v>10.7567776571968</v>
      </c>
      <c r="L13" s="8">
        <f t="shared" si="0"/>
        <v>0.16401027404202101</v>
      </c>
      <c r="M13" s="8">
        <f t="shared" si="0"/>
        <v>0.13092410835464369</v>
      </c>
      <c r="N13" s="8">
        <f t="shared" si="1"/>
        <v>0.25008846791689177</v>
      </c>
      <c r="O13" s="8">
        <f t="shared" si="2"/>
        <v>0.24946334565413902</v>
      </c>
    </row>
    <row r="14" spans="1:21" x14ac:dyDescent="0.25">
      <c r="A14" s="7">
        <v>9</v>
      </c>
      <c r="B14" s="2">
        <v>26.499289138871042</v>
      </c>
      <c r="C14" s="2">
        <v>13.434290252262921</v>
      </c>
      <c r="D14" s="2">
        <v>0.18341637884116049</v>
      </c>
      <c r="E14" s="2">
        <v>0.1389943359022153</v>
      </c>
      <c r="F14" s="2">
        <v>0.28178230818215966</v>
      </c>
      <c r="G14" s="2">
        <v>0.25981979242699305</v>
      </c>
      <c r="I14" t="s">
        <v>10</v>
      </c>
      <c r="J14" s="8">
        <f t="shared" si="3"/>
        <v>26.499289138871042</v>
      </c>
      <c r="K14" s="8">
        <f t="shared" si="4"/>
        <v>13.434290252262921</v>
      </c>
      <c r="L14" s="8">
        <f t="shared" si="0"/>
        <v>0.18341637884116049</v>
      </c>
      <c r="M14" s="8">
        <f t="shared" si="0"/>
        <v>0.1389943359022153</v>
      </c>
      <c r="N14" s="8">
        <f t="shared" si="1"/>
        <v>0.28178230818215966</v>
      </c>
      <c r="O14" s="8">
        <f t="shared" si="2"/>
        <v>0.25981979242699305</v>
      </c>
    </row>
    <row r="15" spans="1:21" x14ac:dyDescent="0.25">
      <c r="A15" s="7">
        <v>10</v>
      </c>
      <c r="B15" s="2">
        <v>29.219683341353591</v>
      </c>
      <c r="C15" s="2">
        <v>14.326320815982882</v>
      </c>
      <c r="D15" s="2">
        <v>0.18502917029049404</v>
      </c>
      <c r="E15" s="2">
        <v>0.16213203791706091</v>
      </c>
      <c r="F15" s="2">
        <v>0.46651313737987793</v>
      </c>
      <c r="G15" s="2">
        <v>0.44868607732441373</v>
      </c>
      <c r="I15" t="s">
        <v>11</v>
      </c>
      <c r="J15" s="8">
        <f t="shared" si="3"/>
        <v>29.219683341353591</v>
      </c>
      <c r="K15" s="8">
        <f t="shared" si="4"/>
        <v>14.326320815982882</v>
      </c>
      <c r="L15" s="8">
        <f t="shared" si="0"/>
        <v>0.18502917029049404</v>
      </c>
      <c r="M15" s="8">
        <f t="shared" si="0"/>
        <v>0.16213203791706091</v>
      </c>
      <c r="N15" s="8">
        <f t="shared" si="1"/>
        <v>0.46651313737987793</v>
      </c>
      <c r="O15" s="8">
        <f t="shared" si="2"/>
        <v>0.44868607732441373</v>
      </c>
    </row>
    <row r="16" spans="1:21" x14ac:dyDescent="0.25">
      <c r="A16" s="7">
        <v>11</v>
      </c>
      <c r="B16" s="2">
        <v>14.537491265097412</v>
      </c>
      <c r="C16" s="2">
        <v>13.04493740548005</v>
      </c>
      <c r="D16" s="2">
        <v>0.18584564204880666</v>
      </c>
      <c r="E16" s="2">
        <v>0.17767587004397806</v>
      </c>
      <c r="F16" s="2">
        <v>0.53591849211945575</v>
      </c>
      <c r="G16" s="2">
        <v>0.52414486163331964</v>
      </c>
      <c r="I16" t="s">
        <v>12</v>
      </c>
      <c r="J16" s="8">
        <f t="shared" si="3"/>
        <v>14.537491265097412</v>
      </c>
      <c r="K16" s="8">
        <f t="shared" si="4"/>
        <v>13.04493740548005</v>
      </c>
      <c r="L16" s="8">
        <f t="shared" si="0"/>
        <v>0.18584564204880666</v>
      </c>
      <c r="M16" s="8">
        <f t="shared" si="0"/>
        <v>0.17767587004397806</v>
      </c>
      <c r="N16" s="8">
        <f t="shared" si="1"/>
        <v>0.53591849211945575</v>
      </c>
      <c r="O16" s="8">
        <f t="shared" si="2"/>
        <v>0.52414486163331964</v>
      </c>
    </row>
    <row r="17" spans="1:15" x14ac:dyDescent="0.25">
      <c r="A17" s="7">
        <v>12</v>
      </c>
      <c r="B17" s="2">
        <v>18.511156451937495</v>
      </c>
      <c r="C17" s="2">
        <v>14.191281604702013</v>
      </c>
      <c r="D17" s="2">
        <v>0.19580334772483407</v>
      </c>
      <c r="E17" s="2">
        <v>0.17124245045802336</v>
      </c>
      <c r="F17" s="2">
        <v>0.62878741354826617</v>
      </c>
      <c r="G17" s="2">
        <v>0.57472047709714857</v>
      </c>
      <c r="I17" t="s">
        <v>13</v>
      </c>
      <c r="J17" s="8">
        <f t="shared" si="3"/>
        <v>18.511156451937495</v>
      </c>
      <c r="K17" s="8">
        <f t="shared" si="4"/>
        <v>14.191281604702013</v>
      </c>
      <c r="L17" s="8">
        <f t="shared" si="0"/>
        <v>0.19580334772483407</v>
      </c>
      <c r="M17" s="8">
        <f t="shared" si="0"/>
        <v>0.17124245045802336</v>
      </c>
      <c r="N17" s="8">
        <f t="shared" si="1"/>
        <v>0.62878741354826617</v>
      </c>
      <c r="O17" s="8">
        <f t="shared" si="2"/>
        <v>0.57472047709714857</v>
      </c>
    </row>
    <row r="20" spans="1:15" ht="15.75" x14ac:dyDescent="0.25">
      <c r="A20" s="5" t="s">
        <v>27</v>
      </c>
    </row>
    <row r="22" spans="1:15" x14ac:dyDescent="0.25">
      <c r="A22" s="6" t="s">
        <v>21</v>
      </c>
      <c r="B22" t="s">
        <v>0</v>
      </c>
    </row>
    <row r="24" spans="1:15" x14ac:dyDescent="0.25">
      <c r="A24" s="6" t="s">
        <v>1</v>
      </c>
      <c r="B24" t="s">
        <v>22</v>
      </c>
      <c r="C24" t="s">
        <v>23</v>
      </c>
      <c r="D24" t="s">
        <v>24</v>
      </c>
      <c r="E24" t="s">
        <v>25</v>
      </c>
      <c r="F24" t="s">
        <v>86</v>
      </c>
      <c r="G24" t="s">
        <v>87</v>
      </c>
      <c r="J24" t="s">
        <v>14</v>
      </c>
      <c r="K24" t="s">
        <v>15</v>
      </c>
      <c r="L24" t="s">
        <v>16</v>
      </c>
      <c r="M24" t="s">
        <v>17</v>
      </c>
      <c r="N24" t="s">
        <v>84</v>
      </c>
      <c r="O24" t="s">
        <v>85</v>
      </c>
    </row>
    <row r="25" spans="1:15" x14ac:dyDescent="0.25">
      <c r="A25" s="7">
        <v>1</v>
      </c>
      <c r="B25" s="2">
        <v>23.071147102932635</v>
      </c>
      <c r="C25" s="2">
        <v>17.143884577965615</v>
      </c>
      <c r="D25" s="2">
        <v>0.22726071337541862</v>
      </c>
      <c r="E25" s="2">
        <v>0.19059197550342474</v>
      </c>
      <c r="F25" s="2">
        <v>0.71783290056939109</v>
      </c>
      <c r="G25" s="2">
        <v>0.66652579217480645</v>
      </c>
      <c r="I25" t="s">
        <v>2</v>
      </c>
      <c r="J25" s="8">
        <f>B25</f>
        <v>23.071147102932635</v>
      </c>
      <c r="K25" s="8">
        <f>C25</f>
        <v>17.143884577965615</v>
      </c>
      <c r="L25" s="8">
        <f t="shared" ref="L25:L36" si="5">D25</f>
        <v>0.22726071337541862</v>
      </c>
      <c r="M25" s="8">
        <f t="shared" ref="M25:M36" si="6">E25</f>
        <v>0.19059197550342474</v>
      </c>
      <c r="N25" s="8">
        <f t="shared" ref="N25:N36" si="7">F25</f>
        <v>0.71783290056939109</v>
      </c>
      <c r="O25" s="8">
        <f t="shared" ref="O25:O36" si="8">G25</f>
        <v>0.66652579217480645</v>
      </c>
    </row>
    <row r="26" spans="1:15" x14ac:dyDescent="0.25">
      <c r="A26" s="7">
        <v>2</v>
      </c>
      <c r="B26" s="2">
        <v>21.565545910567131</v>
      </c>
      <c r="C26" s="2">
        <v>12.213570712087407</v>
      </c>
      <c r="D26" s="2">
        <v>0.22225979666125686</v>
      </c>
      <c r="E26" s="2">
        <v>0.16771684145990581</v>
      </c>
      <c r="F26" s="2">
        <v>0.57757836208044666</v>
      </c>
      <c r="G26" s="2">
        <v>0.52423667814144914</v>
      </c>
      <c r="I26" t="s">
        <v>3</v>
      </c>
      <c r="J26" s="8">
        <f t="shared" ref="J26:J36" si="9">B26</f>
        <v>21.565545910567131</v>
      </c>
      <c r="K26" s="8">
        <f t="shared" ref="K26:K36" si="10">C26</f>
        <v>12.213570712087407</v>
      </c>
      <c r="L26" s="8">
        <f t="shared" si="5"/>
        <v>0.22225979666125686</v>
      </c>
      <c r="M26" s="8">
        <f t="shared" si="6"/>
        <v>0.16771684145990581</v>
      </c>
      <c r="N26" s="8">
        <f t="shared" si="7"/>
        <v>0.57757836208044666</v>
      </c>
      <c r="O26" s="8">
        <f t="shared" si="8"/>
        <v>0.52423667814144914</v>
      </c>
    </row>
    <row r="27" spans="1:15" x14ac:dyDescent="0.25">
      <c r="A27" s="7">
        <v>3</v>
      </c>
      <c r="B27" s="2">
        <v>18.071890324700131</v>
      </c>
      <c r="C27" s="2">
        <v>15.172875603780131</v>
      </c>
      <c r="D27" s="2">
        <v>0.19475065947986742</v>
      </c>
      <c r="E27" s="2">
        <v>0.17632313830309848</v>
      </c>
      <c r="F27" s="2">
        <v>0.59792949500299286</v>
      </c>
      <c r="G27" s="2">
        <v>0.56281160494166005</v>
      </c>
      <c r="I27" t="s">
        <v>4</v>
      </c>
      <c r="J27" s="8">
        <f t="shared" si="9"/>
        <v>18.071890324700131</v>
      </c>
      <c r="K27" s="8">
        <f t="shared" si="10"/>
        <v>15.172875603780131</v>
      </c>
      <c r="L27" s="8">
        <f t="shared" si="5"/>
        <v>0.19475065947986742</v>
      </c>
      <c r="M27" s="8">
        <f t="shared" si="6"/>
        <v>0.17632313830309848</v>
      </c>
      <c r="N27" s="8">
        <f t="shared" si="7"/>
        <v>0.59792949500299286</v>
      </c>
      <c r="O27" s="8">
        <f t="shared" si="8"/>
        <v>0.56281160494166005</v>
      </c>
    </row>
    <row r="28" spans="1:15" x14ac:dyDescent="0.25">
      <c r="A28" s="7">
        <v>4</v>
      </c>
      <c r="B28" s="2">
        <v>11.100981998099552</v>
      </c>
      <c r="C28" s="2">
        <v>9.1092732386226611</v>
      </c>
      <c r="D28" s="2">
        <v>0.15579901905354046</v>
      </c>
      <c r="E28" s="2">
        <v>0.12206410224137272</v>
      </c>
      <c r="F28" s="2">
        <v>0.40318193579804323</v>
      </c>
      <c r="G28" s="2">
        <v>0.38411553662738029</v>
      </c>
      <c r="I28" t="s">
        <v>5</v>
      </c>
      <c r="J28" s="8">
        <f t="shared" si="9"/>
        <v>11.100981998099552</v>
      </c>
      <c r="K28" s="8">
        <f t="shared" si="10"/>
        <v>9.1092732386226611</v>
      </c>
      <c r="L28" s="8">
        <f t="shared" si="5"/>
        <v>0.15579901905354046</v>
      </c>
      <c r="M28" s="8">
        <f t="shared" si="6"/>
        <v>0.12206410224137272</v>
      </c>
      <c r="N28" s="8">
        <f t="shared" si="7"/>
        <v>0.40318193579804323</v>
      </c>
      <c r="O28" s="8">
        <f t="shared" si="8"/>
        <v>0.38411553662738029</v>
      </c>
    </row>
    <row r="29" spans="1:15" x14ac:dyDescent="0.25">
      <c r="A29" s="7">
        <v>5</v>
      </c>
      <c r="B29" s="2">
        <v>18.26039325124874</v>
      </c>
      <c r="C29" s="2">
        <v>9.3558197582995355</v>
      </c>
      <c r="D29" s="2">
        <v>0.14188974764424267</v>
      </c>
      <c r="E29" s="2">
        <v>0.11161402144994852</v>
      </c>
      <c r="F29" s="2">
        <v>0.3121658788183948</v>
      </c>
      <c r="G29" s="2">
        <v>0.27551582070762765</v>
      </c>
      <c r="I29" t="s">
        <v>6</v>
      </c>
      <c r="J29" s="8">
        <f t="shared" si="9"/>
        <v>18.26039325124874</v>
      </c>
      <c r="K29" s="8">
        <f t="shared" si="10"/>
        <v>9.3558197582995355</v>
      </c>
      <c r="L29" s="8">
        <f t="shared" si="5"/>
        <v>0.14188974764424267</v>
      </c>
      <c r="M29" s="8">
        <f t="shared" si="6"/>
        <v>0.11161402144994852</v>
      </c>
      <c r="N29" s="8">
        <f t="shared" si="7"/>
        <v>0.3121658788183948</v>
      </c>
      <c r="O29" s="8">
        <f t="shared" si="8"/>
        <v>0.27551582070762765</v>
      </c>
    </row>
    <row r="30" spans="1:15" x14ac:dyDescent="0.25">
      <c r="A30" s="7">
        <v>6</v>
      </c>
      <c r="B30" s="2">
        <v>13.607338747757543</v>
      </c>
      <c r="C30" s="2">
        <v>8.1898855807400146</v>
      </c>
      <c r="D30" s="2">
        <v>0.10490801880015681</v>
      </c>
      <c r="E30" s="2">
        <v>8.8504184348915049E-2</v>
      </c>
      <c r="F30" s="2">
        <v>0.24617537959667848</v>
      </c>
      <c r="G30" s="2">
        <v>0.21895466310719466</v>
      </c>
      <c r="I30" t="s">
        <v>7</v>
      </c>
      <c r="J30" s="8">
        <f t="shared" si="9"/>
        <v>13.607338747757543</v>
      </c>
      <c r="K30" s="8">
        <f t="shared" si="10"/>
        <v>8.1898855807400146</v>
      </c>
      <c r="L30" s="8">
        <f t="shared" si="5"/>
        <v>0.10490801880015681</v>
      </c>
      <c r="M30" s="8">
        <f t="shared" si="6"/>
        <v>8.8504184348915049E-2</v>
      </c>
      <c r="N30" s="8">
        <f t="shared" si="7"/>
        <v>0.24617537959667848</v>
      </c>
      <c r="O30" s="8">
        <f t="shared" si="8"/>
        <v>0.21895466310719466</v>
      </c>
    </row>
    <row r="31" spans="1:15" x14ac:dyDescent="0.25">
      <c r="A31" s="7">
        <v>7</v>
      </c>
      <c r="B31" s="2">
        <v>20.828654482200186</v>
      </c>
      <c r="C31" s="2">
        <v>14.569990938294975</v>
      </c>
      <c r="D31" s="2">
        <v>0.18461291811096739</v>
      </c>
      <c r="E31" s="2">
        <v>0.15629950948504595</v>
      </c>
      <c r="F31" s="2">
        <v>0.34899469904401548</v>
      </c>
      <c r="G31" s="2">
        <v>0.30723877174525277</v>
      </c>
      <c r="I31" t="s">
        <v>8</v>
      </c>
      <c r="J31" s="8">
        <f t="shared" si="9"/>
        <v>20.828654482200186</v>
      </c>
      <c r="K31" s="8">
        <f t="shared" si="10"/>
        <v>14.569990938294975</v>
      </c>
      <c r="L31" s="8">
        <f t="shared" si="5"/>
        <v>0.18461291811096739</v>
      </c>
      <c r="M31" s="8">
        <f t="shared" si="6"/>
        <v>0.15629950948504595</v>
      </c>
      <c r="N31" s="8">
        <f t="shared" si="7"/>
        <v>0.34899469904401548</v>
      </c>
      <c r="O31" s="8">
        <f t="shared" si="8"/>
        <v>0.30723877174525277</v>
      </c>
    </row>
    <row r="32" spans="1:15" x14ac:dyDescent="0.25">
      <c r="A32" s="7">
        <v>8</v>
      </c>
      <c r="B32" s="2">
        <v>9.2174609740280573</v>
      </c>
      <c r="C32" s="2">
        <v>8.9832835391376875</v>
      </c>
      <c r="D32" s="2">
        <v>0.11154111201370435</v>
      </c>
      <c r="E32" s="2">
        <v>0.10431550143878551</v>
      </c>
      <c r="F32" s="2">
        <v>0.25008846791689177</v>
      </c>
      <c r="G32" s="2">
        <v>0.24946334565413902</v>
      </c>
      <c r="I32" t="s">
        <v>9</v>
      </c>
      <c r="J32" s="8">
        <f t="shared" si="9"/>
        <v>9.2174609740280573</v>
      </c>
      <c r="K32" s="8">
        <f t="shared" si="10"/>
        <v>8.9832835391376875</v>
      </c>
      <c r="L32" s="8">
        <f t="shared" si="5"/>
        <v>0.11154111201370435</v>
      </c>
      <c r="M32" s="8">
        <f t="shared" si="6"/>
        <v>0.10431550143878551</v>
      </c>
      <c r="N32" s="8">
        <f t="shared" si="7"/>
        <v>0.25008846791689177</v>
      </c>
      <c r="O32" s="8">
        <f t="shared" si="8"/>
        <v>0.24946334565413902</v>
      </c>
    </row>
    <row r="33" spans="1:15" x14ac:dyDescent="0.25">
      <c r="A33" s="7">
        <v>9</v>
      </c>
      <c r="B33" s="2">
        <v>14.25141200584701</v>
      </c>
      <c r="C33" s="2">
        <v>10.549334614854756</v>
      </c>
      <c r="D33" s="2">
        <v>0.13759012519276681</v>
      </c>
      <c r="E33" s="2">
        <v>0.11625619292119804</v>
      </c>
      <c r="F33" s="2">
        <v>0.28178230818215966</v>
      </c>
      <c r="G33" s="2">
        <v>0.25981979242699305</v>
      </c>
      <c r="I33" t="s">
        <v>10</v>
      </c>
      <c r="J33" s="8">
        <f t="shared" si="9"/>
        <v>14.25141200584701</v>
      </c>
      <c r="K33" s="8">
        <f t="shared" si="10"/>
        <v>10.549334614854756</v>
      </c>
      <c r="L33" s="8">
        <f t="shared" si="5"/>
        <v>0.13759012519276681</v>
      </c>
      <c r="M33" s="8">
        <f t="shared" si="6"/>
        <v>0.11625619292119804</v>
      </c>
      <c r="N33" s="8">
        <f t="shared" si="7"/>
        <v>0.28178230818215966</v>
      </c>
      <c r="O33" s="8">
        <f t="shared" si="8"/>
        <v>0.25981979242699305</v>
      </c>
    </row>
    <row r="34" spans="1:15" x14ac:dyDescent="0.25">
      <c r="A34" s="7">
        <v>10</v>
      </c>
      <c r="B34" s="2">
        <v>46.170534058006652</v>
      </c>
      <c r="C34" s="2">
        <v>18.794509839855124</v>
      </c>
      <c r="D34" s="2">
        <v>0.20145172504227524</v>
      </c>
      <c r="E34" s="2">
        <v>0.1746684398191802</v>
      </c>
      <c r="F34" s="2">
        <v>0.46651313737987793</v>
      </c>
      <c r="G34" s="2">
        <v>0.44868607732441373</v>
      </c>
      <c r="I34" t="s">
        <v>11</v>
      </c>
      <c r="J34" s="8">
        <f t="shared" si="9"/>
        <v>46.170534058006652</v>
      </c>
      <c r="K34" s="8">
        <f t="shared" si="10"/>
        <v>18.794509839855124</v>
      </c>
      <c r="L34" s="8">
        <f t="shared" si="5"/>
        <v>0.20145172504227524</v>
      </c>
      <c r="M34" s="8">
        <f t="shared" si="6"/>
        <v>0.1746684398191802</v>
      </c>
      <c r="N34" s="8">
        <f t="shared" si="7"/>
        <v>0.46651313737987793</v>
      </c>
      <c r="O34" s="8">
        <f t="shared" si="8"/>
        <v>0.44868607732441373</v>
      </c>
    </row>
    <row r="35" spans="1:15" x14ac:dyDescent="0.25">
      <c r="A35" s="7">
        <v>11</v>
      </c>
      <c r="B35" s="2">
        <v>14.723379081215807</v>
      </c>
      <c r="C35" s="2">
        <v>11.738271361981083</v>
      </c>
      <c r="D35" s="2">
        <v>0.16846863805289089</v>
      </c>
      <c r="E35" s="2">
        <v>0.15212909404323369</v>
      </c>
      <c r="F35" s="2">
        <v>0.53591849211945564</v>
      </c>
      <c r="G35" s="2">
        <v>0.52414486163331953</v>
      </c>
      <c r="I35" t="s">
        <v>12</v>
      </c>
      <c r="J35" s="8">
        <f t="shared" si="9"/>
        <v>14.723379081215807</v>
      </c>
      <c r="K35" s="8">
        <f t="shared" si="10"/>
        <v>11.738271361981083</v>
      </c>
      <c r="L35" s="8">
        <f t="shared" si="5"/>
        <v>0.16846863805289089</v>
      </c>
      <c r="M35" s="8">
        <f t="shared" si="6"/>
        <v>0.15212909404323369</v>
      </c>
      <c r="N35" s="8">
        <f t="shared" si="7"/>
        <v>0.53591849211945564</v>
      </c>
      <c r="O35" s="8">
        <f t="shared" si="8"/>
        <v>0.52414486163331953</v>
      </c>
    </row>
    <row r="36" spans="1:15" x14ac:dyDescent="0.25">
      <c r="A36" s="7">
        <v>12</v>
      </c>
      <c r="B36" s="2">
        <v>23.66061458051124</v>
      </c>
      <c r="C36" s="2">
        <v>15.020864886040268</v>
      </c>
      <c r="D36" s="2">
        <v>0.20643158252820132</v>
      </c>
      <c r="E36" s="2">
        <v>0.15730978799457979</v>
      </c>
      <c r="F36" s="2">
        <v>0.62878741354826617</v>
      </c>
      <c r="G36" s="2">
        <v>0.57472047709714857</v>
      </c>
      <c r="I36" t="s">
        <v>13</v>
      </c>
      <c r="J36" s="8">
        <f t="shared" si="9"/>
        <v>23.66061458051124</v>
      </c>
      <c r="K36" s="8">
        <f t="shared" si="10"/>
        <v>15.020864886040268</v>
      </c>
      <c r="L36" s="8">
        <f t="shared" si="5"/>
        <v>0.20643158252820132</v>
      </c>
      <c r="M36" s="8">
        <f t="shared" si="6"/>
        <v>0.15730978799457979</v>
      </c>
      <c r="N36" s="8">
        <f t="shared" si="7"/>
        <v>0.62878741354826617</v>
      </c>
      <c r="O36" s="8">
        <f t="shared" si="8"/>
        <v>0.57472047709714857</v>
      </c>
    </row>
  </sheetData>
  <mergeCells count="2">
    <mergeCell ref="R4:S4"/>
    <mergeCell ref="T4:U4"/>
  </mergeCells>
  <pageMargins left="0.7" right="0.7" top="0.75" bottom="0.75" header="0.3" footer="0.3"/>
  <pageSetup paperSize="9" orientation="portrait" verticalDpi="0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2"/>
  <sheetViews>
    <sheetView workbookViewId="0">
      <pane ySplit="4" topLeftCell="A5" activePane="bottomLeft" state="frozen"/>
      <selection pane="bottomLeft" activeCell="I21" sqref="I21"/>
    </sheetView>
  </sheetViews>
  <sheetFormatPr defaultRowHeight="15" x14ac:dyDescent="0.25"/>
  <cols>
    <col min="4" max="4" width="11.85546875" bestFit="1" customWidth="1"/>
    <col min="5" max="5" width="10.7109375" bestFit="1" customWidth="1"/>
    <col min="6" max="6" width="11.5703125" bestFit="1" customWidth="1"/>
    <col min="7" max="7" width="10.42578125" bestFit="1" customWidth="1"/>
    <col min="8" max="8" width="11" bestFit="1" customWidth="1"/>
    <col min="9" max="9" width="9.85546875" bestFit="1" customWidth="1"/>
    <col min="12" max="12" width="13.140625" bestFit="1" customWidth="1"/>
    <col min="13" max="13" width="18.85546875" customWidth="1"/>
    <col min="14" max="14" width="17.7109375" customWidth="1"/>
    <col min="15" max="15" width="18.5703125" customWidth="1"/>
    <col min="16" max="16" width="17.42578125" customWidth="1"/>
  </cols>
  <sheetData>
    <row r="1" spans="1:10" ht="15.75" x14ac:dyDescent="0.25">
      <c r="C1" s="5" t="s">
        <v>19</v>
      </c>
    </row>
    <row r="2" spans="1:10" x14ac:dyDescent="0.25">
      <c r="C2" s="4" t="s">
        <v>20</v>
      </c>
    </row>
    <row r="4" spans="1:10" x14ac:dyDescent="0.25">
      <c r="A4" t="s">
        <v>21</v>
      </c>
      <c r="B4" t="s">
        <v>18</v>
      </c>
      <c r="C4" t="s">
        <v>18</v>
      </c>
      <c r="D4" s="1" t="s">
        <v>14</v>
      </c>
      <c r="E4" s="1" t="s">
        <v>15</v>
      </c>
      <c r="F4" s="1" t="s">
        <v>16</v>
      </c>
      <c r="G4" s="1" t="s">
        <v>17</v>
      </c>
      <c r="H4" s="1" t="s">
        <v>84</v>
      </c>
      <c r="I4" s="1" t="s">
        <v>85</v>
      </c>
      <c r="J4" s="1" t="s">
        <v>53</v>
      </c>
    </row>
    <row r="5" spans="1:10" x14ac:dyDescent="0.25">
      <c r="A5">
        <f>YEAR(C5)</f>
        <v>2006</v>
      </c>
      <c r="B5">
        <f>MONTH(C5)</f>
        <v>1</v>
      </c>
      <c r="C5" s="3">
        <v>38718</v>
      </c>
      <c r="D5" s="2">
        <v>73.821906194259341</v>
      </c>
      <c r="E5" s="2">
        <v>45.008673309930536</v>
      </c>
      <c r="F5" s="2">
        <v>0.67366045450699563</v>
      </c>
      <c r="G5" s="2">
        <v>0.46063684853047565</v>
      </c>
      <c r="H5" s="2"/>
      <c r="I5" s="2"/>
    </row>
    <row r="6" spans="1:10" x14ac:dyDescent="0.25">
      <c r="A6">
        <f t="shared" ref="A6:A69" si="0">YEAR(C6)</f>
        <v>2006</v>
      </c>
      <c r="B6">
        <f t="shared" ref="B6:B69" si="1">MONTH(C6)</f>
        <v>2</v>
      </c>
      <c r="C6" s="3">
        <v>38749</v>
      </c>
      <c r="D6" s="2">
        <v>10.397143661300602</v>
      </c>
      <c r="E6" s="2">
        <v>10.397143661300602</v>
      </c>
      <c r="F6" s="2">
        <v>0.16147586133064426</v>
      </c>
      <c r="G6" s="2">
        <v>0.16147586133064426</v>
      </c>
      <c r="H6" s="2"/>
      <c r="I6" s="2"/>
    </row>
    <row r="7" spans="1:10" x14ac:dyDescent="0.25">
      <c r="A7">
        <f t="shared" si="0"/>
        <v>2006</v>
      </c>
      <c r="B7">
        <f t="shared" si="1"/>
        <v>3</v>
      </c>
      <c r="C7" s="3">
        <v>38777</v>
      </c>
      <c r="D7" s="2">
        <v>9.1668908523603392</v>
      </c>
      <c r="E7" s="2">
        <v>9.1668908523603392</v>
      </c>
      <c r="F7" s="2">
        <v>0.12215156104038276</v>
      </c>
      <c r="G7" s="2">
        <v>0.12215156104038276</v>
      </c>
      <c r="H7" s="2"/>
      <c r="I7" s="2"/>
    </row>
    <row r="8" spans="1:10" x14ac:dyDescent="0.25">
      <c r="A8">
        <f t="shared" si="0"/>
        <v>2006</v>
      </c>
      <c r="B8">
        <f t="shared" si="1"/>
        <v>4</v>
      </c>
      <c r="C8" s="3">
        <v>38808</v>
      </c>
      <c r="D8" s="2">
        <v>13.733695023422946</v>
      </c>
      <c r="E8" s="2">
        <v>13.733695023422946</v>
      </c>
      <c r="F8" s="2">
        <v>0.23101947221104649</v>
      </c>
      <c r="G8" s="2">
        <v>0.23101947221104649</v>
      </c>
      <c r="H8" s="2"/>
      <c r="I8" s="2"/>
    </row>
    <row r="9" spans="1:10" x14ac:dyDescent="0.25">
      <c r="A9">
        <f t="shared" si="0"/>
        <v>2006</v>
      </c>
      <c r="B9">
        <f t="shared" si="1"/>
        <v>5</v>
      </c>
      <c r="C9" s="3">
        <v>38838</v>
      </c>
      <c r="D9" s="2">
        <v>13.967876118266442</v>
      </c>
      <c r="E9" s="2">
        <v>13.967876118266442</v>
      </c>
      <c r="F9" s="2">
        <v>0.18695014789348904</v>
      </c>
      <c r="G9" s="2">
        <v>0.18695014789348904</v>
      </c>
      <c r="H9" s="2"/>
      <c r="I9" s="2"/>
    </row>
    <row r="10" spans="1:10" x14ac:dyDescent="0.25">
      <c r="A10">
        <f t="shared" si="0"/>
        <v>2006</v>
      </c>
      <c r="B10">
        <f t="shared" si="1"/>
        <v>6</v>
      </c>
      <c r="C10" s="3">
        <v>38869</v>
      </c>
      <c r="D10" s="2">
        <v>7.2223237149324921</v>
      </c>
      <c r="E10" s="2">
        <v>7.2223237149324921</v>
      </c>
      <c r="F10" s="2">
        <v>7.9031932215915868E-2</v>
      </c>
      <c r="G10" s="2">
        <v>7.9031932215915868E-2</v>
      </c>
      <c r="H10" s="2"/>
      <c r="I10" s="2"/>
    </row>
    <row r="11" spans="1:10" x14ac:dyDescent="0.25">
      <c r="A11">
        <f t="shared" si="0"/>
        <v>2006</v>
      </c>
      <c r="B11">
        <f t="shared" si="1"/>
        <v>7</v>
      </c>
      <c r="C11" s="3">
        <v>38899</v>
      </c>
      <c r="D11" s="2">
        <v>7.913277261009128</v>
      </c>
      <c r="E11" s="2">
        <v>7.913277261009128</v>
      </c>
      <c r="F11" s="2">
        <v>0.12931226505828539</v>
      </c>
      <c r="G11" s="2">
        <v>0.12931226505828539</v>
      </c>
      <c r="H11" s="2"/>
      <c r="I11" s="2"/>
      <c r="J11" t="s">
        <v>52</v>
      </c>
    </row>
    <row r="12" spans="1:10" x14ac:dyDescent="0.25">
      <c r="A12">
        <f t="shared" si="0"/>
        <v>2006</v>
      </c>
      <c r="B12">
        <f t="shared" si="1"/>
        <v>8</v>
      </c>
      <c r="C12" s="3">
        <v>38930</v>
      </c>
      <c r="D12" s="2">
        <v>10.844899185506613</v>
      </c>
      <c r="E12" s="2">
        <v>10.844899185506613</v>
      </c>
      <c r="F12" s="2">
        <v>0.17140449603113619</v>
      </c>
      <c r="G12" s="2">
        <v>0.17140449603113619</v>
      </c>
      <c r="H12" s="2"/>
      <c r="I12" s="2"/>
      <c r="J12" t="s">
        <v>52</v>
      </c>
    </row>
    <row r="13" spans="1:10" x14ac:dyDescent="0.25">
      <c r="A13">
        <f t="shared" si="0"/>
        <v>2006</v>
      </c>
      <c r="B13">
        <f t="shared" si="1"/>
        <v>9</v>
      </c>
      <c r="C13" s="3">
        <v>38961</v>
      </c>
      <c r="D13" s="2">
        <v>16.793891903932259</v>
      </c>
      <c r="E13" s="2">
        <v>16.793891903932259</v>
      </c>
      <c r="F13" s="2">
        <v>0.24689665413644191</v>
      </c>
      <c r="G13" s="2">
        <v>0.24689665413644191</v>
      </c>
      <c r="H13" s="2"/>
      <c r="I13" s="2"/>
      <c r="J13" t="s">
        <v>52</v>
      </c>
    </row>
    <row r="14" spans="1:10" x14ac:dyDescent="0.25">
      <c r="A14">
        <f t="shared" si="0"/>
        <v>2006</v>
      </c>
      <c r="B14">
        <f t="shared" si="1"/>
        <v>10</v>
      </c>
      <c r="C14" s="3">
        <v>38991</v>
      </c>
      <c r="D14" s="2">
        <v>13.109865954797948</v>
      </c>
      <c r="E14" s="2">
        <v>13.109865954797948</v>
      </c>
      <c r="F14" s="2">
        <v>0.21199275468674722</v>
      </c>
      <c r="G14" s="2">
        <v>0.21199275468674722</v>
      </c>
      <c r="H14" s="2"/>
      <c r="I14" s="2"/>
      <c r="J14" t="s">
        <v>52</v>
      </c>
    </row>
    <row r="15" spans="1:10" x14ac:dyDescent="0.25">
      <c r="A15">
        <f t="shared" si="0"/>
        <v>2006</v>
      </c>
      <c r="B15">
        <f t="shared" si="1"/>
        <v>11</v>
      </c>
      <c r="C15" s="3">
        <v>39022</v>
      </c>
      <c r="D15" s="2">
        <v>11.627876498144639</v>
      </c>
      <c r="E15" s="2">
        <v>11.627876498144639</v>
      </c>
      <c r="F15" s="2">
        <v>0.18872176166787252</v>
      </c>
      <c r="G15" s="2">
        <v>0.18872176166787252</v>
      </c>
      <c r="H15" s="2"/>
      <c r="I15" s="2"/>
      <c r="J15" t="s">
        <v>52</v>
      </c>
    </row>
    <row r="16" spans="1:10" x14ac:dyDescent="0.25">
      <c r="A16">
        <f t="shared" si="0"/>
        <v>2006</v>
      </c>
      <c r="B16">
        <f t="shared" si="1"/>
        <v>12</v>
      </c>
      <c r="C16" s="3">
        <v>39052</v>
      </c>
      <c r="D16" s="2">
        <v>32.156900055773029</v>
      </c>
      <c r="E16" s="2">
        <v>32.156900055773029</v>
      </c>
      <c r="F16" s="2">
        <v>0.3635227141261162</v>
      </c>
      <c r="G16" s="2">
        <v>0.3635227141261162</v>
      </c>
      <c r="H16" s="2"/>
      <c r="I16" s="2"/>
      <c r="J16" t="s">
        <v>52</v>
      </c>
    </row>
    <row r="17" spans="1:10" x14ac:dyDescent="0.25">
      <c r="A17">
        <f t="shared" si="0"/>
        <v>2007</v>
      </c>
      <c r="B17">
        <f t="shared" si="1"/>
        <v>1</v>
      </c>
      <c r="C17" s="3">
        <v>39083</v>
      </c>
      <c r="D17" s="2">
        <v>31.48063235754606</v>
      </c>
      <c r="E17" s="2">
        <v>31.48063235754606</v>
      </c>
      <c r="F17" s="2">
        <v>0.38428753988202535</v>
      </c>
      <c r="G17" s="2">
        <v>0.38428753988202535</v>
      </c>
      <c r="H17" s="2"/>
      <c r="I17" s="2"/>
      <c r="J17" t="s">
        <v>52</v>
      </c>
    </row>
    <row r="18" spans="1:10" x14ac:dyDescent="0.25">
      <c r="A18">
        <f t="shared" si="0"/>
        <v>2007</v>
      </c>
      <c r="B18">
        <f t="shared" si="1"/>
        <v>2</v>
      </c>
      <c r="C18" s="3">
        <v>39114</v>
      </c>
      <c r="D18" s="2">
        <v>45.259214123103213</v>
      </c>
      <c r="E18" s="2">
        <v>32.980861705638922</v>
      </c>
      <c r="F18" s="2">
        <v>0.55090596728192898</v>
      </c>
      <c r="G18" s="2">
        <v>0.47034977699917901</v>
      </c>
      <c r="H18" s="2"/>
      <c r="I18" s="2"/>
      <c r="J18" t="s">
        <v>52</v>
      </c>
    </row>
    <row r="19" spans="1:10" x14ac:dyDescent="0.25">
      <c r="A19">
        <f t="shared" si="0"/>
        <v>2007</v>
      </c>
      <c r="B19">
        <f t="shared" si="1"/>
        <v>3</v>
      </c>
      <c r="C19" s="3">
        <v>39142</v>
      </c>
      <c r="D19" s="2">
        <v>10.226837958378825</v>
      </c>
      <c r="E19" s="2">
        <v>10.226837958378825</v>
      </c>
      <c r="F19" s="2">
        <v>0.2061221553642911</v>
      </c>
      <c r="G19" s="2">
        <v>0.2061221553642911</v>
      </c>
      <c r="H19" s="2"/>
      <c r="I19" s="2"/>
      <c r="J19" t="s">
        <v>52</v>
      </c>
    </row>
    <row r="20" spans="1:10" x14ac:dyDescent="0.25">
      <c r="A20">
        <f t="shared" si="0"/>
        <v>2007</v>
      </c>
      <c r="B20">
        <f t="shared" si="1"/>
        <v>4</v>
      </c>
      <c r="C20" s="3">
        <v>39173</v>
      </c>
      <c r="D20" s="2">
        <v>5.4449099110535606</v>
      </c>
      <c r="E20" s="2">
        <v>5.4449099110535606</v>
      </c>
      <c r="F20" s="2">
        <v>0.12023764186152791</v>
      </c>
      <c r="G20" s="2">
        <v>0.12023764186152791</v>
      </c>
      <c r="H20" s="2"/>
      <c r="I20" s="2"/>
      <c r="J20" t="s">
        <v>52</v>
      </c>
    </row>
    <row r="21" spans="1:10" x14ac:dyDescent="0.25">
      <c r="A21">
        <f t="shared" si="0"/>
        <v>2007</v>
      </c>
      <c r="B21">
        <f t="shared" si="1"/>
        <v>5</v>
      </c>
      <c r="C21" s="3">
        <v>39203</v>
      </c>
      <c r="D21" s="2">
        <v>23.612012423726949</v>
      </c>
      <c r="E21" s="2">
        <v>23.612012423726949</v>
      </c>
      <c r="F21" s="2">
        <v>0.24550740091908496</v>
      </c>
      <c r="G21" s="2">
        <v>0.24550740091908496</v>
      </c>
      <c r="H21" s="2"/>
      <c r="I21" s="2"/>
      <c r="J21" t="s">
        <v>52</v>
      </c>
    </row>
    <row r="22" spans="1:10" x14ac:dyDescent="0.25">
      <c r="A22">
        <f t="shared" si="0"/>
        <v>2007</v>
      </c>
      <c r="B22">
        <f t="shared" si="1"/>
        <v>6</v>
      </c>
      <c r="C22" s="3">
        <v>39234</v>
      </c>
      <c r="D22" s="2">
        <v>36.08192212320477</v>
      </c>
      <c r="E22" s="2">
        <v>10.238589720804665</v>
      </c>
      <c r="F22" s="2">
        <v>0.21891656299455825</v>
      </c>
      <c r="G22" s="2">
        <v>0.10038506783117951</v>
      </c>
      <c r="H22" s="2"/>
      <c r="I22" s="2"/>
      <c r="J22" t="s">
        <v>52</v>
      </c>
    </row>
    <row r="23" spans="1:10" x14ac:dyDescent="0.25">
      <c r="A23">
        <f t="shared" si="0"/>
        <v>2007</v>
      </c>
      <c r="B23">
        <f t="shared" si="1"/>
        <v>7</v>
      </c>
      <c r="C23" s="3">
        <v>39264</v>
      </c>
      <c r="D23" s="2">
        <v>16.78606816123763</v>
      </c>
      <c r="E23" s="2">
        <v>16.78606816123763</v>
      </c>
      <c r="F23" s="2">
        <v>0.18409289020912145</v>
      </c>
      <c r="G23" s="2">
        <v>0.18409289020912145</v>
      </c>
      <c r="H23" s="2"/>
      <c r="I23" s="2"/>
      <c r="J23" t="s">
        <v>51</v>
      </c>
    </row>
    <row r="24" spans="1:10" x14ac:dyDescent="0.25">
      <c r="A24">
        <f t="shared" si="0"/>
        <v>2007</v>
      </c>
      <c r="B24">
        <f t="shared" si="1"/>
        <v>8</v>
      </c>
      <c r="C24" s="3">
        <v>39295</v>
      </c>
      <c r="D24" s="2">
        <v>21.39217169793756</v>
      </c>
      <c r="E24" s="2">
        <v>21.39217169793756</v>
      </c>
      <c r="F24" s="2">
        <v>0.22021479168253488</v>
      </c>
      <c r="G24" s="2">
        <v>0.22021479168253488</v>
      </c>
      <c r="H24" s="2"/>
      <c r="I24" s="2"/>
      <c r="J24" t="s">
        <v>51</v>
      </c>
    </row>
    <row r="25" spans="1:10" x14ac:dyDescent="0.25">
      <c r="A25">
        <f t="shared" si="0"/>
        <v>2007</v>
      </c>
      <c r="B25">
        <f t="shared" si="1"/>
        <v>9</v>
      </c>
      <c r="C25" s="3">
        <v>39326</v>
      </c>
      <c r="D25" s="2">
        <v>9.1696820439908251</v>
      </c>
      <c r="E25" s="2">
        <v>9.1696820439908251</v>
      </c>
      <c r="F25" s="2">
        <v>0.1480082260644375</v>
      </c>
      <c r="G25" s="2">
        <v>0.1480082260644375</v>
      </c>
      <c r="H25" s="2"/>
      <c r="I25" s="2"/>
      <c r="J25" t="s">
        <v>51</v>
      </c>
    </row>
    <row r="26" spans="1:10" x14ac:dyDescent="0.25">
      <c r="A26">
        <f t="shared" si="0"/>
        <v>2007</v>
      </c>
      <c r="B26">
        <f t="shared" si="1"/>
        <v>10</v>
      </c>
      <c r="C26" s="3">
        <v>39356</v>
      </c>
      <c r="D26" s="2">
        <v>20.099361041291115</v>
      </c>
      <c r="E26" s="2">
        <v>20.099361041291115</v>
      </c>
      <c r="F26" s="2">
        <v>0.22246934267651769</v>
      </c>
      <c r="G26" s="2">
        <v>0.22246934267651769</v>
      </c>
      <c r="H26" s="2"/>
      <c r="I26" s="2"/>
      <c r="J26" t="s">
        <v>51</v>
      </c>
    </row>
    <row r="27" spans="1:10" x14ac:dyDescent="0.25">
      <c r="A27">
        <f t="shared" si="0"/>
        <v>2007</v>
      </c>
      <c r="B27">
        <f t="shared" si="1"/>
        <v>11</v>
      </c>
      <c r="C27" s="3">
        <v>39387</v>
      </c>
      <c r="D27" s="2">
        <v>12.509735022553972</v>
      </c>
      <c r="E27" s="2">
        <v>12.509735022553972</v>
      </c>
      <c r="F27" s="2">
        <v>0.1416829579979858</v>
      </c>
      <c r="G27" s="2">
        <v>0.1416829579979858</v>
      </c>
      <c r="H27" s="2"/>
      <c r="I27" s="2"/>
      <c r="J27" t="s">
        <v>51</v>
      </c>
    </row>
    <row r="28" spans="1:10" x14ac:dyDescent="0.25">
      <c r="A28">
        <f t="shared" si="0"/>
        <v>2007</v>
      </c>
      <c r="B28">
        <f t="shared" si="1"/>
        <v>12</v>
      </c>
      <c r="C28" s="3">
        <v>39417</v>
      </c>
      <c r="D28" s="2">
        <v>13.45414138336676</v>
      </c>
      <c r="E28" s="2">
        <v>13.45414138336676</v>
      </c>
      <c r="F28" s="2">
        <v>0.18094633593148329</v>
      </c>
      <c r="G28" s="2">
        <v>0.18094633593148329</v>
      </c>
      <c r="H28" s="2"/>
      <c r="I28" s="2"/>
      <c r="J28" t="s">
        <v>51</v>
      </c>
    </row>
    <row r="29" spans="1:10" x14ac:dyDescent="0.25">
      <c r="A29">
        <f t="shared" si="0"/>
        <v>2008</v>
      </c>
      <c r="B29">
        <f t="shared" si="1"/>
        <v>1</v>
      </c>
      <c r="C29" s="3">
        <v>39448</v>
      </c>
      <c r="D29" s="2">
        <v>20.830314728423136</v>
      </c>
      <c r="E29" s="2">
        <v>20.830314728423136</v>
      </c>
      <c r="F29" s="2">
        <v>0.25905308393403426</v>
      </c>
      <c r="G29" s="2">
        <v>0.25905308393403426</v>
      </c>
      <c r="H29" s="2"/>
      <c r="I29" s="2"/>
      <c r="J29" t="s">
        <v>51</v>
      </c>
    </row>
    <row r="30" spans="1:10" x14ac:dyDescent="0.25">
      <c r="A30">
        <f t="shared" si="0"/>
        <v>2008</v>
      </c>
      <c r="B30">
        <f t="shared" si="1"/>
        <v>2</v>
      </c>
      <c r="C30" s="3">
        <v>39479</v>
      </c>
      <c r="D30" s="2">
        <v>11.823057449676577</v>
      </c>
      <c r="E30" s="2">
        <v>11.823057449676577</v>
      </c>
      <c r="F30" s="2">
        <v>0.24372295337562738</v>
      </c>
      <c r="G30" s="2">
        <v>0.24372295337562738</v>
      </c>
      <c r="H30" s="2"/>
      <c r="I30" s="2"/>
      <c r="J30" t="s">
        <v>51</v>
      </c>
    </row>
    <row r="31" spans="1:10" x14ac:dyDescent="0.25">
      <c r="A31">
        <f t="shared" si="0"/>
        <v>2008</v>
      </c>
      <c r="B31">
        <f t="shared" si="1"/>
        <v>3</v>
      </c>
      <c r="C31" s="3">
        <v>39508</v>
      </c>
      <c r="D31" s="2">
        <v>10.926022613411734</v>
      </c>
      <c r="E31" s="2">
        <v>10.926022613411734</v>
      </c>
      <c r="F31" s="2">
        <v>0.17341234707645484</v>
      </c>
      <c r="G31" s="2">
        <v>0.17341234707645484</v>
      </c>
      <c r="H31" s="2"/>
      <c r="I31" s="2"/>
      <c r="J31" t="s">
        <v>51</v>
      </c>
    </row>
    <row r="32" spans="1:10" x14ac:dyDescent="0.25">
      <c r="A32">
        <f t="shared" si="0"/>
        <v>2008</v>
      </c>
      <c r="B32">
        <f t="shared" si="1"/>
        <v>4</v>
      </c>
      <c r="C32" s="3">
        <v>39539</v>
      </c>
      <c r="D32" s="2">
        <v>182.25384636594882</v>
      </c>
      <c r="E32" s="2">
        <v>14.285408248962662</v>
      </c>
      <c r="F32" s="2">
        <v>0.48966385512268873</v>
      </c>
      <c r="G32" s="2">
        <v>0.14247607460675163</v>
      </c>
      <c r="H32" s="2"/>
      <c r="I32" s="2"/>
      <c r="J32" t="s">
        <v>51</v>
      </c>
    </row>
    <row r="33" spans="1:16" x14ac:dyDescent="0.25">
      <c r="A33">
        <f t="shared" si="0"/>
        <v>2008</v>
      </c>
      <c r="B33">
        <f t="shared" si="1"/>
        <v>5</v>
      </c>
      <c r="C33" s="3">
        <v>39569</v>
      </c>
      <c r="D33" s="2">
        <v>5.152274512208483</v>
      </c>
      <c r="E33" s="2">
        <v>5.152274512208483</v>
      </c>
      <c r="F33" s="2">
        <v>9.8268256252276129E-2</v>
      </c>
      <c r="G33" s="2">
        <v>9.8268256252276129E-2</v>
      </c>
      <c r="H33" s="2"/>
      <c r="I33" s="2"/>
      <c r="J33" t="s">
        <v>51</v>
      </c>
    </row>
    <row r="34" spans="1:16" x14ac:dyDescent="0.25">
      <c r="A34">
        <f t="shared" si="0"/>
        <v>2008</v>
      </c>
      <c r="B34">
        <f t="shared" si="1"/>
        <v>6</v>
      </c>
      <c r="C34" s="3">
        <v>39600</v>
      </c>
      <c r="D34" s="2">
        <v>10.117700411869517</v>
      </c>
      <c r="E34" s="2">
        <v>10.117700411869517</v>
      </c>
      <c r="F34" s="2">
        <v>0.11393190052875782</v>
      </c>
      <c r="G34" s="2">
        <v>0.11393190052875782</v>
      </c>
      <c r="H34" s="2"/>
      <c r="I34" s="2"/>
      <c r="J34" t="s">
        <v>51</v>
      </c>
    </row>
    <row r="35" spans="1:16" x14ac:dyDescent="0.25">
      <c r="A35">
        <f t="shared" si="0"/>
        <v>2008</v>
      </c>
      <c r="B35">
        <f t="shared" si="1"/>
        <v>7</v>
      </c>
      <c r="C35" s="3">
        <v>39630</v>
      </c>
      <c r="D35" s="2">
        <v>12.095497317329212</v>
      </c>
      <c r="E35" s="2">
        <v>12.095497317329212</v>
      </c>
      <c r="F35" s="2">
        <v>0.21778117205344935</v>
      </c>
      <c r="G35" s="2">
        <v>0.21778117205344935</v>
      </c>
      <c r="H35" s="2"/>
      <c r="I35" s="2"/>
      <c r="J35" t="s">
        <v>50</v>
      </c>
    </row>
    <row r="36" spans="1:16" x14ac:dyDescent="0.25">
      <c r="A36">
        <f t="shared" si="0"/>
        <v>2008</v>
      </c>
      <c r="B36">
        <f t="shared" si="1"/>
        <v>8</v>
      </c>
      <c r="C36" s="3">
        <v>39661</v>
      </c>
      <c r="D36" s="2">
        <v>9.8424269630362424</v>
      </c>
      <c r="E36" s="2">
        <v>9.8424269630362424</v>
      </c>
      <c r="F36" s="2">
        <v>0.13381457548512257</v>
      </c>
      <c r="G36" s="2">
        <v>0.13381457548512257</v>
      </c>
      <c r="H36" s="2"/>
      <c r="I36" s="2"/>
      <c r="J36" t="s">
        <v>50</v>
      </c>
    </row>
    <row r="37" spans="1:16" x14ac:dyDescent="0.25">
      <c r="A37">
        <f t="shared" si="0"/>
        <v>2008</v>
      </c>
      <c r="B37">
        <f t="shared" si="1"/>
        <v>9</v>
      </c>
      <c r="C37" s="3">
        <v>39692</v>
      </c>
      <c r="D37" s="2">
        <v>8.2418926941628019</v>
      </c>
      <c r="E37" s="2">
        <v>8.2418926941628019</v>
      </c>
      <c r="F37" s="2">
        <v>0.15584948182413788</v>
      </c>
      <c r="G37" s="2">
        <v>0.15584948182413788</v>
      </c>
      <c r="H37" s="2"/>
      <c r="I37" s="2"/>
      <c r="J37" t="s">
        <v>50</v>
      </c>
    </row>
    <row r="38" spans="1:16" x14ac:dyDescent="0.25">
      <c r="A38">
        <f t="shared" si="0"/>
        <v>2008</v>
      </c>
      <c r="B38">
        <f t="shared" si="1"/>
        <v>10</v>
      </c>
      <c r="C38" s="3">
        <v>39722</v>
      </c>
      <c r="D38" s="2">
        <v>6.6931029396640342</v>
      </c>
      <c r="E38" s="2">
        <v>6.6931029396640342</v>
      </c>
      <c r="F38" s="2">
        <v>9.5243631843528131E-2</v>
      </c>
      <c r="G38" s="2">
        <v>9.5243631843528131E-2</v>
      </c>
      <c r="H38" s="2"/>
      <c r="I38" s="2"/>
      <c r="J38" t="s">
        <v>50</v>
      </c>
    </row>
    <row r="39" spans="1:16" x14ac:dyDescent="0.25">
      <c r="A39">
        <f t="shared" si="0"/>
        <v>2008</v>
      </c>
      <c r="B39">
        <f t="shared" si="1"/>
        <v>11</v>
      </c>
      <c r="C39" s="3">
        <v>39753</v>
      </c>
      <c r="D39" s="2">
        <v>9.5242090537444799</v>
      </c>
      <c r="E39" s="2">
        <v>9.5242090537444799</v>
      </c>
      <c r="F39" s="2">
        <v>0.14833967293093489</v>
      </c>
      <c r="G39" s="2">
        <v>0.14833967293093489</v>
      </c>
      <c r="H39" s="2"/>
      <c r="I39" s="2"/>
      <c r="J39" t="s">
        <v>50</v>
      </c>
    </row>
    <row r="40" spans="1:16" x14ac:dyDescent="0.25">
      <c r="A40">
        <f t="shared" si="0"/>
        <v>2008</v>
      </c>
      <c r="B40">
        <f t="shared" si="1"/>
        <v>12</v>
      </c>
      <c r="C40" s="3">
        <v>39783</v>
      </c>
      <c r="D40" s="2">
        <v>13.308396693954025</v>
      </c>
      <c r="E40" s="2">
        <v>13.308396693954025</v>
      </c>
      <c r="F40" s="2">
        <v>0.22643281362676085</v>
      </c>
      <c r="G40" s="2">
        <v>0.22643281362676085</v>
      </c>
      <c r="H40" s="2"/>
      <c r="I40" s="2"/>
      <c r="J40" t="s">
        <v>50</v>
      </c>
    </row>
    <row r="41" spans="1:16" x14ac:dyDescent="0.25">
      <c r="A41">
        <f t="shared" si="0"/>
        <v>2009</v>
      </c>
      <c r="B41">
        <f t="shared" si="1"/>
        <v>1</v>
      </c>
      <c r="C41" s="3">
        <v>39814</v>
      </c>
      <c r="D41" s="2">
        <v>48.968148252676883</v>
      </c>
      <c r="E41" s="2">
        <v>25.804918753532945</v>
      </c>
      <c r="F41" s="2">
        <v>0.51553679113772788</v>
      </c>
      <c r="G41" s="2">
        <v>0.3128386628938441</v>
      </c>
      <c r="H41" s="2">
        <v>0.62834135833032212</v>
      </c>
      <c r="I41" s="2">
        <v>0.49731108901506654</v>
      </c>
      <c r="J41" t="s">
        <v>50</v>
      </c>
    </row>
    <row r="42" spans="1:16" x14ac:dyDescent="0.25">
      <c r="A42">
        <f t="shared" si="0"/>
        <v>2009</v>
      </c>
      <c r="B42">
        <f t="shared" si="1"/>
        <v>2</v>
      </c>
      <c r="C42" s="3">
        <v>39845</v>
      </c>
      <c r="D42" s="2">
        <v>127.0108494479025</v>
      </c>
      <c r="E42" s="2">
        <v>37.805300494877073</v>
      </c>
      <c r="F42" s="2">
        <v>0.49166490614301755</v>
      </c>
      <c r="G42" s="2">
        <v>0.37899737430472902</v>
      </c>
      <c r="H42" s="2">
        <v>0.70202070049536647</v>
      </c>
      <c r="I42" s="2">
        <v>0.5151550497935905</v>
      </c>
      <c r="J42" t="s">
        <v>50</v>
      </c>
    </row>
    <row r="43" spans="1:16" x14ac:dyDescent="0.25">
      <c r="A43">
        <f t="shared" si="0"/>
        <v>2009</v>
      </c>
      <c r="B43">
        <f t="shared" si="1"/>
        <v>3</v>
      </c>
      <c r="C43" s="3">
        <v>39873</v>
      </c>
      <c r="D43" s="2">
        <v>13.931625883694505</v>
      </c>
      <c r="E43" s="2">
        <v>13.931625883694505</v>
      </c>
      <c r="F43" s="2">
        <v>0.2147490825564598</v>
      </c>
      <c r="G43" s="2">
        <v>0.2147490825564598</v>
      </c>
      <c r="H43" s="2">
        <v>0.50287733459710382</v>
      </c>
      <c r="I43" s="2">
        <v>0.50287733459710382</v>
      </c>
      <c r="J43" t="s">
        <v>50</v>
      </c>
    </row>
    <row r="44" spans="1:16" x14ac:dyDescent="0.25">
      <c r="A44">
        <f t="shared" si="0"/>
        <v>2009</v>
      </c>
      <c r="B44">
        <f t="shared" si="1"/>
        <v>4</v>
      </c>
      <c r="C44" s="3">
        <v>39904</v>
      </c>
      <c r="D44" s="2">
        <v>29.115193713339984</v>
      </c>
      <c r="E44" s="2">
        <v>29.115193713339984</v>
      </c>
      <c r="F44" s="2">
        <v>0.3652579486623147</v>
      </c>
      <c r="G44" s="2">
        <v>0.3652579486623147</v>
      </c>
      <c r="H44" s="2">
        <v>0.6313593988715791</v>
      </c>
      <c r="I44" s="2">
        <v>0.53757827532849745</v>
      </c>
      <c r="J44" t="s">
        <v>50</v>
      </c>
      <c r="L44" s="6" t="s">
        <v>1</v>
      </c>
      <c r="M44" t="s">
        <v>36</v>
      </c>
      <c r="N44" t="s">
        <v>37</v>
      </c>
      <c r="O44" t="s">
        <v>38</v>
      </c>
      <c r="P44" t="s">
        <v>39</v>
      </c>
    </row>
    <row r="45" spans="1:16" x14ac:dyDescent="0.25">
      <c r="A45">
        <f t="shared" si="0"/>
        <v>2009</v>
      </c>
      <c r="B45">
        <f t="shared" si="1"/>
        <v>5</v>
      </c>
      <c r="C45" s="3">
        <v>39934</v>
      </c>
      <c r="D45" s="2">
        <v>4.4575218950684388</v>
      </c>
      <c r="E45" s="2">
        <v>4.4575218950684388</v>
      </c>
      <c r="F45" s="2">
        <v>6.9246901002560438E-2</v>
      </c>
      <c r="G45" s="2">
        <v>6.9246901002560438E-2</v>
      </c>
      <c r="H45" s="2">
        <v>0.29265041873273295</v>
      </c>
      <c r="I45" s="2">
        <v>0.29265041873273295</v>
      </c>
      <c r="J45" t="s">
        <v>50</v>
      </c>
      <c r="L45" s="7">
        <v>2006</v>
      </c>
      <c r="M45" s="2">
        <v>220.75654642370583</v>
      </c>
      <c r="N45" s="2">
        <v>191.94331353937699</v>
      </c>
      <c r="O45" s="2">
        <v>2.7661400749050737</v>
      </c>
      <c r="P45" s="2">
        <v>2.5531164689285535</v>
      </c>
    </row>
    <row r="46" spans="1:16" x14ac:dyDescent="0.25">
      <c r="A46">
        <f t="shared" si="0"/>
        <v>2009</v>
      </c>
      <c r="B46">
        <f t="shared" si="1"/>
        <v>6</v>
      </c>
      <c r="C46" s="3">
        <v>39965</v>
      </c>
      <c r="D46" s="2">
        <v>7.7359084016538873</v>
      </c>
      <c r="E46" s="2">
        <v>7.7359084016538873</v>
      </c>
      <c r="F46" s="2">
        <v>0.11367572051639489</v>
      </c>
      <c r="G46" s="2">
        <v>0.11367572051639489</v>
      </c>
      <c r="H46" s="2">
        <v>0.31030677158571929</v>
      </c>
      <c r="I46" s="2">
        <v>0.31030677158571929</v>
      </c>
      <c r="J46" t="s">
        <v>50</v>
      </c>
      <c r="L46" s="7">
        <v>2007</v>
      </c>
      <c r="M46" s="2">
        <v>245.51668824739124</v>
      </c>
      <c r="N46" s="2">
        <v>207.39500342752683</v>
      </c>
      <c r="O46" s="2">
        <v>2.8233918128654967</v>
      </c>
      <c r="P46" s="2">
        <v>2.6243041274193679</v>
      </c>
    </row>
    <row r="47" spans="1:16" x14ac:dyDescent="0.25">
      <c r="A47">
        <f t="shared" si="0"/>
        <v>2009</v>
      </c>
      <c r="B47">
        <f t="shared" si="1"/>
        <v>7</v>
      </c>
      <c r="C47" s="3">
        <v>39995</v>
      </c>
      <c r="D47" s="2">
        <v>10.859802228619015</v>
      </c>
      <c r="E47" s="2">
        <v>10.859802228619015</v>
      </c>
      <c r="F47" s="2">
        <v>0.25450891178430635</v>
      </c>
      <c r="G47" s="2">
        <v>0.25450891178430635</v>
      </c>
      <c r="H47" s="2">
        <v>0.32410166391916218</v>
      </c>
      <c r="I47" s="2">
        <v>0.32410166391916218</v>
      </c>
      <c r="J47" t="s">
        <v>49</v>
      </c>
      <c r="L47" s="7">
        <v>2008</v>
      </c>
      <c r="M47" s="2">
        <v>300.80874174342904</v>
      </c>
      <c r="N47" s="2">
        <v>132.8403036264429</v>
      </c>
      <c r="O47" s="2">
        <v>2.355513744053773</v>
      </c>
      <c r="P47" s="2">
        <v>2.0083259635378359</v>
      </c>
    </row>
    <row r="48" spans="1:16" x14ac:dyDescent="0.25">
      <c r="A48">
        <f t="shared" si="0"/>
        <v>2009</v>
      </c>
      <c r="B48">
        <f t="shared" si="1"/>
        <v>8</v>
      </c>
      <c r="C48" s="3">
        <v>40026</v>
      </c>
      <c r="D48" s="2">
        <v>61.439788051985346</v>
      </c>
      <c r="E48" s="2">
        <v>22.167840575678994</v>
      </c>
      <c r="F48" s="2">
        <v>0.37422887024954304</v>
      </c>
      <c r="G48" s="2">
        <v>0.20083346860136661</v>
      </c>
      <c r="H48" s="2">
        <v>0.64673019777953789</v>
      </c>
      <c r="I48" s="2">
        <v>0.31409971442810986</v>
      </c>
      <c r="J48" t="s">
        <v>49</v>
      </c>
      <c r="L48" s="7">
        <v>2009</v>
      </c>
      <c r="M48" s="2">
        <v>365.59587132053957</v>
      </c>
      <c r="N48" s="2">
        <v>213.95514539206386</v>
      </c>
      <c r="O48" s="2">
        <v>3.1055865561791931</v>
      </c>
      <c r="P48" s="2">
        <v>2.6168254944488449</v>
      </c>
    </row>
    <row r="49" spans="1:16" x14ac:dyDescent="0.25">
      <c r="A49">
        <f t="shared" si="0"/>
        <v>2009</v>
      </c>
      <c r="B49">
        <f t="shared" si="1"/>
        <v>9</v>
      </c>
      <c r="C49" s="3">
        <v>40057</v>
      </c>
      <c r="D49" s="2">
        <v>26.197259129776555</v>
      </c>
      <c r="E49" s="2">
        <v>26.197259129776555</v>
      </c>
      <c r="F49" s="2">
        <v>0.22487338504242799</v>
      </c>
      <c r="G49" s="2">
        <v>0.22487338504242799</v>
      </c>
      <c r="H49" s="2">
        <v>0.46626605577175784</v>
      </c>
      <c r="I49" s="2">
        <v>0.46626605577175784</v>
      </c>
      <c r="J49" t="s">
        <v>49</v>
      </c>
      <c r="L49" s="7">
        <v>2010</v>
      </c>
      <c r="M49" s="2">
        <v>178.189017941288</v>
      </c>
      <c r="N49" s="2">
        <v>129.86471472024039</v>
      </c>
      <c r="O49" s="2">
        <v>2.0890680226502161</v>
      </c>
      <c r="P49" s="2">
        <v>1.9103895625961025</v>
      </c>
    </row>
    <row r="50" spans="1:16" x14ac:dyDescent="0.25">
      <c r="A50">
        <f t="shared" si="0"/>
        <v>2009</v>
      </c>
      <c r="B50">
        <f t="shared" si="1"/>
        <v>10</v>
      </c>
      <c r="C50" s="3">
        <v>40087</v>
      </c>
      <c r="D50" s="2">
        <v>7.876635553659538</v>
      </c>
      <c r="E50" s="2">
        <v>7.876635553659538</v>
      </c>
      <c r="F50" s="2">
        <v>0.13490804356745445</v>
      </c>
      <c r="G50" s="2">
        <v>0.13490804356745445</v>
      </c>
      <c r="H50" s="2">
        <v>0.34312673894194023</v>
      </c>
      <c r="I50" s="2">
        <v>0.34312673894194023</v>
      </c>
      <c r="J50" t="s">
        <v>49</v>
      </c>
      <c r="L50" s="7">
        <v>2011</v>
      </c>
      <c r="M50" s="2">
        <v>171.96137878051454</v>
      </c>
      <c r="N50" s="2">
        <v>156.46061366237595</v>
      </c>
      <c r="O50" s="2">
        <v>2.047890437591132</v>
      </c>
      <c r="P50" s="2">
        <v>2.0223891127451745</v>
      </c>
    </row>
    <row r="51" spans="1:16" x14ac:dyDescent="0.25">
      <c r="A51">
        <f t="shared" si="0"/>
        <v>2009</v>
      </c>
      <c r="B51">
        <f t="shared" si="1"/>
        <v>11</v>
      </c>
      <c r="C51" s="3">
        <v>40118</v>
      </c>
      <c r="D51" s="2">
        <v>15.975025306677781</v>
      </c>
      <c r="E51" s="2">
        <v>15.975025306677781</v>
      </c>
      <c r="F51" s="2">
        <v>0.20856291513351571</v>
      </c>
      <c r="G51" s="2">
        <v>0.20856291513351571</v>
      </c>
      <c r="H51" s="2">
        <v>0.74201544747345138</v>
      </c>
      <c r="I51" s="2">
        <v>0.74201544747345138</v>
      </c>
      <c r="J51" t="s">
        <v>49</v>
      </c>
      <c r="L51" s="7">
        <v>2012</v>
      </c>
      <c r="M51" s="2">
        <v>240.78690275894223</v>
      </c>
      <c r="N51" s="2">
        <v>135.67658200861104</v>
      </c>
      <c r="O51" s="2">
        <v>2.0954338834388033</v>
      </c>
      <c r="P51" s="2">
        <v>1.7818799229718933</v>
      </c>
    </row>
    <row r="52" spans="1:16" x14ac:dyDescent="0.25">
      <c r="A52">
        <f t="shared" si="0"/>
        <v>2009</v>
      </c>
      <c r="B52">
        <f t="shared" si="1"/>
        <v>12</v>
      </c>
      <c r="C52" s="3">
        <v>40148</v>
      </c>
      <c r="D52" s="2">
        <v>12.028113455485125</v>
      </c>
      <c r="E52" s="2">
        <v>12.028113455485125</v>
      </c>
      <c r="F52" s="2">
        <v>0.1383730803834706</v>
      </c>
      <c r="G52" s="2">
        <v>0.1383730803834706</v>
      </c>
      <c r="H52" s="2">
        <v>0.53564020388903077</v>
      </c>
      <c r="I52" s="2">
        <v>0.53564020388903077</v>
      </c>
      <c r="J52" t="s">
        <v>49</v>
      </c>
      <c r="L52" s="7">
        <v>2013</v>
      </c>
      <c r="M52" s="2">
        <v>196.98532024494531</v>
      </c>
      <c r="N52" s="2">
        <v>134.40726475207845</v>
      </c>
      <c r="O52" s="2">
        <v>2.3688720125895713</v>
      </c>
      <c r="P52" s="2">
        <v>1.9971116082450175</v>
      </c>
    </row>
    <row r="53" spans="1:16" x14ac:dyDescent="0.25">
      <c r="A53">
        <f t="shared" si="0"/>
        <v>2010</v>
      </c>
      <c r="B53">
        <f t="shared" si="1"/>
        <v>1</v>
      </c>
      <c r="C53" s="3">
        <v>40179</v>
      </c>
      <c r="D53" s="2">
        <v>22.68950195445316</v>
      </c>
      <c r="E53" s="2">
        <v>22.68950195445316</v>
      </c>
      <c r="F53" s="2">
        <v>0.192134826067269</v>
      </c>
      <c r="G53" s="2">
        <v>0.192134826067269</v>
      </c>
      <c r="H53" s="2">
        <v>0.64975847343047732</v>
      </c>
      <c r="I53" s="2">
        <v>0.64975847343047732</v>
      </c>
      <c r="J53" t="s">
        <v>49</v>
      </c>
      <c r="L53" s="7">
        <v>2014</v>
      </c>
      <c r="M53" s="2">
        <v>263.25177810759004</v>
      </c>
      <c r="N53" s="2">
        <v>157.2926559817426</v>
      </c>
      <c r="O53" s="2">
        <v>2.3697828956691001</v>
      </c>
      <c r="P53" s="2">
        <v>1.8036305870244553</v>
      </c>
    </row>
    <row r="54" spans="1:16" x14ac:dyDescent="0.25">
      <c r="A54">
        <f t="shared" si="0"/>
        <v>2010</v>
      </c>
      <c r="B54">
        <f t="shared" si="1"/>
        <v>2</v>
      </c>
      <c r="C54" s="3">
        <v>40210</v>
      </c>
      <c r="D54" s="2">
        <v>17.359931390133816</v>
      </c>
      <c r="E54" s="2">
        <v>17.359931390133816</v>
      </c>
      <c r="F54" s="2">
        <v>0.30521790192693238</v>
      </c>
      <c r="G54" s="2">
        <v>0.30521790192693238</v>
      </c>
      <c r="H54" s="2">
        <v>0.76964333429869292</v>
      </c>
      <c r="I54" s="2">
        <v>0.76964333429869292</v>
      </c>
      <c r="J54" t="s">
        <v>49</v>
      </c>
      <c r="L54" s="7">
        <v>2015</v>
      </c>
      <c r="M54" s="2">
        <v>194.35723853702547</v>
      </c>
      <c r="N54" s="2">
        <v>136.76303017287816</v>
      </c>
      <c r="O54" s="2">
        <v>2.0685092251301147</v>
      </c>
      <c r="P54" s="2">
        <v>1.7261785833911745</v>
      </c>
    </row>
    <row r="55" spans="1:16" x14ac:dyDescent="0.25">
      <c r="A55">
        <f t="shared" si="0"/>
        <v>2010</v>
      </c>
      <c r="B55">
        <f t="shared" si="1"/>
        <v>3</v>
      </c>
      <c r="C55" s="3">
        <v>40238</v>
      </c>
      <c r="D55" s="2">
        <v>20.073046786872602</v>
      </c>
      <c r="E55" s="2">
        <v>8.438040714707439</v>
      </c>
      <c r="F55" s="2">
        <v>0.19027557549565352</v>
      </c>
      <c r="G55" s="2">
        <v>0.14273988252480466</v>
      </c>
      <c r="H55" s="2">
        <v>0.49568388260160678</v>
      </c>
      <c r="I55" s="2">
        <v>0.38668731789504673</v>
      </c>
      <c r="J55" t="s">
        <v>49</v>
      </c>
      <c r="L55" s="7">
        <v>2016</v>
      </c>
      <c r="M55" s="2">
        <v>386.29072322014201</v>
      </c>
      <c r="N55" s="2">
        <v>171.37333447924698</v>
      </c>
      <c r="O55" s="2">
        <v>2.2672376097488001</v>
      </c>
      <c r="P55" s="2">
        <v>1.6889534883720927</v>
      </c>
    </row>
    <row r="56" spans="1:16" x14ac:dyDescent="0.25">
      <c r="A56">
        <f t="shared" si="0"/>
        <v>2010</v>
      </c>
      <c r="B56">
        <f t="shared" si="1"/>
        <v>4</v>
      </c>
      <c r="C56" s="3">
        <v>40269</v>
      </c>
      <c r="D56" s="2">
        <v>6.4831939428752481</v>
      </c>
      <c r="E56" s="2">
        <v>6.4831939428752481</v>
      </c>
      <c r="F56" s="2">
        <v>9.5581799824955238E-2</v>
      </c>
      <c r="G56" s="2">
        <v>9.5581799824955238E-2</v>
      </c>
      <c r="H56" s="2">
        <v>0.38296241657773089</v>
      </c>
      <c r="I56" s="2">
        <v>0.38296241657773089</v>
      </c>
      <c r="J56" t="s">
        <v>49</v>
      </c>
      <c r="L56" s="7">
        <v>2017</v>
      </c>
      <c r="M56" s="2">
        <v>148.73244347981318</v>
      </c>
      <c r="N56" s="2">
        <v>121.28055364064019</v>
      </c>
      <c r="O56" s="2">
        <v>1.6135917986899861</v>
      </c>
      <c r="P56" s="2">
        <v>1.4999735400642236</v>
      </c>
    </row>
    <row r="57" spans="1:16" x14ac:dyDescent="0.25">
      <c r="A57">
        <f t="shared" si="0"/>
        <v>2010</v>
      </c>
      <c r="B57">
        <f t="shared" si="1"/>
        <v>5</v>
      </c>
      <c r="C57" s="3">
        <v>40299</v>
      </c>
      <c r="D57" s="2">
        <v>5.2554853492014981</v>
      </c>
      <c r="E57" s="2">
        <v>5.2554853492014981</v>
      </c>
      <c r="F57" s="2">
        <v>0.16172119881660779</v>
      </c>
      <c r="G57" s="2">
        <v>0.16172119881660779</v>
      </c>
      <c r="H57" s="2">
        <v>0.38057835173116711</v>
      </c>
      <c r="I57" s="2">
        <v>0.38057835173116711</v>
      </c>
      <c r="J57" t="s">
        <v>49</v>
      </c>
      <c r="L57" s="7">
        <v>2018</v>
      </c>
      <c r="M57" s="2">
        <v>180.01457924100276</v>
      </c>
      <c r="N57" s="2">
        <v>167.49824898378833</v>
      </c>
      <c r="O57" s="2">
        <v>1.9656987505384413</v>
      </c>
      <c r="P57" s="2">
        <v>1.8702277461914965</v>
      </c>
    </row>
    <row r="58" spans="1:16" x14ac:dyDescent="0.25">
      <c r="A58">
        <f t="shared" si="0"/>
        <v>2010</v>
      </c>
      <c r="B58">
        <f t="shared" si="1"/>
        <v>6</v>
      </c>
      <c r="C58" s="3">
        <v>40330</v>
      </c>
      <c r="D58" s="2">
        <v>20.191277202739911</v>
      </c>
      <c r="E58" s="2">
        <v>8.15826350476733</v>
      </c>
      <c r="F58" s="2">
        <v>0.20224550107762929</v>
      </c>
      <c r="G58" s="2">
        <v>0.14736880843158937</v>
      </c>
      <c r="H58" s="2">
        <v>0.31696062132890013</v>
      </c>
      <c r="I58" s="2">
        <v>0.23497759139048582</v>
      </c>
      <c r="J58" t="s">
        <v>49</v>
      </c>
      <c r="M58" s="2"/>
      <c r="N58" s="2"/>
      <c r="O58" s="2"/>
      <c r="P58" s="2"/>
    </row>
    <row r="59" spans="1:16" x14ac:dyDescent="0.25">
      <c r="A59">
        <f t="shared" si="0"/>
        <v>2010</v>
      </c>
      <c r="B59">
        <f t="shared" si="1"/>
        <v>7</v>
      </c>
      <c r="C59" s="3">
        <v>40360</v>
      </c>
      <c r="D59" s="2">
        <v>4.5570199509426654</v>
      </c>
      <c r="E59" s="2">
        <v>4.5570199509426654</v>
      </c>
      <c r="F59" s="2">
        <v>5.9001604843651752E-2</v>
      </c>
      <c r="G59" s="2">
        <v>5.9001604843651752E-2</v>
      </c>
      <c r="H59" s="2">
        <v>0.22777579550163765</v>
      </c>
      <c r="I59" s="2">
        <v>0.22777579550163765</v>
      </c>
      <c r="J59" t="s">
        <v>43</v>
      </c>
    </row>
    <row r="60" spans="1:16" x14ac:dyDescent="0.25">
      <c r="A60">
        <f t="shared" si="0"/>
        <v>2010</v>
      </c>
      <c r="B60">
        <f t="shared" si="1"/>
        <v>8</v>
      </c>
      <c r="C60" s="3">
        <v>40391</v>
      </c>
      <c r="D60" s="2">
        <v>11.141687053887868</v>
      </c>
      <c r="E60" s="2">
        <v>11.141687053887868</v>
      </c>
      <c r="F60" s="2">
        <v>0.13971740031328853</v>
      </c>
      <c r="G60" s="2">
        <v>0.13971740031328853</v>
      </c>
      <c r="H60" s="2">
        <v>0.35919857020110946</v>
      </c>
      <c r="I60" s="2">
        <v>0.35919857020110946</v>
      </c>
      <c r="J60" t="s">
        <v>43</v>
      </c>
    </row>
    <row r="61" spans="1:16" x14ac:dyDescent="0.25">
      <c r="A61">
        <f t="shared" si="0"/>
        <v>2010</v>
      </c>
      <c r="B61">
        <f t="shared" si="1"/>
        <v>9</v>
      </c>
      <c r="C61" s="3">
        <v>40422</v>
      </c>
      <c r="D61" s="2">
        <v>33.078298129709133</v>
      </c>
      <c r="E61" s="2">
        <v>8.4220146787992611</v>
      </c>
      <c r="F61" s="2">
        <v>0.17065264175185568</v>
      </c>
      <c r="G61" s="2">
        <v>9.4386567314630965E-2</v>
      </c>
      <c r="H61" s="2">
        <v>0.3028338370803686</v>
      </c>
      <c r="I61" s="2">
        <v>0.19365806749943598</v>
      </c>
      <c r="J61" t="s">
        <v>43</v>
      </c>
    </row>
    <row r="62" spans="1:16" x14ac:dyDescent="0.25">
      <c r="A62">
        <f t="shared" si="0"/>
        <v>2010</v>
      </c>
      <c r="B62">
        <f t="shared" si="1"/>
        <v>10</v>
      </c>
      <c r="C62" s="3">
        <v>40452</v>
      </c>
      <c r="D62" s="2">
        <v>10.668531784064525</v>
      </c>
      <c r="E62" s="2">
        <v>10.668531784064525</v>
      </c>
      <c r="F62" s="2">
        <v>0.11448151389717801</v>
      </c>
      <c r="G62" s="2">
        <v>0.11448151389717801</v>
      </c>
      <c r="H62" s="2">
        <v>0.46676309595621002</v>
      </c>
      <c r="I62" s="2">
        <v>0.46676309595621002</v>
      </c>
      <c r="J62" t="s">
        <v>43</v>
      </c>
    </row>
    <row r="63" spans="1:16" x14ac:dyDescent="0.25">
      <c r="A63">
        <f t="shared" si="0"/>
        <v>2010</v>
      </c>
      <c r="B63">
        <f t="shared" si="1"/>
        <v>11</v>
      </c>
      <c r="C63" s="3">
        <v>40483</v>
      </c>
      <c r="D63" s="2">
        <v>12.7828996948717</v>
      </c>
      <c r="E63" s="2">
        <v>12.7828996948717</v>
      </c>
      <c r="F63" s="2">
        <v>0.23589761641516652</v>
      </c>
      <c r="G63" s="2">
        <v>0.23589761641516652</v>
      </c>
      <c r="H63" s="2">
        <v>0.72848861489032501</v>
      </c>
      <c r="I63" s="2">
        <v>0.72848861489032501</v>
      </c>
      <c r="J63" t="s">
        <v>43</v>
      </c>
    </row>
    <row r="64" spans="1:16" x14ac:dyDescent="0.25">
      <c r="A64">
        <f t="shared" si="0"/>
        <v>2010</v>
      </c>
      <c r="B64">
        <f t="shared" si="1"/>
        <v>12</v>
      </c>
      <c r="C64" s="3">
        <v>40513</v>
      </c>
      <c r="D64" s="2">
        <v>13.908144701535885</v>
      </c>
      <c r="E64" s="2">
        <v>13.908144701535885</v>
      </c>
      <c r="F64" s="2">
        <v>0.22214044222002829</v>
      </c>
      <c r="G64" s="2">
        <v>0.22214044222002829</v>
      </c>
      <c r="H64" s="2">
        <v>0.71243217815524584</v>
      </c>
      <c r="I64" s="2">
        <v>0.71243217815524584</v>
      </c>
      <c r="J64" t="s">
        <v>43</v>
      </c>
    </row>
    <row r="65" spans="1:10" x14ac:dyDescent="0.25">
      <c r="A65">
        <f t="shared" si="0"/>
        <v>2011</v>
      </c>
      <c r="B65">
        <f t="shared" si="1"/>
        <v>1</v>
      </c>
      <c r="C65" s="3">
        <v>40544</v>
      </c>
      <c r="D65" s="2">
        <v>16.025225380599242</v>
      </c>
      <c r="E65" s="2">
        <v>16.025225380599242</v>
      </c>
      <c r="F65" s="2">
        <v>0.16271930512221516</v>
      </c>
      <c r="G65" s="2">
        <v>0.16271930512221516</v>
      </c>
      <c r="H65" s="2">
        <v>0.64196547561185957</v>
      </c>
      <c r="I65" s="2">
        <v>0.64196547561185957</v>
      </c>
      <c r="J65" t="s">
        <v>43</v>
      </c>
    </row>
    <row r="66" spans="1:10" x14ac:dyDescent="0.25">
      <c r="A66">
        <f t="shared" si="0"/>
        <v>2011</v>
      </c>
      <c r="B66">
        <f t="shared" si="1"/>
        <v>2</v>
      </c>
      <c r="C66" s="3">
        <v>40575</v>
      </c>
      <c r="D66" s="2">
        <v>35.928862827487791</v>
      </c>
      <c r="E66" s="2">
        <v>20.428097709349185</v>
      </c>
      <c r="F66" s="2">
        <v>0.3081340838180649</v>
      </c>
      <c r="G66" s="2">
        <v>0.28263275897210766</v>
      </c>
      <c r="H66" s="2">
        <v>0.71163512644831539</v>
      </c>
      <c r="I66" s="2">
        <v>0.67802950722001865</v>
      </c>
      <c r="J66" t="s">
        <v>43</v>
      </c>
    </row>
    <row r="67" spans="1:10" x14ac:dyDescent="0.25">
      <c r="A67">
        <f t="shared" si="0"/>
        <v>2011</v>
      </c>
      <c r="B67">
        <f t="shared" si="1"/>
        <v>3</v>
      </c>
      <c r="C67" s="3">
        <v>40603</v>
      </c>
      <c r="D67" s="2">
        <v>8.6087361439927239</v>
      </c>
      <c r="E67" s="2">
        <v>8.6087361439927239</v>
      </c>
      <c r="F67" s="2">
        <v>0.14293598407049116</v>
      </c>
      <c r="G67" s="2">
        <v>0.14293598407049116</v>
      </c>
      <c r="H67" s="2">
        <v>0.51842554992866219</v>
      </c>
      <c r="I67" s="2">
        <v>0.51842554992866219</v>
      </c>
      <c r="J67" t="s">
        <v>43</v>
      </c>
    </row>
    <row r="68" spans="1:10" x14ac:dyDescent="0.25">
      <c r="A68">
        <f t="shared" si="0"/>
        <v>2011</v>
      </c>
      <c r="B68">
        <f t="shared" si="1"/>
        <v>4</v>
      </c>
      <c r="C68" s="3">
        <v>40634</v>
      </c>
      <c r="D68" s="2">
        <v>6.7350543265235707</v>
      </c>
      <c r="E68" s="2">
        <v>6.7350543265235707</v>
      </c>
      <c r="F68" s="2">
        <v>8.4111255703109025E-2</v>
      </c>
      <c r="G68" s="2">
        <v>8.4111255703109025E-2</v>
      </c>
      <c r="H68" s="2">
        <v>0.32577099763252376</v>
      </c>
      <c r="I68" s="2">
        <v>0.32577099763252376</v>
      </c>
      <c r="J68" t="s">
        <v>43</v>
      </c>
    </row>
    <row r="69" spans="1:10" x14ac:dyDescent="0.25">
      <c r="A69">
        <f t="shared" si="0"/>
        <v>2011</v>
      </c>
      <c r="B69">
        <f t="shared" si="1"/>
        <v>5</v>
      </c>
      <c r="C69" s="3">
        <v>40664</v>
      </c>
      <c r="D69" s="2">
        <v>6.8428466157633121</v>
      </c>
      <c r="E69" s="2">
        <v>6.8428466157633121</v>
      </c>
      <c r="F69" s="2">
        <v>8.9890406233831377E-2</v>
      </c>
      <c r="G69" s="2">
        <v>8.9890406233831377E-2</v>
      </c>
      <c r="H69" s="2">
        <v>0.32493375770213695</v>
      </c>
      <c r="I69" s="2">
        <v>0.32493375770213695</v>
      </c>
      <c r="J69" t="s">
        <v>43</v>
      </c>
    </row>
    <row r="70" spans="1:10" x14ac:dyDescent="0.25">
      <c r="A70">
        <f t="shared" ref="A70:A133" si="2">YEAR(C70)</f>
        <v>2011</v>
      </c>
      <c r="B70">
        <f t="shared" ref="B70:B133" si="3">MONTH(C70)</f>
        <v>6</v>
      </c>
      <c r="C70" s="3">
        <v>40695</v>
      </c>
      <c r="D70" s="2">
        <v>13.196735704990513</v>
      </c>
      <c r="E70" s="2">
        <v>13.196735704990513</v>
      </c>
      <c r="F70" s="2">
        <v>0.15836847964127249</v>
      </c>
      <c r="G70" s="2">
        <v>0.15836847964127249</v>
      </c>
      <c r="H70" s="2">
        <v>0.40118530596886215</v>
      </c>
      <c r="I70" s="2">
        <v>0.40118530596886215</v>
      </c>
      <c r="J70" t="s">
        <v>43</v>
      </c>
    </row>
    <row r="71" spans="1:10" x14ac:dyDescent="0.25">
      <c r="A71">
        <f t="shared" si="2"/>
        <v>2011</v>
      </c>
      <c r="B71">
        <f t="shared" si="3"/>
        <v>7</v>
      </c>
      <c r="C71" s="3">
        <v>40725</v>
      </c>
      <c r="D71" s="2">
        <v>15.027265173013911</v>
      </c>
      <c r="E71" s="2">
        <v>15.027265173013911</v>
      </c>
      <c r="F71" s="2">
        <v>0.19560997789310297</v>
      </c>
      <c r="G71" s="2">
        <v>0.19560997789310297</v>
      </c>
      <c r="H71" s="2">
        <v>0.35047741490412521</v>
      </c>
      <c r="I71" s="2">
        <v>0.35047741490412521</v>
      </c>
      <c r="J71" t="s">
        <v>44</v>
      </c>
    </row>
    <row r="72" spans="1:10" x14ac:dyDescent="0.25">
      <c r="A72">
        <f t="shared" si="2"/>
        <v>2011</v>
      </c>
      <c r="B72">
        <f t="shared" si="3"/>
        <v>8</v>
      </c>
      <c r="C72" s="3">
        <v>40756</v>
      </c>
      <c r="D72" s="2">
        <v>6.7248145999592364</v>
      </c>
      <c r="E72" s="2">
        <v>6.7248145999592364</v>
      </c>
      <c r="F72" s="2">
        <v>0.10367507564948808</v>
      </c>
      <c r="G72" s="2">
        <v>0.10367507564948808</v>
      </c>
      <c r="H72" s="2">
        <v>0.23646540505793265</v>
      </c>
      <c r="I72" s="2">
        <v>0.23646540505793265</v>
      </c>
      <c r="J72" t="s">
        <v>44</v>
      </c>
    </row>
    <row r="73" spans="1:10" x14ac:dyDescent="0.25">
      <c r="A73">
        <f t="shared" si="2"/>
        <v>2011</v>
      </c>
      <c r="B73">
        <f t="shared" si="3"/>
        <v>9</v>
      </c>
      <c r="C73" s="3">
        <v>40787</v>
      </c>
      <c r="D73" s="2">
        <v>16.315316473557953</v>
      </c>
      <c r="E73" s="2">
        <v>16.315316473557953</v>
      </c>
      <c r="F73" s="2">
        <v>0.25335444724918071</v>
      </c>
      <c r="G73" s="2">
        <v>0.25335444724918071</v>
      </c>
      <c r="H73" s="2">
        <v>0.41191107069503458</v>
      </c>
      <c r="I73" s="2">
        <v>0.41191107069503458</v>
      </c>
      <c r="J73" t="s">
        <v>44</v>
      </c>
    </row>
    <row r="74" spans="1:10" x14ac:dyDescent="0.25">
      <c r="A74">
        <f t="shared" si="2"/>
        <v>2011</v>
      </c>
      <c r="B74">
        <f t="shared" si="3"/>
        <v>10</v>
      </c>
      <c r="C74" s="3">
        <v>40817</v>
      </c>
      <c r="D74" s="2">
        <v>6.6271648296514627</v>
      </c>
      <c r="E74" s="2">
        <v>6.6271648296514627</v>
      </c>
      <c r="F74" s="2">
        <v>0.10815446606356123</v>
      </c>
      <c r="G74" s="2">
        <v>0.10815446606356123</v>
      </c>
      <c r="H74" s="2">
        <v>0.51809002681049221</v>
      </c>
      <c r="I74" s="2">
        <v>0.51809002681049221</v>
      </c>
      <c r="J74" t="s">
        <v>44</v>
      </c>
    </row>
    <row r="75" spans="1:10" x14ac:dyDescent="0.25">
      <c r="A75">
        <f t="shared" si="2"/>
        <v>2011</v>
      </c>
      <c r="B75">
        <f t="shared" si="3"/>
        <v>11</v>
      </c>
      <c r="C75" s="3">
        <v>40848</v>
      </c>
      <c r="D75" s="2">
        <v>20.236777410200528</v>
      </c>
      <c r="E75" s="2">
        <v>20.236777410200528</v>
      </c>
      <c r="F75" s="2">
        <v>0.23205500070553928</v>
      </c>
      <c r="G75" s="2">
        <v>0.23205500070553928</v>
      </c>
      <c r="H75" s="2">
        <v>0.66812373590881313</v>
      </c>
      <c r="I75" s="2">
        <v>0.66812373590881313</v>
      </c>
      <c r="J75" t="s">
        <v>44</v>
      </c>
    </row>
    <row r="76" spans="1:10" x14ac:dyDescent="0.25">
      <c r="A76">
        <f t="shared" si="2"/>
        <v>2011</v>
      </c>
      <c r="B76">
        <f t="shared" si="3"/>
        <v>12</v>
      </c>
      <c r="C76" s="3">
        <v>40878</v>
      </c>
      <c r="D76" s="2">
        <v>19.692579294774305</v>
      </c>
      <c r="E76" s="2">
        <v>19.692579294774305</v>
      </c>
      <c r="F76" s="2">
        <v>0.20888195544127566</v>
      </c>
      <c r="G76" s="2">
        <v>0.20888195544127566</v>
      </c>
      <c r="H76" s="2">
        <v>0.78542042300998727</v>
      </c>
      <c r="I76" s="2">
        <v>0.78542042300998727</v>
      </c>
      <c r="J76" t="s">
        <v>44</v>
      </c>
    </row>
    <row r="77" spans="1:10" x14ac:dyDescent="0.25">
      <c r="A77">
        <f t="shared" si="2"/>
        <v>2012</v>
      </c>
      <c r="B77">
        <f t="shared" si="3"/>
        <v>1</v>
      </c>
      <c r="C77" s="3">
        <v>40909</v>
      </c>
      <c r="D77" s="2">
        <v>15.008824982721015</v>
      </c>
      <c r="E77" s="2">
        <v>15.008824982721015</v>
      </c>
      <c r="F77" s="2">
        <v>0.20749253809458568</v>
      </c>
      <c r="G77" s="2">
        <v>0.20749253809458568</v>
      </c>
      <c r="H77" s="2">
        <v>0.58881699065077009</v>
      </c>
      <c r="I77" s="2">
        <v>0.58881699065077009</v>
      </c>
      <c r="J77" t="s">
        <v>44</v>
      </c>
    </row>
    <row r="78" spans="1:10" x14ac:dyDescent="0.25">
      <c r="A78">
        <f t="shared" si="2"/>
        <v>2012</v>
      </c>
      <c r="B78">
        <f t="shared" si="3"/>
        <v>2</v>
      </c>
      <c r="C78" s="3">
        <v>40940</v>
      </c>
      <c r="D78" s="2">
        <v>20.077967098346296</v>
      </c>
      <c r="E78" s="2">
        <v>9.3536458277211949</v>
      </c>
      <c r="F78" s="2">
        <v>0.22700663297584939</v>
      </c>
      <c r="G78" s="2">
        <v>0.13688651900380674</v>
      </c>
      <c r="H78" s="2">
        <v>0.80853777810605598</v>
      </c>
      <c r="I78" s="2">
        <v>0.66268610055653177</v>
      </c>
      <c r="J78" t="s">
        <v>44</v>
      </c>
    </row>
    <row r="79" spans="1:10" x14ac:dyDescent="0.25">
      <c r="A79">
        <f t="shared" si="2"/>
        <v>2012</v>
      </c>
      <c r="B79">
        <f t="shared" si="3"/>
        <v>3</v>
      </c>
      <c r="C79" s="3">
        <v>40969</v>
      </c>
      <c r="D79" s="2">
        <v>12.109766591290771</v>
      </c>
      <c r="E79" s="2">
        <v>12.109766591290771</v>
      </c>
      <c r="F79" s="2">
        <v>0.16649092641537605</v>
      </c>
      <c r="G79" s="2">
        <v>0.16649092641537605</v>
      </c>
      <c r="H79" s="2">
        <v>0.4744570366459705</v>
      </c>
      <c r="I79" s="2">
        <v>0.4744570366459705</v>
      </c>
      <c r="J79" t="s">
        <v>44</v>
      </c>
    </row>
    <row r="80" spans="1:10" x14ac:dyDescent="0.25">
      <c r="A80">
        <f t="shared" si="2"/>
        <v>2012</v>
      </c>
      <c r="B80">
        <f t="shared" si="3"/>
        <v>4</v>
      </c>
      <c r="C80" s="3">
        <v>41000</v>
      </c>
      <c r="D80" s="2">
        <v>7.9455277056430349</v>
      </c>
      <c r="E80" s="2">
        <v>7.9455277056430349</v>
      </c>
      <c r="F80" s="2">
        <v>0.12266310362927994</v>
      </c>
      <c r="G80" s="2">
        <v>0.12266310362927994</v>
      </c>
      <c r="H80" s="2">
        <v>0.43950951575104963</v>
      </c>
      <c r="I80" s="2">
        <v>0.43950951575104963</v>
      </c>
      <c r="J80" t="s">
        <v>44</v>
      </c>
    </row>
    <row r="81" spans="1:10" x14ac:dyDescent="0.25">
      <c r="A81">
        <f t="shared" si="2"/>
        <v>2012</v>
      </c>
      <c r="B81">
        <f t="shared" si="3"/>
        <v>5</v>
      </c>
      <c r="C81" s="3">
        <v>41030</v>
      </c>
      <c r="D81" s="2">
        <v>12.870780887054687</v>
      </c>
      <c r="E81" s="2">
        <v>12.870780887054687</v>
      </c>
      <c r="F81" s="2">
        <v>0.11889174349209475</v>
      </c>
      <c r="G81" s="2">
        <v>0.11889174349209475</v>
      </c>
      <c r="H81" s="2">
        <v>0.38596553452092447</v>
      </c>
      <c r="I81" s="2">
        <v>0.38596553452092447</v>
      </c>
      <c r="J81" t="s">
        <v>44</v>
      </c>
    </row>
    <row r="82" spans="1:10" x14ac:dyDescent="0.25">
      <c r="A82">
        <f t="shared" si="2"/>
        <v>2012</v>
      </c>
      <c r="B82">
        <f t="shared" si="3"/>
        <v>6</v>
      </c>
      <c r="C82" s="3">
        <v>41061</v>
      </c>
      <c r="D82" s="2">
        <v>37.05690597614344</v>
      </c>
      <c r="E82" s="2">
        <v>14.600206578175678</v>
      </c>
      <c r="F82" s="2">
        <v>0.12531229170931896</v>
      </c>
      <c r="G82" s="2">
        <v>8.4469231088937932E-2</v>
      </c>
      <c r="H82" s="2">
        <v>0.42315412740101188</v>
      </c>
      <c r="I82" s="2">
        <v>0.35796645552853917</v>
      </c>
      <c r="J82" t="s">
        <v>44</v>
      </c>
    </row>
    <row r="83" spans="1:10" x14ac:dyDescent="0.25">
      <c r="A83">
        <f t="shared" si="2"/>
        <v>2012</v>
      </c>
      <c r="B83">
        <f t="shared" si="3"/>
        <v>7</v>
      </c>
      <c r="C83" s="3">
        <v>41091</v>
      </c>
      <c r="D83" s="2">
        <v>5.9237384800341104</v>
      </c>
      <c r="E83" s="2">
        <v>5.9237384800341104</v>
      </c>
      <c r="F83" s="2">
        <v>0.16970197018932226</v>
      </c>
      <c r="G83" s="2">
        <v>0.16970197018932226</v>
      </c>
      <c r="H83" s="2">
        <v>0.22950950473179729</v>
      </c>
      <c r="I83" s="2">
        <v>0.22950950473179729</v>
      </c>
      <c r="J83" t="s">
        <v>45</v>
      </c>
    </row>
    <row r="84" spans="1:10" x14ac:dyDescent="0.25">
      <c r="A84">
        <f t="shared" si="2"/>
        <v>2012</v>
      </c>
      <c r="B84">
        <f t="shared" si="3"/>
        <v>8</v>
      </c>
      <c r="C84" s="3">
        <v>41122</v>
      </c>
      <c r="D84" s="2">
        <v>8.9074446649108037</v>
      </c>
      <c r="E84" s="2">
        <v>8.9074446649108037</v>
      </c>
      <c r="F84" s="2">
        <v>0.13868291789364151</v>
      </c>
      <c r="G84" s="2">
        <v>0.13868291789364151</v>
      </c>
      <c r="H84" s="2">
        <v>0.30633595905292937</v>
      </c>
      <c r="I84" s="2">
        <v>0.30633595905292937</v>
      </c>
      <c r="J84" t="s">
        <v>45</v>
      </c>
    </row>
    <row r="85" spans="1:10" x14ac:dyDescent="0.25">
      <c r="A85">
        <f t="shared" si="2"/>
        <v>2012</v>
      </c>
      <c r="B85">
        <f t="shared" si="3"/>
        <v>9</v>
      </c>
      <c r="C85" s="3">
        <v>41153</v>
      </c>
      <c r="D85" s="2">
        <v>90.938677684169292</v>
      </c>
      <c r="E85" s="2">
        <v>19.009377602430913</v>
      </c>
      <c r="F85" s="2">
        <v>0.32979082035549312</v>
      </c>
      <c r="G85" s="2">
        <v>0.14720003448100694</v>
      </c>
      <c r="H85" s="2">
        <v>0.68420921542763624</v>
      </c>
      <c r="I85" s="2">
        <v>0.37296415422919027</v>
      </c>
      <c r="J85" t="s">
        <v>45</v>
      </c>
    </row>
    <row r="86" spans="1:10" x14ac:dyDescent="0.25">
      <c r="A86">
        <f t="shared" si="2"/>
        <v>2012</v>
      </c>
      <c r="B86">
        <f t="shared" si="3"/>
        <v>10</v>
      </c>
      <c r="C86" s="3">
        <v>41183</v>
      </c>
      <c r="D86" s="2">
        <v>7.2399754938557619</v>
      </c>
      <c r="E86" s="2">
        <v>7.2399754938557619</v>
      </c>
      <c r="F86" s="2">
        <v>0.17817598551797709</v>
      </c>
      <c r="G86" s="2">
        <v>0.17817598551797709</v>
      </c>
      <c r="H86" s="2">
        <v>0.43769474162709049</v>
      </c>
      <c r="I86" s="2">
        <v>0.43769474162709049</v>
      </c>
      <c r="J86" t="s">
        <v>45</v>
      </c>
    </row>
    <row r="87" spans="1:10" x14ac:dyDescent="0.25">
      <c r="A87">
        <f t="shared" si="2"/>
        <v>2012</v>
      </c>
      <c r="B87">
        <f t="shared" si="3"/>
        <v>11</v>
      </c>
      <c r="C87" s="3">
        <v>41214</v>
      </c>
      <c r="D87" s="2">
        <v>13.601792088763967</v>
      </c>
      <c r="E87" s="2">
        <v>13.601792088763967</v>
      </c>
      <c r="F87" s="2">
        <v>0.18396079016921865</v>
      </c>
      <c r="G87" s="2">
        <v>0.18396079016921865</v>
      </c>
      <c r="H87" s="2">
        <v>0.54100374403070917</v>
      </c>
      <c r="I87" s="2">
        <v>0.54100374403070917</v>
      </c>
      <c r="J87" t="s">
        <v>45</v>
      </c>
    </row>
    <row r="88" spans="1:10" x14ac:dyDescent="0.25">
      <c r="A88">
        <f t="shared" si="2"/>
        <v>2012</v>
      </c>
      <c r="B88">
        <f t="shared" si="3"/>
        <v>12</v>
      </c>
      <c r="C88" s="3">
        <v>41244</v>
      </c>
      <c r="D88" s="2">
        <v>9.1055011060090845</v>
      </c>
      <c r="E88" s="2">
        <v>9.1055011060090845</v>
      </c>
      <c r="F88" s="2">
        <v>0.12726416299664581</v>
      </c>
      <c r="G88" s="2">
        <v>0.12726416299664581</v>
      </c>
      <c r="H88" s="2">
        <v>0.74237600012227156</v>
      </c>
      <c r="I88" s="2">
        <v>0.74237600012227156</v>
      </c>
      <c r="J88" t="s">
        <v>45</v>
      </c>
    </row>
    <row r="89" spans="1:10" x14ac:dyDescent="0.25">
      <c r="A89">
        <f t="shared" si="2"/>
        <v>2013</v>
      </c>
      <c r="B89">
        <f t="shared" si="3"/>
        <v>1</v>
      </c>
      <c r="C89" s="3">
        <v>41275</v>
      </c>
      <c r="D89" s="2">
        <v>20.503246600800633</v>
      </c>
      <c r="E89" s="2">
        <v>20.503246600800633</v>
      </c>
      <c r="F89" s="2">
        <v>0.23399153929924305</v>
      </c>
      <c r="G89" s="2">
        <v>0.23399153929924305</v>
      </c>
      <c r="H89" s="2">
        <v>0.73113388200279261</v>
      </c>
      <c r="I89" s="2">
        <v>0.73113388200279261</v>
      </c>
      <c r="J89" t="s">
        <v>45</v>
      </c>
    </row>
    <row r="90" spans="1:10" x14ac:dyDescent="0.25">
      <c r="A90">
        <f t="shared" si="2"/>
        <v>2013</v>
      </c>
      <c r="B90">
        <f t="shared" si="3"/>
        <v>2</v>
      </c>
      <c r="C90" s="3">
        <v>41306</v>
      </c>
      <c r="D90" s="2">
        <v>12.976473314562073</v>
      </c>
      <c r="E90" s="2">
        <v>12.976473314562073</v>
      </c>
      <c r="F90" s="2">
        <v>0.22300444239801651</v>
      </c>
      <c r="G90" s="2">
        <v>0.22300444239801651</v>
      </c>
      <c r="H90" s="2">
        <v>0.67930067518914206</v>
      </c>
      <c r="I90" s="2">
        <v>0.67930067518914206</v>
      </c>
      <c r="J90" t="s">
        <v>45</v>
      </c>
    </row>
    <row r="91" spans="1:10" x14ac:dyDescent="0.25">
      <c r="A91">
        <f t="shared" si="2"/>
        <v>2013</v>
      </c>
      <c r="B91">
        <f t="shared" si="3"/>
        <v>3</v>
      </c>
      <c r="C91" s="3">
        <v>41334</v>
      </c>
      <c r="D91" s="2">
        <v>26.026302994869958</v>
      </c>
      <c r="E91" s="2">
        <v>12.352415601253504</v>
      </c>
      <c r="F91" s="2">
        <v>0.29187751522577771</v>
      </c>
      <c r="G91" s="2">
        <v>0.21520411857098068</v>
      </c>
      <c r="H91" s="2">
        <v>0.63553674828100837</v>
      </c>
      <c r="I91" s="2">
        <v>0.50710717495550584</v>
      </c>
      <c r="J91" t="s">
        <v>45</v>
      </c>
    </row>
    <row r="92" spans="1:10" x14ac:dyDescent="0.25">
      <c r="A92">
        <f t="shared" si="2"/>
        <v>2013</v>
      </c>
      <c r="B92">
        <f t="shared" si="3"/>
        <v>4</v>
      </c>
      <c r="C92" s="3">
        <v>41365</v>
      </c>
      <c r="D92" s="2">
        <v>5.5207738527086816</v>
      </c>
      <c r="E92" s="2">
        <v>5.5207738527086816</v>
      </c>
      <c r="F92" s="2">
        <v>8.063414360774819E-2</v>
      </c>
      <c r="G92" s="2">
        <v>8.063414360774819E-2</v>
      </c>
      <c r="H92" s="2">
        <v>0.3880727187289541</v>
      </c>
      <c r="I92" s="2">
        <v>0.3880727187289541</v>
      </c>
      <c r="J92" t="s">
        <v>45</v>
      </c>
    </row>
    <row r="93" spans="1:10" x14ac:dyDescent="0.25">
      <c r="A93">
        <f t="shared" si="2"/>
        <v>2013</v>
      </c>
      <c r="B93">
        <f t="shared" si="3"/>
        <v>5</v>
      </c>
      <c r="C93" s="3">
        <v>41395</v>
      </c>
      <c r="D93" s="2">
        <v>6.5642375599981229</v>
      </c>
      <c r="E93" s="2">
        <v>6.5642375599981229</v>
      </c>
      <c r="F93" s="2">
        <v>8.9817320959848776E-2</v>
      </c>
      <c r="G93" s="2">
        <v>8.9817320959848776E-2</v>
      </c>
      <c r="H93" s="2">
        <v>0.30698256480830427</v>
      </c>
      <c r="I93" s="2">
        <v>0.30698256480830427</v>
      </c>
      <c r="J93" t="s">
        <v>45</v>
      </c>
    </row>
    <row r="94" spans="1:10" x14ac:dyDescent="0.25">
      <c r="A94">
        <f t="shared" si="2"/>
        <v>2013</v>
      </c>
      <c r="B94">
        <f t="shared" si="3"/>
        <v>6</v>
      </c>
      <c r="C94" s="3">
        <v>41426</v>
      </c>
      <c r="D94" s="2">
        <v>6.686799580145677</v>
      </c>
      <c r="E94" s="2">
        <v>6.686799580145677</v>
      </c>
      <c r="F94" s="2">
        <v>0.11462083610383669</v>
      </c>
      <c r="G94" s="2">
        <v>0.11462083610383669</v>
      </c>
      <c r="H94" s="2">
        <v>0.27527397768607353</v>
      </c>
      <c r="I94" s="2">
        <v>0.27527397768607353</v>
      </c>
      <c r="J94" t="s">
        <v>45</v>
      </c>
    </row>
    <row r="95" spans="1:10" x14ac:dyDescent="0.25">
      <c r="A95">
        <f t="shared" si="2"/>
        <v>2013</v>
      </c>
      <c r="B95">
        <f t="shared" si="3"/>
        <v>7</v>
      </c>
      <c r="C95" s="3">
        <v>41456</v>
      </c>
      <c r="D95" s="2">
        <v>6.3274575942589601</v>
      </c>
      <c r="E95" s="2">
        <v>6.3274575942589601</v>
      </c>
      <c r="F95" s="2">
        <v>0.14912553068707979</v>
      </c>
      <c r="G95" s="2">
        <v>0.14912553068707979</v>
      </c>
      <c r="H95" s="2">
        <v>0.34114495391874922</v>
      </c>
      <c r="I95" s="2">
        <v>0.34114495391874922</v>
      </c>
      <c r="J95" t="s">
        <v>46</v>
      </c>
    </row>
    <row r="96" spans="1:10" x14ac:dyDescent="0.25">
      <c r="A96">
        <f t="shared" si="2"/>
        <v>2013</v>
      </c>
      <c r="B96">
        <f t="shared" si="3"/>
        <v>8</v>
      </c>
      <c r="C96" s="3">
        <v>41487</v>
      </c>
      <c r="D96" s="2">
        <v>35.006217539671852</v>
      </c>
      <c r="E96" s="2">
        <v>13.709571981842664</v>
      </c>
      <c r="F96" s="2">
        <v>0.32609291624572678</v>
      </c>
      <c r="G96" s="2">
        <v>0.20475471389472444</v>
      </c>
      <c r="H96" s="2">
        <v>0.38422546083377435</v>
      </c>
      <c r="I96" s="2">
        <v>0.29695444193844162</v>
      </c>
      <c r="J96" t="s">
        <v>46</v>
      </c>
    </row>
    <row r="97" spans="1:10" x14ac:dyDescent="0.25">
      <c r="A97">
        <f t="shared" si="2"/>
        <v>2013</v>
      </c>
      <c r="B97">
        <f t="shared" si="3"/>
        <v>9</v>
      </c>
      <c r="C97" s="3">
        <v>41518</v>
      </c>
      <c r="D97" s="2">
        <v>27.206279942262459</v>
      </c>
      <c r="E97" s="2">
        <v>11.652261563790743</v>
      </c>
      <c r="F97" s="2">
        <v>0.16754186804881338</v>
      </c>
      <c r="G97" s="2">
        <v>8.884796032891619E-2</v>
      </c>
      <c r="H97" s="2">
        <v>0.37291737111471723</v>
      </c>
      <c r="I97" s="2">
        <v>0.25594139949407757</v>
      </c>
      <c r="J97" t="s">
        <v>46</v>
      </c>
    </row>
    <row r="98" spans="1:10" x14ac:dyDescent="0.25">
      <c r="A98">
        <f t="shared" si="2"/>
        <v>2013</v>
      </c>
      <c r="B98">
        <f t="shared" si="3"/>
        <v>10</v>
      </c>
      <c r="C98" s="3">
        <v>41548</v>
      </c>
      <c r="D98" s="2">
        <v>28.931855462271415</v>
      </c>
      <c r="E98" s="2">
        <v>16.878351299321896</v>
      </c>
      <c r="F98" s="2">
        <v>0.30731306864739361</v>
      </c>
      <c r="G98" s="2">
        <v>0.21225817102853697</v>
      </c>
      <c r="H98" s="2">
        <v>0.53968970127156168</v>
      </c>
      <c r="I98" s="2">
        <v>0.44755662507054156</v>
      </c>
      <c r="J98" t="s">
        <v>46</v>
      </c>
    </row>
    <row r="99" spans="1:10" x14ac:dyDescent="0.25">
      <c r="A99">
        <f t="shared" si="2"/>
        <v>2013</v>
      </c>
      <c r="B99">
        <f t="shared" si="3"/>
        <v>11</v>
      </c>
      <c r="C99" s="3">
        <v>41579</v>
      </c>
      <c r="D99" s="2">
        <v>9.1615227443811147</v>
      </c>
      <c r="E99" s="2">
        <v>9.1615227443811147</v>
      </c>
      <c r="F99" s="2">
        <v>0.15563690780017236</v>
      </c>
      <c r="G99" s="2">
        <v>0.15563690780017236</v>
      </c>
      <c r="H99" s="2">
        <v>0.40890942841604744</v>
      </c>
      <c r="I99" s="2">
        <v>0.40890942841604744</v>
      </c>
      <c r="J99" t="s">
        <v>46</v>
      </c>
    </row>
    <row r="100" spans="1:10" x14ac:dyDescent="0.25">
      <c r="A100">
        <f t="shared" si="2"/>
        <v>2013</v>
      </c>
      <c r="B100">
        <f t="shared" si="3"/>
        <v>12</v>
      </c>
      <c r="C100" s="3">
        <v>41609</v>
      </c>
      <c r="D100" s="2">
        <v>12.074153059014375</v>
      </c>
      <c r="E100" s="2">
        <v>12.074153059014375</v>
      </c>
      <c r="F100" s="2">
        <v>0.22921592356591419</v>
      </c>
      <c r="G100" s="2">
        <v>0.22921592356591419</v>
      </c>
      <c r="H100" s="2">
        <v>0.51356391764194231</v>
      </c>
      <c r="I100" s="2">
        <v>0.51356391764194231</v>
      </c>
      <c r="J100" t="s">
        <v>46</v>
      </c>
    </row>
    <row r="101" spans="1:10" x14ac:dyDescent="0.25">
      <c r="A101">
        <f t="shared" si="2"/>
        <v>2014</v>
      </c>
      <c r="B101">
        <f t="shared" si="3"/>
        <v>1</v>
      </c>
      <c r="C101" s="3">
        <v>41640</v>
      </c>
      <c r="D101" s="2">
        <v>28.199077839845469</v>
      </c>
      <c r="E101" s="2">
        <v>27.052558146819507</v>
      </c>
      <c r="F101" s="2">
        <v>0.26473005526427662</v>
      </c>
      <c r="G101" s="2">
        <v>0.25930505731524506</v>
      </c>
      <c r="H101" s="2">
        <v>0.85149496953379633</v>
      </c>
      <c r="I101" s="2">
        <v>0.85149496953379633</v>
      </c>
      <c r="J101" t="s">
        <v>46</v>
      </c>
    </row>
    <row r="102" spans="1:10" x14ac:dyDescent="0.25">
      <c r="A102">
        <f t="shared" si="2"/>
        <v>2014</v>
      </c>
      <c r="B102">
        <f t="shared" si="3"/>
        <v>2</v>
      </c>
      <c r="C102" s="3">
        <v>41671</v>
      </c>
      <c r="D102" s="2">
        <v>35.843782194610796</v>
      </c>
      <c r="E102" s="2">
        <v>17.564896399991046</v>
      </c>
      <c r="F102" s="2">
        <v>0.26413490151622504</v>
      </c>
      <c r="G102" s="2">
        <v>0.17866694510116868</v>
      </c>
      <c r="H102" s="2">
        <v>0.7241693577858489</v>
      </c>
      <c r="I102" s="2">
        <v>0.63302730398335361</v>
      </c>
      <c r="J102" t="s">
        <v>46</v>
      </c>
    </row>
    <row r="103" spans="1:10" x14ac:dyDescent="0.25">
      <c r="A103">
        <f t="shared" si="2"/>
        <v>2014</v>
      </c>
      <c r="B103">
        <f t="shared" si="3"/>
        <v>3</v>
      </c>
      <c r="C103" s="3">
        <v>41699</v>
      </c>
      <c r="D103" s="2">
        <v>15.467374655996665</v>
      </c>
      <c r="E103" s="2">
        <v>15.467374655996665</v>
      </c>
      <c r="F103" s="2">
        <v>0.20662127189874929</v>
      </c>
      <c r="G103" s="2">
        <v>0.20662127189874929</v>
      </c>
      <c r="H103" s="2">
        <v>0.69340184810900729</v>
      </c>
      <c r="I103" s="2">
        <v>0.69340184810900729</v>
      </c>
      <c r="J103" t="s">
        <v>46</v>
      </c>
    </row>
    <row r="104" spans="1:10" x14ac:dyDescent="0.25">
      <c r="A104">
        <f t="shared" si="2"/>
        <v>2014</v>
      </c>
      <c r="B104">
        <f t="shared" si="3"/>
        <v>4</v>
      </c>
      <c r="C104" s="3">
        <v>41730</v>
      </c>
      <c r="D104" s="2">
        <v>16.648235510840298</v>
      </c>
      <c r="E104" s="2">
        <v>6.8570390131485714</v>
      </c>
      <c r="F104" s="2">
        <v>0.25604886525510318</v>
      </c>
      <c r="G104" s="2">
        <v>9.5598994652565952E-2</v>
      </c>
      <c r="H104" s="2">
        <v>0.3720546228828413</v>
      </c>
      <c r="I104" s="2">
        <v>0.27672262702952655</v>
      </c>
      <c r="J104" t="s">
        <v>46</v>
      </c>
    </row>
    <row r="105" spans="1:10" x14ac:dyDescent="0.25">
      <c r="A105">
        <f t="shared" si="2"/>
        <v>2014</v>
      </c>
      <c r="B105">
        <f t="shared" si="3"/>
        <v>5</v>
      </c>
      <c r="C105" s="3">
        <v>41760</v>
      </c>
      <c r="D105" s="2">
        <v>7.1356466218685428</v>
      </c>
      <c r="E105" s="2">
        <v>7.1356466218685428</v>
      </c>
      <c r="F105" s="2">
        <v>0.11106851726169611</v>
      </c>
      <c r="G105" s="2">
        <v>0.11106851726169611</v>
      </c>
      <c r="H105" s="2">
        <v>0.28653147677185031</v>
      </c>
      <c r="I105" s="2">
        <v>0.28653147677185031</v>
      </c>
      <c r="J105" t="s">
        <v>46</v>
      </c>
    </row>
    <row r="106" spans="1:10" x14ac:dyDescent="0.25">
      <c r="A106">
        <f t="shared" si="2"/>
        <v>2014</v>
      </c>
      <c r="B106">
        <f t="shared" si="3"/>
        <v>6</v>
      </c>
      <c r="C106" s="3">
        <v>41791</v>
      </c>
      <c r="D106" s="2">
        <v>39.7150556744703</v>
      </c>
      <c r="E106" s="2">
        <v>12.640930930841352</v>
      </c>
      <c r="F106" s="2">
        <v>0.19593386186168268</v>
      </c>
      <c r="G106" s="2">
        <v>0.1142202963835833</v>
      </c>
      <c r="H106" s="2">
        <v>0.40549062893879162</v>
      </c>
      <c r="I106" s="2">
        <v>0.26969265305818035</v>
      </c>
      <c r="J106" t="s">
        <v>46</v>
      </c>
    </row>
    <row r="107" spans="1:10" x14ac:dyDescent="0.25">
      <c r="A107">
        <f t="shared" si="2"/>
        <v>2014</v>
      </c>
      <c r="B107">
        <f t="shared" si="3"/>
        <v>7</v>
      </c>
      <c r="C107" s="3">
        <v>41821</v>
      </c>
      <c r="D107" s="2">
        <v>37.842994398991671</v>
      </c>
      <c r="E107" s="2">
        <v>6.6832649776630895</v>
      </c>
      <c r="F107" s="2">
        <v>0.23868648523675634</v>
      </c>
      <c r="G107" s="2">
        <v>9.7487377221571719E-2</v>
      </c>
      <c r="H107" s="2">
        <v>0.39186175726975081</v>
      </c>
      <c r="I107" s="2">
        <v>0.1830821207759373</v>
      </c>
      <c r="J107" t="s">
        <v>47</v>
      </c>
    </row>
    <row r="108" spans="1:10" x14ac:dyDescent="0.25">
      <c r="A108">
        <f t="shared" si="2"/>
        <v>2014</v>
      </c>
      <c r="B108">
        <f t="shared" si="3"/>
        <v>8</v>
      </c>
      <c r="C108" s="3">
        <v>41852</v>
      </c>
      <c r="D108" s="2">
        <v>5.9972054772044174</v>
      </c>
      <c r="E108" s="2">
        <v>5.9972054772044174</v>
      </c>
      <c r="F108" s="2">
        <v>7.5049036790644605E-2</v>
      </c>
      <c r="G108" s="2">
        <v>7.5049036790644605E-2</v>
      </c>
      <c r="H108" s="2">
        <v>0.17845364438444847</v>
      </c>
      <c r="I108" s="2">
        <v>0.17845364438444847</v>
      </c>
      <c r="J108" t="s">
        <v>47</v>
      </c>
    </row>
    <row r="109" spans="1:10" x14ac:dyDescent="0.25">
      <c r="A109">
        <f t="shared" si="2"/>
        <v>2014</v>
      </c>
      <c r="B109">
        <f t="shared" si="3"/>
        <v>9</v>
      </c>
      <c r="C109" s="3">
        <v>41883</v>
      </c>
      <c r="D109" s="2">
        <v>33.218587337693805</v>
      </c>
      <c r="E109" s="2">
        <v>14.817339901404345</v>
      </c>
      <c r="F109" s="2">
        <v>0.23115234593498057</v>
      </c>
      <c r="G109" s="2">
        <v>0.14125578932452287</v>
      </c>
      <c r="H109" s="2">
        <v>0.48119746724044066</v>
      </c>
      <c r="I109" s="2">
        <v>0.37138488846460777</v>
      </c>
      <c r="J109" t="s">
        <v>47</v>
      </c>
    </row>
    <row r="110" spans="1:10" x14ac:dyDescent="0.25">
      <c r="A110">
        <f t="shared" si="2"/>
        <v>2014</v>
      </c>
      <c r="B110">
        <f t="shared" si="3"/>
        <v>10</v>
      </c>
      <c r="C110" s="3">
        <v>41913</v>
      </c>
      <c r="D110" s="2">
        <v>13.469498534489833</v>
      </c>
      <c r="E110" s="2">
        <v>13.469498534489833</v>
      </c>
      <c r="F110" s="2">
        <v>0.16542440130367012</v>
      </c>
      <c r="G110" s="2">
        <v>0.16542440130367012</v>
      </c>
      <c r="H110" s="2">
        <v>0.54903306161109156</v>
      </c>
      <c r="I110" s="2">
        <v>0.54903306161109156</v>
      </c>
      <c r="J110" t="s">
        <v>47</v>
      </c>
    </row>
    <row r="111" spans="1:10" x14ac:dyDescent="0.25">
      <c r="A111">
        <f t="shared" si="2"/>
        <v>2014</v>
      </c>
      <c r="B111">
        <f t="shared" si="3"/>
        <v>11</v>
      </c>
      <c r="C111" s="3">
        <v>41944</v>
      </c>
      <c r="D111" s="2">
        <v>9.7836842552747179</v>
      </c>
      <c r="E111" s="2">
        <v>9.7836842552747179</v>
      </c>
      <c r="F111" s="2">
        <v>0.15167172572212734</v>
      </c>
      <c r="G111" s="2">
        <v>0.15167172572212734</v>
      </c>
      <c r="H111" s="2">
        <v>0.48303811818052994</v>
      </c>
      <c r="I111" s="2">
        <v>0.48303811818052994</v>
      </c>
      <c r="J111" t="s">
        <v>47</v>
      </c>
    </row>
    <row r="112" spans="1:10" x14ac:dyDescent="0.25">
      <c r="A112">
        <f t="shared" si="2"/>
        <v>2014</v>
      </c>
      <c r="B112">
        <f t="shared" si="3"/>
        <v>12</v>
      </c>
      <c r="C112" s="3">
        <v>41974</v>
      </c>
      <c r="D112" s="2">
        <v>19.930635606303536</v>
      </c>
      <c r="E112" s="2">
        <v>19.823217067040542</v>
      </c>
      <c r="F112" s="2">
        <v>0.20926142762318861</v>
      </c>
      <c r="G112" s="2">
        <v>0.20726117404891001</v>
      </c>
      <c r="H112" s="2">
        <v>0.68461624516157893</v>
      </c>
      <c r="I112" s="2">
        <v>0.68461624516157893</v>
      </c>
      <c r="J112" t="s">
        <v>47</v>
      </c>
    </row>
    <row r="113" spans="1:10" x14ac:dyDescent="0.25">
      <c r="A113">
        <f t="shared" si="2"/>
        <v>2015</v>
      </c>
      <c r="B113">
        <f t="shared" si="3"/>
        <v>1</v>
      </c>
      <c r="C113" s="3">
        <v>42005</v>
      </c>
      <c r="D113" s="2">
        <v>28.332114402900661</v>
      </c>
      <c r="E113" s="2">
        <v>18.188359265918123</v>
      </c>
      <c r="F113" s="2">
        <v>0.23755562086851745</v>
      </c>
      <c r="G113" s="2">
        <v>0.1733971185256796</v>
      </c>
      <c r="H113" s="2">
        <v>0.80467262936547335</v>
      </c>
      <c r="I113" s="2">
        <v>0.67391200780432914</v>
      </c>
      <c r="J113" t="s">
        <v>47</v>
      </c>
    </row>
    <row r="114" spans="1:10" x14ac:dyDescent="0.25">
      <c r="A114">
        <f t="shared" si="2"/>
        <v>2015</v>
      </c>
      <c r="B114">
        <f t="shared" si="3"/>
        <v>2</v>
      </c>
      <c r="C114" s="3">
        <v>42036</v>
      </c>
      <c r="D114" s="2">
        <v>29.625508692283844</v>
      </c>
      <c r="E114" s="2">
        <v>13.613086235342145</v>
      </c>
      <c r="F114" s="2">
        <v>0.21849775464298202</v>
      </c>
      <c r="G114" s="2">
        <v>0.16743246521657232</v>
      </c>
      <c r="H114" s="2">
        <v>0.73229202321069564</v>
      </c>
      <c r="I114" s="2">
        <v>0.64553409593138522</v>
      </c>
      <c r="J114" t="s">
        <v>47</v>
      </c>
    </row>
    <row r="115" spans="1:10" x14ac:dyDescent="0.25">
      <c r="A115">
        <f t="shared" si="2"/>
        <v>2015</v>
      </c>
      <c r="B115">
        <f t="shared" si="3"/>
        <v>3</v>
      </c>
      <c r="C115" s="3">
        <v>42064</v>
      </c>
      <c r="D115" s="2">
        <v>13.922510182347761</v>
      </c>
      <c r="E115" s="2">
        <v>13.920881593056432</v>
      </c>
      <c r="F115" s="2">
        <v>0.17127013107138747</v>
      </c>
      <c r="G115" s="2">
        <v>0.17125400642493868</v>
      </c>
      <c r="H115" s="2">
        <v>0.48133535526627291</v>
      </c>
      <c r="I115" s="2">
        <v>0.48133535526627291</v>
      </c>
      <c r="J115" t="s">
        <v>47</v>
      </c>
    </row>
    <row r="116" spans="1:10" x14ac:dyDescent="0.25">
      <c r="A116">
        <f t="shared" si="2"/>
        <v>2015</v>
      </c>
      <c r="B116">
        <f t="shared" si="3"/>
        <v>4</v>
      </c>
      <c r="C116" s="3">
        <v>42095</v>
      </c>
      <c r="D116" s="2">
        <v>8.9343505835289676</v>
      </c>
      <c r="E116" s="2">
        <v>8.7686214673281686</v>
      </c>
      <c r="F116" s="2">
        <v>0.12233329497621981</v>
      </c>
      <c r="G116" s="2">
        <v>0.11443221821630627</v>
      </c>
      <c r="H116" s="2">
        <v>0.35214029028761251</v>
      </c>
      <c r="I116" s="2">
        <v>0.35214029028761251</v>
      </c>
      <c r="J116" t="s">
        <v>47</v>
      </c>
    </row>
    <row r="117" spans="1:10" x14ac:dyDescent="0.25">
      <c r="A117">
        <f t="shared" si="2"/>
        <v>2015</v>
      </c>
      <c r="B117">
        <f t="shared" si="3"/>
        <v>5</v>
      </c>
      <c r="C117" s="3">
        <v>42125</v>
      </c>
      <c r="D117" s="2">
        <v>6.6581144571381223</v>
      </c>
      <c r="E117" s="2">
        <v>6.6578505992871424</v>
      </c>
      <c r="F117" s="2">
        <v>0.11509919222850676</v>
      </c>
      <c r="G117" s="2">
        <v>0.11509479459765709</v>
      </c>
      <c r="H117" s="2">
        <v>0.28046037331488277</v>
      </c>
      <c r="I117" s="2">
        <v>0.28046037331488277</v>
      </c>
      <c r="J117" t="s">
        <v>47</v>
      </c>
    </row>
    <row r="118" spans="1:10" x14ac:dyDescent="0.25">
      <c r="A118">
        <f t="shared" si="2"/>
        <v>2015</v>
      </c>
      <c r="B118">
        <f t="shared" si="3"/>
        <v>6</v>
      </c>
      <c r="C118" s="3">
        <v>42156</v>
      </c>
      <c r="D118" s="2">
        <v>6.3406225432818486</v>
      </c>
      <c r="E118" s="2">
        <v>6.3406225432818486</v>
      </c>
      <c r="F118" s="2">
        <v>8.0347647377436202E-2</v>
      </c>
      <c r="G118" s="2">
        <v>8.0347647377436202E-2</v>
      </c>
      <c r="H118" s="2">
        <v>0.22684152624176268</v>
      </c>
      <c r="I118" s="2">
        <v>0.22684152624176268</v>
      </c>
      <c r="J118" t="s">
        <v>47</v>
      </c>
    </row>
    <row r="119" spans="1:10" x14ac:dyDescent="0.25">
      <c r="A119">
        <f t="shared" si="2"/>
        <v>2015</v>
      </c>
      <c r="B119">
        <f t="shared" si="3"/>
        <v>7</v>
      </c>
      <c r="C119" s="3">
        <v>42186</v>
      </c>
      <c r="D119" s="2">
        <v>11.582190503902524</v>
      </c>
      <c r="E119" s="2">
        <v>11.44860220570504</v>
      </c>
      <c r="F119" s="2">
        <v>0.13220744211068691</v>
      </c>
      <c r="G119" s="2">
        <v>0.13183950699626421</v>
      </c>
      <c r="H119" s="2">
        <v>0.32207661992229392</v>
      </c>
      <c r="I119" s="2">
        <v>0.32207661992229392</v>
      </c>
      <c r="J119" t="s">
        <v>48</v>
      </c>
    </row>
    <row r="120" spans="1:10" x14ac:dyDescent="0.25">
      <c r="A120">
        <f t="shared" si="2"/>
        <v>2015</v>
      </c>
      <c r="B120">
        <f t="shared" si="3"/>
        <v>8</v>
      </c>
      <c r="C120" s="3">
        <v>42217</v>
      </c>
      <c r="D120" s="2">
        <v>7.6932922203711458</v>
      </c>
      <c r="E120" s="2">
        <v>7.6660371702418191</v>
      </c>
      <c r="F120" s="2">
        <v>0.10436457532445353</v>
      </c>
      <c r="G120" s="2">
        <v>0.10428102033830974</v>
      </c>
      <c r="H120" s="2">
        <v>0.20770450266093318</v>
      </c>
      <c r="I120" s="2">
        <v>0.20770450266093318</v>
      </c>
      <c r="J120" t="s">
        <v>48</v>
      </c>
    </row>
    <row r="121" spans="1:10" x14ac:dyDescent="0.25">
      <c r="A121">
        <f t="shared" si="2"/>
        <v>2015</v>
      </c>
      <c r="B121">
        <f t="shared" si="3"/>
        <v>9</v>
      </c>
      <c r="C121" s="3">
        <v>42248</v>
      </c>
      <c r="D121" s="2">
        <v>6.9506786497221071</v>
      </c>
      <c r="E121" s="2">
        <v>6.9502212961137406</v>
      </c>
      <c r="F121" s="2">
        <v>0.10610896889482406</v>
      </c>
      <c r="G121" s="2">
        <v>0.10608991249447548</v>
      </c>
      <c r="H121" s="2">
        <v>0.1787123883459851</v>
      </c>
      <c r="I121" s="2">
        <v>0.1787123883459851</v>
      </c>
      <c r="J121" t="s">
        <v>48</v>
      </c>
    </row>
    <row r="122" spans="1:10" x14ac:dyDescent="0.25">
      <c r="A122">
        <f t="shared" si="2"/>
        <v>2015</v>
      </c>
      <c r="B122">
        <f t="shared" si="3"/>
        <v>10</v>
      </c>
      <c r="C122" s="3">
        <v>42278</v>
      </c>
      <c r="D122" s="2">
        <v>14.951929761040066</v>
      </c>
      <c r="E122" s="2">
        <v>14.748719637107499</v>
      </c>
      <c r="F122" s="2">
        <v>0.20650541531592215</v>
      </c>
      <c r="G122" s="2">
        <v>0.20566839957753427</v>
      </c>
      <c r="H122" s="2">
        <v>0.51917403697381426</v>
      </c>
      <c r="I122" s="2">
        <v>0.51917403697381426</v>
      </c>
      <c r="J122" t="s">
        <v>48</v>
      </c>
    </row>
    <row r="123" spans="1:10" x14ac:dyDescent="0.25">
      <c r="A123">
        <f t="shared" si="2"/>
        <v>2015</v>
      </c>
      <c r="B123">
        <f t="shared" si="3"/>
        <v>11</v>
      </c>
      <c r="C123" s="3">
        <v>42309</v>
      </c>
      <c r="D123" s="2">
        <v>30.159345207425257</v>
      </c>
      <c r="E123" s="2">
        <v>15.23380661125163</v>
      </c>
      <c r="F123" s="2">
        <v>0.26117236440821451</v>
      </c>
      <c r="G123" s="2">
        <v>0.17947464435992849</v>
      </c>
      <c r="H123" s="2">
        <v>0.66010198105940388</v>
      </c>
      <c r="I123" s="2">
        <v>0.60123382862872332</v>
      </c>
      <c r="J123" t="s">
        <v>48</v>
      </c>
    </row>
    <row r="124" spans="1:10" x14ac:dyDescent="0.25">
      <c r="A124">
        <f t="shared" si="2"/>
        <v>2015</v>
      </c>
      <c r="B124">
        <f t="shared" si="3"/>
        <v>12</v>
      </c>
      <c r="C124" s="3">
        <v>42339</v>
      </c>
      <c r="D124" s="2">
        <v>29.206581333083157</v>
      </c>
      <c r="E124" s="2">
        <v>13.226221548244576</v>
      </c>
      <c r="F124" s="2">
        <v>0.31304681791096411</v>
      </c>
      <c r="G124" s="2">
        <v>0.17686684926607205</v>
      </c>
      <c r="H124" s="2">
        <v>0.64491109822768156</v>
      </c>
      <c r="I124" s="2">
        <v>0.52838414184998084</v>
      </c>
      <c r="J124" t="s">
        <v>48</v>
      </c>
    </row>
    <row r="125" spans="1:10" x14ac:dyDescent="0.25">
      <c r="A125">
        <f t="shared" si="2"/>
        <v>2016</v>
      </c>
      <c r="B125">
        <f t="shared" si="3"/>
        <v>1</v>
      </c>
      <c r="C125" s="3">
        <v>42370</v>
      </c>
      <c r="D125" s="2">
        <v>30.701940496875842</v>
      </c>
      <c r="E125" s="2">
        <v>13.731360798821683</v>
      </c>
      <c r="F125" s="2">
        <v>0.28577839660310922</v>
      </c>
      <c r="G125" s="2">
        <v>0.1897834367052921</v>
      </c>
      <c r="H125" s="2">
        <v>0.78334896378721108</v>
      </c>
      <c r="I125" s="2">
        <v>0.65948097303890552</v>
      </c>
      <c r="J125" t="s">
        <v>48</v>
      </c>
    </row>
    <row r="126" spans="1:10" x14ac:dyDescent="0.25">
      <c r="A126">
        <f t="shared" si="2"/>
        <v>2016</v>
      </c>
      <c r="B126">
        <f t="shared" si="3"/>
        <v>2</v>
      </c>
      <c r="C126" s="3">
        <v>42401</v>
      </c>
      <c r="D126" s="2">
        <v>11.765034276722314</v>
      </c>
      <c r="E126" s="2">
        <v>9.2228996553628679</v>
      </c>
      <c r="F126" s="2">
        <v>0.23189072874354166</v>
      </c>
      <c r="G126" s="2">
        <v>0.15834752540188485</v>
      </c>
      <c r="H126" s="2">
        <v>0.29368520074105614</v>
      </c>
      <c r="I126" s="2">
        <v>0.29368520074105614</v>
      </c>
      <c r="J126" t="s">
        <v>48</v>
      </c>
    </row>
    <row r="127" spans="1:10" x14ac:dyDescent="0.25">
      <c r="A127">
        <f t="shared" si="2"/>
        <v>2016</v>
      </c>
      <c r="B127">
        <f t="shared" si="3"/>
        <v>3</v>
      </c>
      <c r="C127" s="3">
        <v>42430</v>
      </c>
      <c r="D127" s="2">
        <v>21.751275171743206</v>
      </c>
      <c r="E127" s="2">
        <v>8.7516886356052126</v>
      </c>
      <c r="F127" s="2">
        <v>0.20962308550913086</v>
      </c>
      <c r="G127" s="2">
        <v>0.12233323360528406</v>
      </c>
      <c r="H127" s="2">
        <v>0.57565619138579815</v>
      </c>
      <c r="I127" s="2">
        <v>0.4000667410791342</v>
      </c>
      <c r="J127" t="s">
        <v>48</v>
      </c>
    </row>
    <row r="128" spans="1:10" x14ac:dyDescent="0.25">
      <c r="A128">
        <f t="shared" si="2"/>
        <v>2016</v>
      </c>
      <c r="B128">
        <f t="shared" si="3"/>
        <v>4</v>
      </c>
      <c r="C128" s="3">
        <v>42461</v>
      </c>
      <c r="D128" s="2">
        <v>5.0691275905319699</v>
      </c>
      <c r="E128" s="2">
        <v>5.0675094070400304</v>
      </c>
      <c r="F128" s="2">
        <v>9.1341783367662799E-2</v>
      </c>
      <c r="G128" s="2">
        <v>9.1018146669274935E-2</v>
      </c>
      <c r="H128" s="2">
        <v>0.3791612487486048</v>
      </c>
      <c r="I128" s="2">
        <v>0.3791612487486048</v>
      </c>
      <c r="J128" t="s">
        <v>48</v>
      </c>
    </row>
    <row r="129" spans="1:10" x14ac:dyDescent="0.25">
      <c r="A129">
        <f t="shared" si="2"/>
        <v>2016</v>
      </c>
      <c r="B129">
        <f t="shared" si="3"/>
        <v>5</v>
      </c>
      <c r="C129" s="3">
        <v>42491</v>
      </c>
      <c r="D129" s="2">
        <v>57.062145524320222</v>
      </c>
      <c r="E129" s="2">
        <v>12.539541917425176</v>
      </c>
      <c r="F129" s="2">
        <v>0.27299978136543041</v>
      </c>
      <c r="G129" s="2">
        <v>0.12162554802480927</v>
      </c>
      <c r="H129" s="2">
        <v>0.44644172238012508</v>
      </c>
      <c r="I129" s="2">
        <v>0.26319143182628912</v>
      </c>
      <c r="J129" t="s">
        <v>48</v>
      </c>
    </row>
    <row r="130" spans="1:10" x14ac:dyDescent="0.25">
      <c r="A130">
        <f t="shared" si="2"/>
        <v>2016</v>
      </c>
      <c r="B130">
        <f t="shared" si="3"/>
        <v>6</v>
      </c>
      <c r="C130" s="3">
        <v>42522</v>
      </c>
      <c r="D130" s="2">
        <v>9.8197948574847835</v>
      </c>
      <c r="E130" s="2">
        <v>9.8197948574847835</v>
      </c>
      <c r="F130" s="2">
        <v>9.3682036293338544E-2</v>
      </c>
      <c r="G130" s="2">
        <v>9.3682036293338544E-2</v>
      </c>
      <c r="H130" s="2">
        <v>0.17408489925549175</v>
      </c>
      <c r="I130" s="2">
        <v>0.17408489925549175</v>
      </c>
      <c r="J130" t="s">
        <v>48</v>
      </c>
    </row>
    <row r="131" spans="1:10" x14ac:dyDescent="0.25">
      <c r="A131">
        <f t="shared" si="2"/>
        <v>2016</v>
      </c>
      <c r="B131">
        <f t="shared" si="3"/>
        <v>7</v>
      </c>
      <c r="C131" s="3">
        <v>42552</v>
      </c>
      <c r="D131" s="2">
        <v>22.293406657422636</v>
      </c>
      <c r="E131" s="2">
        <v>22.293406657422636</v>
      </c>
      <c r="F131" s="2">
        <v>0.19499614512732588</v>
      </c>
      <c r="G131" s="2">
        <v>0.19499614512732588</v>
      </c>
      <c r="H131" s="2">
        <v>0.38984845172203492</v>
      </c>
      <c r="I131" s="2">
        <v>0.38984845172203492</v>
      </c>
      <c r="J131" t="s">
        <v>42</v>
      </c>
    </row>
    <row r="132" spans="1:10" x14ac:dyDescent="0.25">
      <c r="A132">
        <f t="shared" si="2"/>
        <v>2016</v>
      </c>
      <c r="B132">
        <f t="shared" si="3"/>
        <v>8</v>
      </c>
      <c r="C132" s="3">
        <v>42583</v>
      </c>
      <c r="D132" s="2">
        <v>9.0047611273488855</v>
      </c>
      <c r="E132" s="2">
        <v>7.861129003026365</v>
      </c>
      <c r="F132" s="2">
        <v>0.13901850338883584</v>
      </c>
      <c r="G132" s="2">
        <v>0.10297400550038549</v>
      </c>
      <c r="H132" s="2">
        <v>0.19447113448327452</v>
      </c>
      <c r="I132" s="2">
        <v>0.19134552316951089</v>
      </c>
      <c r="J132" t="s">
        <v>42</v>
      </c>
    </row>
    <row r="133" spans="1:10" x14ac:dyDescent="0.25">
      <c r="A133">
        <f t="shared" si="2"/>
        <v>2016</v>
      </c>
      <c r="B133">
        <f t="shared" si="3"/>
        <v>9</v>
      </c>
      <c r="C133" s="3">
        <v>42614</v>
      </c>
      <c r="D133" s="2">
        <v>11.61862355154598</v>
      </c>
      <c r="E133" s="2">
        <v>11.558300547737135</v>
      </c>
      <c r="F133" s="2">
        <v>0.132078294190074</v>
      </c>
      <c r="G133" s="2">
        <v>0.13144396626123378</v>
      </c>
      <c r="H133" s="2">
        <v>0.28915572534895223</v>
      </c>
      <c r="I133" s="2">
        <v>0.28915572534895223</v>
      </c>
      <c r="J133" t="s">
        <v>42</v>
      </c>
    </row>
    <row r="134" spans="1:10" x14ac:dyDescent="0.25">
      <c r="A134">
        <f t="shared" ref="A134:A172" si="4">YEAR(C134)</f>
        <v>2016</v>
      </c>
      <c r="B134">
        <f t="shared" ref="B134:B172" si="5">MONTH(C134)</f>
        <v>10</v>
      </c>
      <c r="C134" s="3">
        <v>42644</v>
      </c>
      <c r="D134" s="2">
        <v>184.70064121779455</v>
      </c>
      <c r="E134" s="2">
        <v>48.023730250969486</v>
      </c>
      <c r="F134" s="2">
        <v>0.3674197093310933</v>
      </c>
      <c r="G134" s="2">
        <v>0.23434029895400618</v>
      </c>
      <c r="H134" s="2">
        <v>0.5144644028399481</v>
      </c>
      <c r="I134" s="2">
        <v>0.4253291025626274</v>
      </c>
      <c r="J134" t="s">
        <v>42</v>
      </c>
    </row>
    <row r="135" spans="1:10" x14ac:dyDescent="0.25">
      <c r="A135">
        <f t="shared" si="4"/>
        <v>2016</v>
      </c>
      <c r="B135">
        <f t="shared" si="5"/>
        <v>11</v>
      </c>
      <c r="C135" s="3">
        <v>42675</v>
      </c>
      <c r="D135" s="2">
        <v>11.024130654292719</v>
      </c>
      <c r="E135" s="2">
        <v>11.024130654292719</v>
      </c>
      <c r="F135" s="2">
        <v>0.12764231384417107</v>
      </c>
      <c r="G135" s="2">
        <v>0.12764231384417107</v>
      </c>
      <c r="H135" s="2">
        <v>0.49410262016271017</v>
      </c>
      <c r="I135" s="2">
        <v>0.49410262016271017</v>
      </c>
      <c r="J135" t="s">
        <v>42</v>
      </c>
    </row>
    <row r="136" spans="1:10" x14ac:dyDescent="0.25">
      <c r="A136">
        <f t="shared" si="4"/>
        <v>2016</v>
      </c>
      <c r="B136">
        <f t="shared" si="5"/>
        <v>12</v>
      </c>
      <c r="C136" s="3">
        <v>42705</v>
      </c>
      <c r="D136" s="2">
        <v>11.479842094058888</v>
      </c>
      <c r="E136" s="2">
        <v>11.479842094058888</v>
      </c>
      <c r="F136" s="2">
        <v>0.12076683198508682</v>
      </c>
      <c r="G136" s="2">
        <v>0.12076683198508682</v>
      </c>
      <c r="H136" s="2">
        <v>0.56332922914053596</v>
      </c>
      <c r="I136" s="2">
        <v>0.56332922914053596</v>
      </c>
      <c r="J136" t="s">
        <v>42</v>
      </c>
    </row>
    <row r="137" spans="1:10" x14ac:dyDescent="0.25">
      <c r="A137">
        <f t="shared" si="4"/>
        <v>2017</v>
      </c>
      <c r="B137">
        <f t="shared" si="5"/>
        <v>1</v>
      </c>
      <c r="C137" s="3">
        <v>42736</v>
      </c>
      <c r="D137" s="2">
        <v>10.068215831226535</v>
      </c>
      <c r="E137" s="2">
        <v>9.7272961403068088</v>
      </c>
      <c r="F137" s="2">
        <v>0.12625834634574176</v>
      </c>
      <c r="G137" s="2">
        <v>0.12006883816891599</v>
      </c>
      <c r="H137" s="2">
        <v>0.50870108528072566</v>
      </c>
      <c r="I137" s="2">
        <v>0.50870108528072566</v>
      </c>
      <c r="J137" t="s">
        <v>42</v>
      </c>
    </row>
    <row r="138" spans="1:10" x14ac:dyDescent="0.25">
      <c r="A138">
        <f t="shared" si="4"/>
        <v>2017</v>
      </c>
      <c r="B138">
        <f t="shared" si="5"/>
        <v>2</v>
      </c>
      <c r="C138" s="3">
        <v>42767</v>
      </c>
      <c r="D138" s="2">
        <v>7.4110145303855317</v>
      </c>
      <c r="E138" s="2">
        <v>7.4110145303855317</v>
      </c>
      <c r="F138" s="2">
        <v>0.15309083801791795</v>
      </c>
      <c r="G138" s="2">
        <v>0.15309083801791795</v>
      </c>
      <c r="H138" s="2">
        <v>0.46697200256555538</v>
      </c>
      <c r="I138" s="2">
        <v>0.46697200256555538</v>
      </c>
      <c r="J138" t="s">
        <v>42</v>
      </c>
    </row>
    <row r="139" spans="1:10" x14ac:dyDescent="0.25">
      <c r="A139">
        <f t="shared" si="4"/>
        <v>2017</v>
      </c>
      <c r="B139">
        <f t="shared" si="5"/>
        <v>3</v>
      </c>
      <c r="C139" s="3">
        <v>42795</v>
      </c>
      <c r="D139" s="2">
        <v>20.158632606966936</v>
      </c>
      <c r="E139" s="2">
        <v>20.158632606966936</v>
      </c>
      <c r="F139" s="2">
        <v>0.17822707140725227</v>
      </c>
      <c r="G139" s="2">
        <v>0.17822707140725227</v>
      </c>
      <c r="H139" s="2">
        <v>0.5300214431319531</v>
      </c>
      <c r="I139" s="2">
        <v>0.5300214431319531</v>
      </c>
      <c r="J139" t="s">
        <v>42</v>
      </c>
    </row>
    <row r="140" spans="1:10" x14ac:dyDescent="0.25">
      <c r="A140">
        <f t="shared" si="4"/>
        <v>2017</v>
      </c>
      <c r="B140">
        <f t="shared" si="5"/>
        <v>4</v>
      </c>
      <c r="C140" s="3">
        <v>42826</v>
      </c>
      <c r="D140" s="2">
        <v>10.950470528217934</v>
      </c>
      <c r="E140" s="2">
        <v>10.950470528217934</v>
      </c>
      <c r="F140" s="2">
        <v>0.15777177705634274</v>
      </c>
      <c r="G140" s="2">
        <v>0.15777177705634274</v>
      </c>
      <c r="H140" s="2">
        <v>0.4808821672028038</v>
      </c>
      <c r="I140" s="2">
        <v>0.4808821672028038</v>
      </c>
      <c r="J140" t="s">
        <v>42</v>
      </c>
    </row>
    <row r="141" spans="1:10" x14ac:dyDescent="0.25">
      <c r="A141">
        <f t="shared" si="4"/>
        <v>2017</v>
      </c>
      <c r="B141">
        <f t="shared" si="5"/>
        <v>5</v>
      </c>
      <c r="C141" s="3">
        <v>42856</v>
      </c>
      <c r="D141" s="2">
        <v>8.5215514412903417</v>
      </c>
      <c r="E141" s="2">
        <v>8.5215514412903417</v>
      </c>
      <c r="F141" s="2">
        <v>8.3685368078874597E-2</v>
      </c>
      <c r="G141" s="2">
        <v>8.3685368078874597E-2</v>
      </c>
      <c r="H141" s="2">
        <v>0.27016088346550354</v>
      </c>
      <c r="I141" s="2">
        <v>0.27016088346550354</v>
      </c>
      <c r="J141" t="s">
        <v>42</v>
      </c>
    </row>
    <row r="142" spans="1:10" x14ac:dyDescent="0.25">
      <c r="A142">
        <f t="shared" si="4"/>
        <v>2017</v>
      </c>
      <c r="B142">
        <f t="shared" si="5"/>
        <v>6</v>
      </c>
      <c r="C142" s="3">
        <v>42887</v>
      </c>
      <c r="D142" s="2">
        <v>5.3003484949941333</v>
      </c>
      <c r="E142" s="2">
        <v>5.3003484949941333</v>
      </c>
      <c r="F142" s="2">
        <v>8.114380304776124E-2</v>
      </c>
      <c r="G142" s="2">
        <v>8.114380304776124E-2</v>
      </c>
      <c r="H142" s="2">
        <v>0.16527228685110537</v>
      </c>
      <c r="I142" s="2">
        <v>0.16527228685110537</v>
      </c>
      <c r="J142" t="s">
        <v>42</v>
      </c>
    </row>
    <row r="143" spans="1:10" x14ac:dyDescent="0.25">
      <c r="A143">
        <f t="shared" si="4"/>
        <v>2017</v>
      </c>
      <c r="B143">
        <f t="shared" si="5"/>
        <v>7</v>
      </c>
      <c r="C143" s="3">
        <v>42917</v>
      </c>
      <c r="D143" s="2">
        <v>7.2488539319817367</v>
      </c>
      <c r="E143" s="2">
        <v>7.2488539319817367</v>
      </c>
      <c r="F143" s="2">
        <v>0.13495413963931227</v>
      </c>
      <c r="G143" s="2">
        <v>0.13495413963931227</v>
      </c>
      <c r="H143" s="2">
        <v>0.33766264922521788</v>
      </c>
      <c r="I143" s="2">
        <v>0.33766264922521788</v>
      </c>
      <c r="J143" t="s">
        <v>41</v>
      </c>
    </row>
    <row r="144" spans="1:10" x14ac:dyDescent="0.25">
      <c r="A144">
        <f t="shared" si="4"/>
        <v>2017</v>
      </c>
      <c r="B144">
        <f t="shared" si="5"/>
        <v>8</v>
      </c>
      <c r="C144" s="3">
        <v>42948</v>
      </c>
      <c r="D144" s="2">
        <v>7.7139052960090657</v>
      </c>
      <c r="E144" s="2">
        <v>7.7139052960090657</v>
      </c>
      <c r="F144" s="2">
        <v>7.3622125304377464E-2</v>
      </c>
      <c r="G144" s="2">
        <v>7.3622125304377464E-2</v>
      </c>
      <c r="H144" s="2">
        <v>0.33692177102347742</v>
      </c>
      <c r="I144" s="2">
        <v>0.33692177102347742</v>
      </c>
      <c r="J144" t="s">
        <v>41</v>
      </c>
    </row>
    <row r="145" spans="1:10" x14ac:dyDescent="0.25">
      <c r="A145">
        <f t="shared" si="4"/>
        <v>2017</v>
      </c>
      <c r="B145">
        <f t="shared" si="5"/>
        <v>9</v>
      </c>
      <c r="C145" s="3">
        <v>42979</v>
      </c>
      <c r="D145" s="2">
        <v>11.828311002323534</v>
      </c>
      <c r="E145" s="2">
        <v>11.828311002323534</v>
      </c>
      <c r="F145" s="2">
        <v>0.1270133365132296</v>
      </c>
      <c r="G145" s="2">
        <v>0.1270133365132296</v>
      </c>
      <c r="H145" s="2">
        <v>0.24801497561805119</v>
      </c>
      <c r="I145" s="2">
        <v>0.24801497561805119</v>
      </c>
      <c r="J145" t="s">
        <v>41</v>
      </c>
    </row>
    <row r="146" spans="1:10" x14ac:dyDescent="0.25">
      <c r="A146">
        <f t="shared" si="4"/>
        <v>2017</v>
      </c>
      <c r="B146">
        <f t="shared" si="5"/>
        <v>10</v>
      </c>
      <c r="C146" s="3">
        <v>43009</v>
      </c>
      <c r="D146" s="2">
        <v>9.0226758121612693</v>
      </c>
      <c r="E146" s="2">
        <v>9.0226758121612693</v>
      </c>
      <c r="F146" s="2">
        <v>0.12047526278244218</v>
      </c>
      <c r="G146" s="2">
        <v>0.12047526278244218</v>
      </c>
      <c r="H146" s="2">
        <v>0.40633570814196918</v>
      </c>
      <c r="I146" s="2">
        <v>0.40633570814196918</v>
      </c>
      <c r="J146" t="s">
        <v>41</v>
      </c>
    </row>
    <row r="147" spans="1:10" x14ac:dyDescent="0.25">
      <c r="A147">
        <f t="shared" si="4"/>
        <v>2017</v>
      </c>
      <c r="B147">
        <f t="shared" si="5"/>
        <v>11</v>
      </c>
      <c r="C147" s="3">
        <v>43040</v>
      </c>
      <c r="D147" s="2">
        <v>9.0231231614754623</v>
      </c>
      <c r="E147" s="2">
        <v>9.0231231614754623</v>
      </c>
      <c r="F147" s="2">
        <v>0.15469536852340152</v>
      </c>
      <c r="G147" s="2">
        <v>0.15469536852340152</v>
      </c>
      <c r="H147" s="2">
        <v>0.58095434990760197</v>
      </c>
      <c r="I147" s="2">
        <v>0.58095434990760197</v>
      </c>
      <c r="J147" t="s">
        <v>41</v>
      </c>
    </row>
    <row r="148" spans="1:10" x14ac:dyDescent="0.25">
      <c r="A148">
        <f t="shared" si="4"/>
        <v>2017</v>
      </c>
      <c r="B148">
        <f t="shared" si="5"/>
        <v>12</v>
      </c>
      <c r="C148" s="3">
        <v>43070</v>
      </c>
      <c r="D148" s="2">
        <v>41.485340842780708</v>
      </c>
      <c r="E148" s="2">
        <v>14.37437069452745</v>
      </c>
      <c r="F148" s="2">
        <v>0.22265436197333263</v>
      </c>
      <c r="G148" s="2">
        <v>0.11522561152439571</v>
      </c>
      <c r="H148" s="2">
        <v>0.67804467424996673</v>
      </c>
      <c r="I148" s="2">
        <v>0.5242369483720789</v>
      </c>
      <c r="J148" t="s">
        <v>41</v>
      </c>
    </row>
    <row r="149" spans="1:10" x14ac:dyDescent="0.25">
      <c r="A149">
        <f t="shared" si="4"/>
        <v>2018</v>
      </c>
      <c r="B149">
        <f t="shared" si="5"/>
        <v>1</v>
      </c>
      <c r="C149" s="3">
        <v>43101</v>
      </c>
      <c r="D149" s="2">
        <v>18.054386943814677</v>
      </c>
      <c r="E149" s="2">
        <v>17.019848537961963</v>
      </c>
      <c r="F149" s="2">
        <v>0.22198114779544811</v>
      </c>
      <c r="G149" s="2">
        <v>0.21040542680199101</v>
      </c>
      <c r="H149" s="2">
        <v>0.64094685487974878</v>
      </c>
      <c r="I149" s="2">
        <v>0.63903992521627562</v>
      </c>
      <c r="J149" t="s">
        <v>41</v>
      </c>
    </row>
    <row r="150" spans="1:10" x14ac:dyDescent="0.25">
      <c r="A150">
        <f t="shared" si="4"/>
        <v>2018</v>
      </c>
      <c r="B150">
        <f t="shared" si="5"/>
        <v>2</v>
      </c>
      <c r="C150" s="3">
        <v>43132</v>
      </c>
      <c r="D150" s="2">
        <v>23.182389858833176</v>
      </c>
      <c r="E150" s="2">
        <v>13.255956739355446</v>
      </c>
      <c r="F150" s="2">
        <v>0.24368476038561768</v>
      </c>
      <c r="G150" s="2">
        <v>0.18104643356198527</v>
      </c>
      <c r="H150" s="2">
        <v>0.67077322609907764</v>
      </c>
      <c r="I150" s="2">
        <v>0.5819647874858952</v>
      </c>
      <c r="J150" t="s">
        <v>41</v>
      </c>
    </row>
    <row r="151" spans="1:10" x14ac:dyDescent="0.25">
      <c r="A151">
        <f t="shared" si="4"/>
        <v>2018</v>
      </c>
      <c r="B151">
        <f t="shared" si="5"/>
        <v>3</v>
      </c>
      <c r="C151" s="3">
        <v>43160</v>
      </c>
      <c r="D151" s="2">
        <v>19.05965900644609</v>
      </c>
      <c r="E151" s="2">
        <v>17.565800527275403</v>
      </c>
      <c r="F151" s="2">
        <v>0.20801173751281715</v>
      </c>
      <c r="G151" s="2">
        <v>0.2031801081792681</v>
      </c>
      <c r="H151" s="2">
        <v>0.70923263712193296</v>
      </c>
      <c r="I151" s="2">
        <v>0.70923263712193296</v>
      </c>
      <c r="J151" t="s">
        <v>41</v>
      </c>
    </row>
    <row r="152" spans="1:10" x14ac:dyDescent="0.25">
      <c r="A152">
        <f t="shared" si="4"/>
        <v>2018</v>
      </c>
      <c r="B152">
        <f t="shared" si="5"/>
        <v>4</v>
      </c>
      <c r="C152" s="3">
        <v>43191</v>
      </c>
      <c r="D152" s="2">
        <v>13.902725777378599</v>
      </c>
      <c r="E152" s="2">
        <v>13.902725777378599</v>
      </c>
      <c r="F152" s="2">
        <v>0.15149937461237376</v>
      </c>
      <c r="G152" s="2">
        <v>0.15149937461237376</v>
      </c>
      <c r="H152" s="2">
        <v>0.43167134986835409</v>
      </c>
      <c r="I152" s="2">
        <v>0.43167134986835409</v>
      </c>
      <c r="J152" t="s">
        <v>41</v>
      </c>
    </row>
    <row r="153" spans="1:10" x14ac:dyDescent="0.25">
      <c r="A153">
        <f t="shared" si="4"/>
        <v>2018</v>
      </c>
      <c r="B153">
        <f t="shared" si="5"/>
        <v>5</v>
      </c>
      <c r="C153" s="3">
        <v>43221</v>
      </c>
      <c r="D153" s="2">
        <v>11.92450821162647</v>
      </c>
      <c r="E153" s="2">
        <v>11.92450821162647</v>
      </c>
      <c r="F153" s="2">
        <v>0.12659587928670549</v>
      </c>
      <c r="G153" s="2">
        <v>0.12659587928670549</v>
      </c>
      <c r="H153" s="2">
        <v>0.27723493815961237</v>
      </c>
      <c r="I153" s="2">
        <v>0.27723493815961237</v>
      </c>
      <c r="J153" t="s">
        <v>41</v>
      </c>
    </row>
    <row r="154" spans="1:10" x14ac:dyDescent="0.25">
      <c r="A154">
        <f t="shared" si="4"/>
        <v>2018</v>
      </c>
      <c r="B154">
        <f t="shared" si="5"/>
        <v>6</v>
      </c>
      <c r="C154" s="3">
        <v>43252</v>
      </c>
      <c r="D154" s="2">
        <v>6.860872168556658</v>
      </c>
      <c r="E154" s="2">
        <v>6.8477310770979525</v>
      </c>
      <c r="F154" s="2">
        <v>7.3432745420565396E-2</v>
      </c>
      <c r="G154" s="2">
        <v>7.3127138642455972E-2</v>
      </c>
      <c r="H154" s="2">
        <v>0.25918755669624083</v>
      </c>
      <c r="I154" s="2">
        <v>0.25888195012943332</v>
      </c>
      <c r="J154" t="s">
        <v>41</v>
      </c>
    </row>
    <row r="155" spans="1:10" x14ac:dyDescent="0.25">
      <c r="A155">
        <f t="shared" si="4"/>
        <v>2018</v>
      </c>
      <c r="B155">
        <f t="shared" si="5"/>
        <v>7</v>
      </c>
      <c r="C155" s="3">
        <v>43282</v>
      </c>
      <c r="D155" s="2">
        <v>25.175826918702374</v>
      </c>
      <c r="E155" s="2">
        <v>25.175826918702374</v>
      </c>
      <c r="F155" s="2">
        <v>0.22222037844075551</v>
      </c>
      <c r="G155" s="2">
        <v>0.22222037844075551</v>
      </c>
      <c r="H155" s="2">
        <v>0.30352401708077975</v>
      </c>
      <c r="I155" s="2">
        <v>0.30352401708077975</v>
      </c>
      <c r="J155" t="s">
        <v>40</v>
      </c>
    </row>
    <row r="156" spans="1:10" x14ac:dyDescent="0.25">
      <c r="A156">
        <f t="shared" si="4"/>
        <v>2018</v>
      </c>
      <c r="B156">
        <f t="shared" si="5"/>
        <v>8</v>
      </c>
      <c r="C156" s="3">
        <v>43313</v>
      </c>
      <c r="D156" s="2">
        <v>15.67814074920677</v>
      </c>
      <c r="E156" s="2">
        <v>15.67814074920677</v>
      </c>
      <c r="F156" s="2">
        <v>0.16565131926021034</v>
      </c>
      <c r="G156" s="2">
        <v>0.16565131926021034</v>
      </c>
      <c r="H156" s="2">
        <v>0.33289128703232523</v>
      </c>
      <c r="I156" s="2">
        <v>0.33289128703232523</v>
      </c>
      <c r="J156" t="s">
        <v>40</v>
      </c>
    </row>
    <row r="157" spans="1:10" x14ac:dyDescent="0.25">
      <c r="A157">
        <f t="shared" si="4"/>
        <v>2018</v>
      </c>
      <c r="B157">
        <f t="shared" si="5"/>
        <v>9</v>
      </c>
      <c r="C157" s="3">
        <v>43344</v>
      </c>
      <c r="D157" s="2">
        <v>7.6408594879496201</v>
      </c>
      <c r="E157" s="2">
        <v>7.5925003266950286</v>
      </c>
      <c r="F157" s="2">
        <v>9.1597680430725789E-2</v>
      </c>
      <c r="G157" s="2">
        <v>7.5477960012528489E-2</v>
      </c>
      <c r="H157" s="2">
        <v>0.21183098435736888</v>
      </c>
      <c r="I157" s="2">
        <v>0.21183098435736888</v>
      </c>
      <c r="J157" t="s">
        <v>40</v>
      </c>
    </row>
    <row r="158" spans="1:10" x14ac:dyDescent="0.25">
      <c r="A158">
        <f t="shared" si="4"/>
        <v>2018</v>
      </c>
      <c r="B158">
        <f t="shared" si="5"/>
        <v>10</v>
      </c>
      <c r="C158" s="3">
        <v>43374</v>
      </c>
      <c r="D158" s="2">
        <v>8.7079249645475389</v>
      </c>
      <c r="E158" s="2">
        <v>8.7079249645475389</v>
      </c>
      <c r="F158" s="2">
        <v>0.14743383647824834</v>
      </c>
      <c r="G158" s="2">
        <v>0.14743383647824834</v>
      </c>
      <c r="H158" s="2">
        <v>0.34355847733256639</v>
      </c>
      <c r="I158" s="2">
        <v>0.34355847733256639</v>
      </c>
      <c r="J158" t="s">
        <v>40</v>
      </c>
    </row>
    <row r="159" spans="1:10" x14ac:dyDescent="0.25">
      <c r="A159">
        <f t="shared" si="4"/>
        <v>2018</v>
      </c>
      <c r="B159">
        <f t="shared" si="5"/>
        <v>11</v>
      </c>
      <c r="C159" s="3">
        <v>43405</v>
      </c>
      <c r="D159" s="2">
        <v>13.626612127610882</v>
      </c>
      <c r="E159" s="2">
        <v>13.626612127610882</v>
      </c>
      <c r="F159" s="2">
        <v>0.14716141776653993</v>
      </c>
      <c r="G159" s="2">
        <v>0.14716141776653993</v>
      </c>
      <c r="H159" s="2">
        <v>0.46139539128703227</v>
      </c>
      <c r="I159" s="2">
        <v>0.46139539128703227</v>
      </c>
      <c r="J159" t="s">
        <v>40</v>
      </c>
    </row>
    <row r="160" spans="1:10" x14ac:dyDescent="0.25">
      <c r="A160">
        <f t="shared" si="4"/>
        <v>2018</v>
      </c>
      <c r="B160">
        <f t="shared" si="5"/>
        <v>12</v>
      </c>
      <c r="C160" s="3">
        <v>43435</v>
      </c>
      <c r="D160" s="2">
        <v>16.200673026329891</v>
      </c>
      <c r="E160" s="2">
        <v>16.200673026329891</v>
      </c>
      <c r="F160" s="2">
        <v>0.16642847314843431</v>
      </c>
      <c r="G160" s="2">
        <v>0.16642847314843431</v>
      </c>
      <c r="H160" s="2">
        <v>0.57303582096156813</v>
      </c>
      <c r="I160" s="2">
        <v>0.57303582096156813</v>
      </c>
      <c r="J160" t="s">
        <v>40</v>
      </c>
    </row>
    <row r="161" spans="1:19" x14ac:dyDescent="0.25">
      <c r="A161">
        <f t="shared" si="4"/>
        <v>2019</v>
      </c>
      <c r="B161">
        <f t="shared" si="5"/>
        <v>1</v>
      </c>
      <c r="C161" s="3">
        <v>43466</v>
      </c>
      <c r="D161" s="36">
        <v>44.64934013605442</v>
      </c>
      <c r="E161" s="36">
        <v>28.599857142857143</v>
      </c>
      <c r="F161" s="36">
        <v>0.32373197278911564</v>
      </c>
      <c r="G161" s="36">
        <v>0.19625850340136056</v>
      </c>
      <c r="H161" s="2">
        <v>0.83449931972789115</v>
      </c>
      <c r="I161" s="2">
        <v>0.62789795918367342</v>
      </c>
      <c r="J161" t="s">
        <v>40</v>
      </c>
    </row>
    <row r="162" spans="1:19" x14ac:dyDescent="0.25">
      <c r="A162">
        <f t="shared" si="4"/>
        <v>2019</v>
      </c>
      <c r="B162">
        <f t="shared" si="5"/>
        <v>2</v>
      </c>
      <c r="C162" s="3">
        <v>43497</v>
      </c>
      <c r="D162" s="36">
        <v>14.382170068027211</v>
      </c>
      <c r="E162" s="36">
        <v>12.549057142857142</v>
      </c>
      <c r="F162" s="36">
        <v>0.14029659863945579</v>
      </c>
      <c r="G162" s="36">
        <v>0.13613333333333333</v>
      </c>
      <c r="H162" s="2">
        <v>0.7096829931972789</v>
      </c>
      <c r="I162" s="2">
        <v>0.7096829931972789</v>
      </c>
      <c r="J162" t="s">
        <v>40</v>
      </c>
    </row>
    <row r="163" spans="1:19" x14ac:dyDescent="0.25">
      <c r="A163">
        <f t="shared" si="4"/>
        <v>2019</v>
      </c>
      <c r="B163">
        <f t="shared" si="5"/>
        <v>3</v>
      </c>
      <c r="C163" s="3">
        <v>43525</v>
      </c>
      <c r="D163" s="36">
        <v>28.229717006802723</v>
      </c>
      <c r="E163" s="36">
        <v>28.083990476190476</v>
      </c>
      <c r="F163" s="36">
        <v>0.24546258503401361</v>
      </c>
      <c r="G163" s="36">
        <v>0.2436326530612245</v>
      </c>
      <c r="H163" s="2">
        <v>0.7150258503401361</v>
      </c>
      <c r="I163" s="2">
        <v>0.7150258503401361</v>
      </c>
      <c r="J163" t="s">
        <v>40</v>
      </c>
    </row>
    <row r="164" spans="1:19" x14ac:dyDescent="0.25">
      <c r="A164">
        <f t="shared" si="4"/>
        <v>2019</v>
      </c>
      <c r="B164">
        <f t="shared" si="5"/>
        <v>4</v>
      </c>
      <c r="C164" s="3">
        <v>43556</v>
      </c>
      <c r="D164" s="36">
        <v>10.660722448979591</v>
      </c>
      <c r="E164" s="36">
        <v>10.65192380952381</v>
      </c>
      <c r="F164" s="36">
        <v>0.19173061224489796</v>
      </c>
      <c r="G164" s="36">
        <v>0.19142721088435374</v>
      </c>
      <c r="H164" s="2">
        <v>0.41618503401360546</v>
      </c>
      <c r="I164" s="2">
        <v>0.41588163265306122</v>
      </c>
      <c r="J164" t="s">
        <v>40</v>
      </c>
    </row>
    <row r="165" spans="1:19" x14ac:dyDescent="0.25">
      <c r="A165">
        <f t="shared" si="4"/>
        <v>2019</v>
      </c>
      <c r="B165">
        <f t="shared" si="5"/>
        <v>5</v>
      </c>
      <c r="C165" s="3">
        <v>43586</v>
      </c>
      <c r="D165" s="36">
        <v>13.017741496598639</v>
      </c>
      <c r="E165" s="36">
        <v>13.017741496598639</v>
      </c>
      <c r="F165" s="36">
        <v>0.11101768707482994</v>
      </c>
      <c r="G165" s="36">
        <v>0.11101768707482994</v>
      </c>
      <c r="H165" s="2">
        <v>0.37556054421768709</v>
      </c>
      <c r="I165" s="2">
        <v>0.37556054421768709</v>
      </c>
      <c r="J165" t="s">
        <v>40</v>
      </c>
    </row>
    <row r="166" spans="1:19" x14ac:dyDescent="0.25">
      <c r="A166">
        <f t="shared" si="4"/>
        <v>2019</v>
      </c>
      <c r="B166">
        <f t="shared" si="5"/>
        <v>6</v>
      </c>
      <c r="C166" s="3">
        <v>43617</v>
      </c>
      <c r="D166" s="36">
        <v>8.2371183673469393</v>
      </c>
      <c r="E166" s="36">
        <v>8.2371183673469393</v>
      </c>
      <c r="F166" s="36">
        <v>7.06204081632653E-2</v>
      </c>
      <c r="G166" s="36">
        <v>7.06204081632653E-2</v>
      </c>
      <c r="H166" s="2">
        <v>0.2549142857142857</v>
      </c>
      <c r="I166" s="2">
        <v>0.2549142857142857</v>
      </c>
      <c r="J166" t="s">
        <v>40</v>
      </c>
    </row>
    <row r="167" spans="1:19" x14ac:dyDescent="0.25">
      <c r="A167">
        <f t="shared" si="4"/>
        <v>2019</v>
      </c>
      <c r="B167">
        <f t="shared" si="5"/>
        <v>7</v>
      </c>
      <c r="C167" s="3">
        <v>43647</v>
      </c>
      <c r="D167" s="2"/>
      <c r="E167" s="2"/>
      <c r="F167" s="2"/>
      <c r="G167" s="2"/>
      <c r="H167" s="2"/>
      <c r="I167" s="2"/>
      <c r="M167">
        <f t="shared" ref="M167:M172" si="6">YEAR(O167)</f>
        <v>2019</v>
      </c>
      <c r="N167">
        <f t="shared" ref="N167:N172" si="7">MONTH(O167)</f>
        <v>7</v>
      </c>
      <c r="O167" s="3">
        <v>43647</v>
      </c>
      <c r="P167" s="2">
        <v>21.269687074829932</v>
      </c>
      <c r="Q167" s="2">
        <v>21.269687074829932</v>
      </c>
      <c r="R167" s="2">
        <v>0.18272380952380951</v>
      </c>
      <c r="S167" s="2">
        <v>0.18272380952380951</v>
      </c>
    </row>
    <row r="168" spans="1:19" x14ac:dyDescent="0.25">
      <c r="A168">
        <f t="shared" si="4"/>
        <v>2019</v>
      </c>
      <c r="B168">
        <f t="shared" si="5"/>
        <v>8</v>
      </c>
      <c r="C168" s="3">
        <v>43678</v>
      </c>
      <c r="D168" s="2"/>
      <c r="E168" s="2"/>
      <c r="F168" s="2"/>
      <c r="G168" s="2"/>
      <c r="H168" s="2"/>
      <c r="I168" s="2"/>
      <c r="M168">
        <f t="shared" si="6"/>
        <v>2019</v>
      </c>
      <c r="N168">
        <f t="shared" si="7"/>
        <v>8</v>
      </c>
      <c r="O168" s="3">
        <v>43678</v>
      </c>
      <c r="P168" s="2">
        <v>13.352409523809524</v>
      </c>
      <c r="Q168" s="2">
        <v>13.352409523809524</v>
      </c>
      <c r="R168" s="2">
        <v>0.12636326530612244</v>
      </c>
      <c r="S168" s="2">
        <v>0.12636326530612244</v>
      </c>
    </row>
    <row r="169" spans="1:19" x14ac:dyDescent="0.25">
      <c r="A169">
        <f t="shared" si="4"/>
        <v>2019</v>
      </c>
      <c r="B169">
        <f t="shared" si="5"/>
        <v>9</v>
      </c>
      <c r="C169" s="3">
        <v>43709</v>
      </c>
      <c r="D169" s="2"/>
      <c r="E169" s="2"/>
      <c r="F169" s="2"/>
      <c r="G169" s="2"/>
      <c r="H169" s="2"/>
      <c r="I169" s="2"/>
      <c r="M169">
        <f t="shared" si="6"/>
        <v>2019</v>
      </c>
      <c r="N169">
        <f t="shared" si="7"/>
        <v>9</v>
      </c>
      <c r="O169" s="3">
        <v>43709</v>
      </c>
      <c r="P169" s="2">
        <v>18.831825850340135</v>
      </c>
      <c r="Q169" s="2">
        <v>18.831825850340135</v>
      </c>
      <c r="R169" s="2">
        <v>0.15976326530612245</v>
      </c>
      <c r="S169" s="2">
        <v>0.15976326530612245</v>
      </c>
    </row>
    <row r="170" spans="1:19" x14ac:dyDescent="0.25">
      <c r="A170">
        <f t="shared" si="4"/>
        <v>2019</v>
      </c>
      <c r="B170">
        <f t="shared" si="5"/>
        <v>10</v>
      </c>
      <c r="C170" s="3">
        <v>43739</v>
      </c>
      <c r="D170" s="2"/>
      <c r="E170" s="2"/>
      <c r="F170" s="2"/>
      <c r="G170" s="2"/>
      <c r="H170" s="2"/>
      <c r="I170" s="2"/>
      <c r="M170">
        <f t="shared" si="6"/>
        <v>2019</v>
      </c>
      <c r="N170">
        <f t="shared" si="7"/>
        <v>10</v>
      </c>
      <c r="O170" s="3">
        <v>43739</v>
      </c>
      <c r="P170" s="2">
        <v>11.568756462585034</v>
      </c>
      <c r="Q170" s="2">
        <v>11.568756462585034</v>
      </c>
      <c r="R170" s="2">
        <v>0.14633197278911564</v>
      </c>
      <c r="S170" s="2">
        <v>0.14633197278911564</v>
      </c>
    </row>
    <row r="171" spans="1:19" x14ac:dyDescent="0.25">
      <c r="A171">
        <f t="shared" si="4"/>
        <v>2019</v>
      </c>
      <c r="B171">
        <f t="shared" si="5"/>
        <v>11</v>
      </c>
      <c r="C171" s="3">
        <v>43770</v>
      </c>
      <c r="M171">
        <f t="shared" si="6"/>
        <v>2019</v>
      </c>
      <c r="N171">
        <f t="shared" si="7"/>
        <v>11</v>
      </c>
      <c r="O171" s="3">
        <v>43770</v>
      </c>
    </row>
    <row r="172" spans="1:19" x14ac:dyDescent="0.25">
      <c r="A172">
        <f t="shared" si="4"/>
        <v>2019</v>
      </c>
      <c r="B172">
        <f t="shared" si="5"/>
        <v>12</v>
      </c>
      <c r="C172" s="3">
        <v>43800</v>
      </c>
      <c r="M172">
        <f t="shared" si="6"/>
        <v>2019</v>
      </c>
      <c r="N172">
        <f t="shared" si="7"/>
        <v>12</v>
      </c>
      <c r="O172" s="3">
        <v>43800</v>
      </c>
    </row>
  </sheetData>
  <sortState ref="C5:G160">
    <sortCondition ref="C5:C160"/>
  </sortState>
  <pageMargins left="0.7" right="0.7" top="0.75" bottom="0.75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Targets</vt:lpstr>
      <vt:lpstr>Calculations</vt:lpstr>
      <vt:lpstr>FY Pivot</vt:lpstr>
      <vt:lpstr>CY Pivot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2020-03-05T00:56:51Z</dcterms:created>
  <dcterms:modified xsi:type="dcterms:W3CDTF">2020-03-05T00:56:59Z</dcterms:modified>
</cp:coreProperties>
</file>