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ThisWorkbook" hidePivotFieldList="1"/>
  <bookViews>
    <workbookView xWindow="28680" yWindow="-120" windowWidth="29040" windowHeight="15840" tabRatio="900"/>
  </bookViews>
  <sheets>
    <sheet name="REFCL Revised Step Change" sheetId="47" r:id="rId1"/>
    <sheet name="REFCL CPAs" sheetId="44" r:id="rId2"/>
  </sheets>
  <externalReferences>
    <externalReference r:id="rId3"/>
  </externalReferences>
  <definedNames>
    <definedName name="EngRate">#REF!</definedName>
    <definedName name="EngRate_T1">#REF!</definedName>
    <definedName name="EngRate_T2">#REF!</definedName>
    <definedName name="EngRate_T3">#REF!</definedName>
    <definedName name="EngRateCPA1">#REF!</definedName>
    <definedName name="HourlyRate">#REF!</definedName>
    <definedName name="HourlyRate_T1">#REF!</definedName>
    <definedName name="HourlyRate_T2">#REF!</definedName>
    <definedName name="HourlyRate_T3">#REF!</definedName>
    <definedName name="HourlyRateCPA1">#REF!</definedName>
    <definedName name="HourRate_T2">#REF!</definedName>
    <definedName name="OpRate">#REF!</definedName>
    <definedName name="OpRate_T1">#REF!</definedName>
    <definedName name="OpRate_T2">#REF!</definedName>
    <definedName name="OpRate_T3">#REF!</definedName>
    <definedName name="OpRateCPA1">#REF!</definedName>
    <definedName name="STN_1">[1]Rpt_Cat!$C$13</definedName>
    <definedName name="STN_2">[1]Rpt_Cat!$C$14</definedName>
    <definedName name="STN_3">[1]Rpt_Cat!$C$15</definedName>
    <definedName name="STN_4">[1]Rpt_Cat!$C$16</definedName>
    <definedName name="STN_5">[1]Rpt_Cat!$C$17</definedName>
    <definedName name="STN_6">[1]Rpt_Cat!$C$18</definedName>
    <definedName name="STN_7">[1]Rpt_Cat!$C$19</definedName>
    <definedName name="STN_8">[1]Rpt_Cat!$C$20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34" i="47" l="1"/>
  <c r="M32" i="47"/>
  <c r="M27" i="47"/>
  <c r="M25" i="47"/>
  <c r="L31" i="47"/>
  <c r="L28" i="47"/>
  <c r="K35" i="47"/>
  <c r="K34" i="47"/>
  <c r="K32" i="47"/>
  <c r="K26" i="47"/>
  <c r="K25" i="47"/>
  <c r="J33" i="47"/>
  <c r="J30" i="47"/>
  <c r="J28" i="47"/>
  <c r="I33" i="47"/>
  <c r="I32" i="47"/>
  <c r="I27" i="47"/>
  <c r="H36" i="47"/>
  <c r="H35" i="47"/>
  <c r="H33" i="47"/>
  <c r="H31" i="47"/>
  <c r="N29" i="47"/>
  <c r="M15" i="47"/>
  <c r="M36" i="47" s="1"/>
  <c r="M14" i="47"/>
  <c r="M35" i="47" s="1"/>
  <c r="M13" i="47"/>
  <c r="M12" i="47"/>
  <c r="M33" i="47" s="1"/>
  <c r="M11" i="47"/>
  <c r="M10" i="47"/>
  <c r="M31" i="47" s="1"/>
  <c r="M9" i="47"/>
  <c r="M30" i="47" s="1"/>
  <c r="M8" i="47"/>
  <c r="M7" i="47"/>
  <c r="M28" i="47" s="1"/>
  <c r="M6" i="47"/>
  <c r="M5" i="47"/>
  <c r="M26" i="47" s="1"/>
  <c r="M4" i="47"/>
  <c r="L15" i="47"/>
  <c r="L36" i="47" s="1"/>
  <c r="L14" i="47"/>
  <c r="L35" i="47" s="1"/>
  <c r="L13" i="47"/>
  <c r="L34" i="47" s="1"/>
  <c r="L12" i="47"/>
  <c r="L33" i="47" s="1"/>
  <c r="L11" i="47"/>
  <c r="L32" i="47" s="1"/>
  <c r="L10" i="47"/>
  <c r="L9" i="47"/>
  <c r="L30" i="47" s="1"/>
  <c r="L8" i="47"/>
  <c r="L7" i="47"/>
  <c r="L6" i="47"/>
  <c r="L27" i="47" s="1"/>
  <c r="L5" i="47"/>
  <c r="L26" i="47" s="1"/>
  <c r="L4" i="47"/>
  <c r="L25" i="47" s="1"/>
  <c r="K15" i="47"/>
  <c r="K36" i="47" s="1"/>
  <c r="K14" i="47"/>
  <c r="K13" i="47"/>
  <c r="K12" i="47"/>
  <c r="K33" i="47" s="1"/>
  <c r="K11" i="47"/>
  <c r="K10" i="47"/>
  <c r="K31" i="47" s="1"/>
  <c r="K9" i="47"/>
  <c r="K30" i="47" s="1"/>
  <c r="K8" i="47"/>
  <c r="K7" i="47"/>
  <c r="K28" i="47" s="1"/>
  <c r="K6" i="47"/>
  <c r="K27" i="47" s="1"/>
  <c r="K5" i="47"/>
  <c r="K4" i="47"/>
  <c r="J15" i="47"/>
  <c r="J36" i="47" s="1"/>
  <c r="J14" i="47"/>
  <c r="J35" i="47" s="1"/>
  <c r="J13" i="47"/>
  <c r="J34" i="47" s="1"/>
  <c r="J12" i="47"/>
  <c r="J11" i="47"/>
  <c r="J32" i="47" s="1"/>
  <c r="J10" i="47"/>
  <c r="J31" i="47" s="1"/>
  <c r="J9" i="47"/>
  <c r="J8" i="47"/>
  <c r="J7" i="47"/>
  <c r="J6" i="47"/>
  <c r="J27" i="47" s="1"/>
  <c r="J5" i="47"/>
  <c r="J26" i="47" s="1"/>
  <c r="J4" i="47"/>
  <c r="J25" i="47" s="1"/>
  <c r="J37" i="47" s="1"/>
  <c r="I15" i="47"/>
  <c r="I36" i="47" s="1"/>
  <c r="I14" i="47"/>
  <c r="I35" i="47" s="1"/>
  <c r="I13" i="47"/>
  <c r="I34" i="47" s="1"/>
  <c r="I12" i="47"/>
  <c r="I11" i="47"/>
  <c r="I10" i="47"/>
  <c r="I31" i="47" s="1"/>
  <c r="I9" i="47"/>
  <c r="N9" i="47" s="1"/>
  <c r="I8" i="47"/>
  <c r="I7" i="47"/>
  <c r="I28" i="47" s="1"/>
  <c r="I6" i="47"/>
  <c r="I5" i="47"/>
  <c r="I26" i="47" s="1"/>
  <c r="I4" i="47"/>
  <c r="I25" i="47" s="1"/>
  <c r="H15" i="47"/>
  <c r="H14" i="47"/>
  <c r="H13" i="47"/>
  <c r="H34" i="47" s="1"/>
  <c r="H12" i="47"/>
  <c r="H11" i="47"/>
  <c r="H32" i="47" s="1"/>
  <c r="H10" i="47"/>
  <c r="H9" i="47"/>
  <c r="H30" i="47" s="1"/>
  <c r="H8" i="47"/>
  <c r="H7" i="47"/>
  <c r="H28" i="47" s="1"/>
  <c r="H6" i="47"/>
  <c r="H27" i="47" s="1"/>
  <c r="H5" i="47"/>
  <c r="H26" i="47" s="1"/>
  <c r="H4" i="47"/>
  <c r="H25" i="47" s="1"/>
  <c r="G15" i="47"/>
  <c r="G36" i="47" s="1"/>
  <c r="F15" i="47"/>
  <c r="F36" i="47" s="1"/>
  <c r="E15" i="47"/>
  <c r="E36" i="47" s="1"/>
  <c r="D15" i="47"/>
  <c r="D36" i="47" s="1"/>
  <c r="G14" i="47"/>
  <c r="G35" i="47" s="1"/>
  <c r="F14" i="47"/>
  <c r="F35" i="47" s="1"/>
  <c r="E14" i="47"/>
  <c r="E35" i="47" s="1"/>
  <c r="D14" i="47"/>
  <c r="D35" i="47" s="1"/>
  <c r="G13" i="47"/>
  <c r="G34" i="47" s="1"/>
  <c r="F13" i="47"/>
  <c r="F34" i="47" s="1"/>
  <c r="E13" i="47"/>
  <c r="E34" i="47" s="1"/>
  <c r="D13" i="47"/>
  <c r="D34" i="47" s="1"/>
  <c r="G12" i="47"/>
  <c r="G33" i="47" s="1"/>
  <c r="F12" i="47"/>
  <c r="F33" i="47" s="1"/>
  <c r="E12" i="47"/>
  <c r="E33" i="47" s="1"/>
  <c r="D12" i="47"/>
  <c r="D33" i="47" s="1"/>
  <c r="G11" i="47"/>
  <c r="G32" i="47" s="1"/>
  <c r="F11" i="47"/>
  <c r="F32" i="47" s="1"/>
  <c r="E11" i="47"/>
  <c r="E32" i="47" s="1"/>
  <c r="D11" i="47"/>
  <c r="D32" i="47" s="1"/>
  <c r="G10" i="47"/>
  <c r="G31" i="47" s="1"/>
  <c r="F10" i="47"/>
  <c r="F31" i="47" s="1"/>
  <c r="E10" i="47"/>
  <c r="E31" i="47" s="1"/>
  <c r="D10" i="47"/>
  <c r="D31" i="47" s="1"/>
  <c r="G9" i="47"/>
  <c r="G30" i="47" s="1"/>
  <c r="F9" i="47"/>
  <c r="F30" i="47" s="1"/>
  <c r="E9" i="47"/>
  <c r="E30" i="47" s="1"/>
  <c r="D9" i="47"/>
  <c r="D30" i="47" s="1"/>
  <c r="G8" i="47"/>
  <c r="G29" i="47" s="1"/>
  <c r="F8" i="47"/>
  <c r="F29" i="47" s="1"/>
  <c r="E8" i="47"/>
  <c r="E29" i="47" s="1"/>
  <c r="D8" i="47"/>
  <c r="D29" i="47" s="1"/>
  <c r="G7" i="47"/>
  <c r="G28" i="47" s="1"/>
  <c r="F7" i="47"/>
  <c r="F28" i="47" s="1"/>
  <c r="E7" i="47"/>
  <c r="E28" i="47" s="1"/>
  <c r="D7" i="47"/>
  <c r="D28" i="47" s="1"/>
  <c r="G6" i="47"/>
  <c r="G27" i="47" s="1"/>
  <c r="F6" i="47"/>
  <c r="F27" i="47" s="1"/>
  <c r="E6" i="47"/>
  <c r="E27" i="47" s="1"/>
  <c r="D6" i="47"/>
  <c r="D27" i="47" s="1"/>
  <c r="G5" i="47"/>
  <c r="G26" i="47" s="1"/>
  <c r="F5" i="47"/>
  <c r="F26" i="47" s="1"/>
  <c r="E5" i="47"/>
  <c r="E26" i="47" s="1"/>
  <c r="D5" i="47"/>
  <c r="D26" i="47" s="1"/>
  <c r="G4" i="47"/>
  <c r="G25" i="47" s="1"/>
  <c r="F4" i="47"/>
  <c r="F25" i="47" s="1"/>
  <c r="E4" i="47"/>
  <c r="E25" i="47" s="1"/>
  <c r="D4" i="47"/>
  <c r="D25" i="47" s="1"/>
  <c r="D37" i="47" s="1"/>
  <c r="C15" i="47"/>
  <c r="C36" i="47" s="1"/>
  <c r="C14" i="47"/>
  <c r="C35" i="47" s="1"/>
  <c r="C13" i="47"/>
  <c r="C34" i="47" s="1"/>
  <c r="C12" i="47"/>
  <c r="C33" i="47" s="1"/>
  <c r="C11" i="47"/>
  <c r="C32" i="47" s="1"/>
  <c r="C10" i="47"/>
  <c r="C31" i="47" s="1"/>
  <c r="C9" i="47"/>
  <c r="C30" i="47" s="1"/>
  <c r="C8" i="47"/>
  <c r="C29" i="47" s="1"/>
  <c r="C7" i="47"/>
  <c r="C28" i="47" s="1"/>
  <c r="C6" i="47"/>
  <c r="C27" i="47" s="1"/>
  <c r="C5" i="47"/>
  <c r="C26" i="47" s="1"/>
  <c r="C4" i="47"/>
  <c r="C25" i="47" s="1"/>
  <c r="M25" i="44"/>
  <c r="L25" i="44"/>
  <c r="K25" i="44"/>
  <c r="J25" i="44"/>
  <c r="I25" i="44"/>
  <c r="H25" i="44"/>
  <c r="G25" i="44"/>
  <c r="F25" i="44"/>
  <c r="E25" i="44"/>
  <c r="D25" i="44"/>
  <c r="C25" i="44"/>
  <c r="M24" i="44"/>
  <c r="L24" i="44"/>
  <c r="K24" i="44"/>
  <c r="J24" i="44"/>
  <c r="I24" i="44"/>
  <c r="H24" i="44"/>
  <c r="G24" i="44"/>
  <c r="F24" i="44"/>
  <c r="E24" i="44"/>
  <c r="D24" i="44"/>
  <c r="C24" i="44"/>
  <c r="M23" i="44"/>
  <c r="L23" i="44"/>
  <c r="K23" i="44"/>
  <c r="J23" i="44"/>
  <c r="I23" i="44"/>
  <c r="H23" i="44"/>
  <c r="G23" i="44"/>
  <c r="F23" i="44"/>
  <c r="E23" i="44"/>
  <c r="D23" i="44"/>
  <c r="C23" i="44"/>
  <c r="M22" i="44"/>
  <c r="L22" i="44"/>
  <c r="K22" i="44"/>
  <c r="J22" i="44"/>
  <c r="I22" i="44"/>
  <c r="H22" i="44"/>
  <c r="G22" i="44"/>
  <c r="F22" i="44"/>
  <c r="E22" i="44"/>
  <c r="D22" i="44"/>
  <c r="C22" i="44"/>
  <c r="M21" i="44"/>
  <c r="L21" i="44"/>
  <c r="K21" i="44"/>
  <c r="J21" i="44"/>
  <c r="I21" i="44"/>
  <c r="H21" i="44"/>
  <c r="G21" i="44"/>
  <c r="F21" i="44"/>
  <c r="E21" i="44"/>
  <c r="D21" i="44"/>
  <c r="C21" i="44"/>
  <c r="M20" i="44"/>
  <c r="L20" i="44"/>
  <c r="K20" i="44"/>
  <c r="J20" i="44"/>
  <c r="I20" i="44"/>
  <c r="H20" i="44"/>
  <c r="G20" i="44"/>
  <c r="F20" i="44"/>
  <c r="E20" i="44"/>
  <c r="D20" i="44"/>
  <c r="C20" i="44"/>
  <c r="M19" i="44"/>
  <c r="L19" i="44"/>
  <c r="K19" i="44"/>
  <c r="J19" i="44"/>
  <c r="I19" i="44"/>
  <c r="H19" i="44"/>
  <c r="G19" i="44"/>
  <c r="F19" i="44"/>
  <c r="E19" i="44"/>
  <c r="D19" i="44"/>
  <c r="C19" i="44"/>
  <c r="M18" i="44"/>
  <c r="L18" i="44"/>
  <c r="K18" i="44"/>
  <c r="J18" i="44"/>
  <c r="I18" i="44"/>
  <c r="H18" i="44"/>
  <c r="G18" i="44"/>
  <c r="F18" i="44"/>
  <c r="E18" i="44"/>
  <c r="D18" i="44"/>
  <c r="C18" i="44"/>
  <c r="M17" i="44"/>
  <c r="L17" i="44"/>
  <c r="K17" i="44"/>
  <c r="J17" i="44"/>
  <c r="I17" i="44"/>
  <c r="H17" i="44"/>
  <c r="G17" i="44"/>
  <c r="F17" i="44"/>
  <c r="E17" i="44"/>
  <c r="D17" i="44"/>
  <c r="C17" i="44"/>
  <c r="M16" i="44"/>
  <c r="L16" i="44"/>
  <c r="K16" i="44"/>
  <c r="J16" i="44"/>
  <c r="I16" i="44"/>
  <c r="H16" i="44"/>
  <c r="G16" i="44"/>
  <c r="F16" i="44"/>
  <c r="E16" i="44"/>
  <c r="D16" i="44"/>
  <c r="C16" i="44"/>
  <c r="M15" i="44"/>
  <c r="L15" i="44"/>
  <c r="K15" i="44"/>
  <c r="J15" i="44"/>
  <c r="I15" i="44"/>
  <c r="H15" i="44"/>
  <c r="G15" i="44"/>
  <c r="F15" i="44"/>
  <c r="E15" i="44"/>
  <c r="D15" i="44"/>
  <c r="C15" i="44"/>
  <c r="M14" i="44"/>
  <c r="L14" i="44"/>
  <c r="K14" i="44"/>
  <c r="J14" i="44"/>
  <c r="I14" i="44"/>
  <c r="H14" i="44"/>
  <c r="G14" i="44"/>
  <c r="F14" i="44"/>
  <c r="E14" i="44"/>
  <c r="D14" i="44"/>
  <c r="C14" i="44"/>
  <c r="M13" i="44"/>
  <c r="L13" i="44"/>
  <c r="K13" i="44"/>
  <c r="J13" i="44"/>
  <c r="I13" i="44"/>
  <c r="H13" i="44"/>
  <c r="G13" i="44"/>
  <c r="F13" i="44"/>
  <c r="E13" i="44"/>
  <c r="D13" i="44"/>
  <c r="C13" i="44"/>
  <c r="M12" i="44"/>
  <c r="L12" i="44"/>
  <c r="K12" i="44"/>
  <c r="J12" i="44"/>
  <c r="I12" i="44"/>
  <c r="H12" i="44"/>
  <c r="G12" i="44"/>
  <c r="F12" i="44"/>
  <c r="E12" i="44"/>
  <c r="D12" i="44"/>
  <c r="C12" i="44"/>
  <c r="L75" i="44"/>
  <c r="K75" i="44"/>
  <c r="J75" i="44"/>
  <c r="I75" i="44"/>
  <c r="H75" i="44"/>
  <c r="G75" i="44"/>
  <c r="F75" i="44"/>
  <c r="E75" i="44"/>
  <c r="D75" i="44"/>
  <c r="C75" i="44"/>
  <c r="M74" i="44"/>
  <c r="M73" i="44"/>
  <c r="M72" i="44"/>
  <c r="M71" i="44"/>
  <c r="M70" i="44"/>
  <c r="M69" i="44"/>
  <c r="M68" i="44"/>
  <c r="M67" i="44"/>
  <c r="M66" i="44"/>
  <c r="M65" i="44"/>
  <c r="M64" i="44"/>
  <c r="H38" i="44"/>
  <c r="H37" i="44"/>
  <c r="H36" i="44"/>
  <c r="H35" i="44"/>
  <c r="H34" i="44"/>
  <c r="H33" i="44"/>
  <c r="H32" i="44"/>
  <c r="H31" i="44"/>
  <c r="H30" i="44"/>
  <c r="K56" i="44"/>
  <c r="K55" i="44"/>
  <c r="K54" i="44"/>
  <c r="K53" i="44"/>
  <c r="K52" i="44"/>
  <c r="K51" i="44"/>
  <c r="K50" i="44"/>
  <c r="K49" i="44"/>
  <c r="K48" i="44"/>
  <c r="K47" i="44"/>
  <c r="K46" i="44"/>
  <c r="C37" i="47" l="1"/>
  <c r="K37" i="47"/>
  <c r="H37" i="47"/>
  <c r="L37" i="47"/>
  <c r="E37" i="47"/>
  <c r="F37" i="47"/>
  <c r="G37" i="47"/>
  <c r="J39" i="47" s="1"/>
  <c r="N5" i="47"/>
  <c r="N13" i="47"/>
  <c r="I30" i="47"/>
  <c r="I37" i="47" s="1"/>
  <c r="I39" i="47" s="1"/>
  <c r="N32" i="47"/>
  <c r="N34" i="47"/>
  <c r="N33" i="47"/>
  <c r="N27" i="47"/>
  <c r="N36" i="47"/>
  <c r="N31" i="47"/>
  <c r="N28" i="47"/>
  <c r="N30" i="47"/>
  <c r="N25" i="47"/>
  <c r="N35" i="47"/>
  <c r="N26" i="47"/>
  <c r="M37" i="47"/>
  <c r="N10" i="47"/>
  <c r="N6" i="47"/>
  <c r="N14" i="47"/>
  <c r="N11" i="47"/>
  <c r="N7" i="47"/>
  <c r="N15" i="47"/>
  <c r="N4" i="47"/>
  <c r="N12" i="47"/>
  <c r="N8" i="47"/>
  <c r="M16" i="47"/>
  <c r="F16" i="47"/>
  <c r="J16" i="47"/>
  <c r="C16" i="47"/>
  <c r="D16" i="47"/>
  <c r="E16" i="47"/>
  <c r="G16" i="47"/>
  <c r="K16" i="47"/>
  <c r="L16" i="47"/>
  <c r="H16" i="47"/>
  <c r="I16" i="47"/>
  <c r="M75" i="44"/>
  <c r="M39" i="47" l="1"/>
  <c r="L39" i="47"/>
  <c r="N16" i="47"/>
  <c r="K39" i="47"/>
  <c r="N37" i="47"/>
  <c r="N39" i="47"/>
  <c r="J19" i="47"/>
  <c r="I19" i="47"/>
  <c r="L19" i="47"/>
  <c r="M19" i="47"/>
  <c r="K19" i="47"/>
  <c r="N19" i="47" l="1"/>
  <c r="K57" i="44" l="1"/>
  <c r="J57" i="44"/>
  <c r="J5" i="44" s="1"/>
  <c r="M5" i="44" s="1"/>
  <c r="I57" i="44"/>
  <c r="I5" i="44" s="1"/>
  <c r="H57" i="44"/>
  <c r="G57" i="44"/>
  <c r="G5" i="44" s="1"/>
  <c r="F57" i="44"/>
  <c r="F5" i="44" s="1"/>
  <c r="E57" i="44"/>
  <c r="E5" i="44" s="1"/>
  <c r="D57" i="44"/>
  <c r="D5" i="44" s="1"/>
  <c r="C57" i="44"/>
  <c r="C5" i="44" s="1"/>
  <c r="L6" i="44"/>
  <c r="M6" i="44" s="1"/>
  <c r="K6" i="44"/>
  <c r="J6" i="44"/>
  <c r="I6" i="44"/>
  <c r="H6" i="44"/>
  <c r="G6" i="44"/>
  <c r="F6" i="44"/>
  <c r="E6" i="44"/>
  <c r="D6" i="44"/>
  <c r="C6" i="44"/>
  <c r="H5" i="44"/>
  <c r="E39" i="44" l="1"/>
  <c r="E4" i="44" s="1"/>
  <c r="E7" i="44" s="1"/>
  <c r="L5" i="44"/>
  <c r="K5" i="44"/>
  <c r="C39" i="44" l="1"/>
  <c r="C4" i="44" s="1"/>
  <c r="C7" i="44" s="1"/>
  <c r="H39" i="44"/>
  <c r="G39" i="44"/>
  <c r="G4" i="44" s="1"/>
  <c r="D39" i="44"/>
  <c r="D4" i="44" s="1"/>
  <c r="D7" i="44" s="1"/>
  <c r="F39" i="44"/>
  <c r="F4" i="44" s="1"/>
  <c r="F7" i="44" s="1"/>
  <c r="L4" i="44" l="1"/>
  <c r="L7" i="44" s="1"/>
  <c r="M4" i="44"/>
  <c r="M7" i="44" s="1"/>
  <c r="J4" i="44"/>
  <c r="J7" i="44" s="1"/>
  <c r="H4" i="44"/>
  <c r="H7" i="44" s="1"/>
  <c r="I4" i="44"/>
  <c r="I7" i="44" s="1"/>
  <c r="K4" i="44"/>
  <c r="K7" i="44" s="1"/>
  <c r="G7" i="44"/>
</calcChain>
</file>

<file path=xl/sharedStrings.xml><?xml version="1.0" encoding="utf-8"?>
<sst xmlns="http://schemas.openxmlformats.org/spreadsheetml/2006/main" count="130" uniqueCount="47">
  <si>
    <t>Total</t>
  </si>
  <si>
    <t>T1</t>
  </si>
  <si>
    <t>T2</t>
  </si>
  <si>
    <t>T3</t>
  </si>
  <si>
    <t>Forecast Operating &amp; Maintenance ($000's, Real 2015)</t>
  </si>
  <si>
    <t>Summary Table</t>
  </si>
  <si>
    <t>Tranche 1 - real $2015</t>
  </si>
  <si>
    <t>Amounts held constant from 2020</t>
  </si>
  <si>
    <t>Tranche 2 - real $2015</t>
  </si>
  <si>
    <t>Amounts held constant from 2023</t>
  </si>
  <si>
    <t>Tranche 3 - real $2015</t>
  </si>
  <si>
    <t>Fault response &amp; analysis</t>
  </si>
  <si>
    <t>Operating, maintenance and testing instructions</t>
  </si>
  <si>
    <t>Routine maintenance of zone substation assets</t>
  </si>
  <si>
    <t>Network Balancing</t>
  </si>
  <si>
    <t>Annual Testing</t>
  </si>
  <si>
    <t>HV Customers</t>
  </si>
  <si>
    <t>WOTS - (Transmission Charges)</t>
  </si>
  <si>
    <t>Live line equipment purchases</t>
  </si>
  <si>
    <t>Training &amp; Change Management</t>
  </si>
  <si>
    <t>Regulation &amp; Code Changes</t>
  </si>
  <si>
    <t>Additional asset maintenance</t>
  </si>
  <si>
    <t>Total Opex - real $2015</t>
  </si>
  <si>
    <t>Attachment 22 - AST Contingent Project 3 Total Cost Model_CONFIDENTIAL (AER &amp; AST amended)_19.09.19.xlsx</t>
  </si>
  <si>
    <t>Alternative technologies and vendors</t>
  </si>
  <si>
    <t>Total Cost Model T2 - updated for EDC change.xlsx (Confidential)</t>
  </si>
  <si>
    <t>AST Distribution Contingent Project 1 Total Cost Model_AMENDED_FINAL_06.06.17 (Confidential)</t>
  </si>
  <si>
    <t>Amounts held constant from 2025</t>
  </si>
  <si>
    <t>Total REFCL</t>
  </si>
  <si>
    <t>Forecast Operating &amp; Maintenance ($000's, Real 2020)</t>
  </si>
  <si>
    <t>Total Opex - real $2020</t>
  </si>
  <si>
    <t>Jan-Jun 2021</t>
  </si>
  <si>
    <t>CY 2017</t>
  </si>
  <si>
    <t>CY 2016</t>
  </si>
  <si>
    <t>CY 2018</t>
  </si>
  <si>
    <t>CY 2019</t>
  </si>
  <si>
    <t>CY 2020</t>
  </si>
  <si>
    <t>Jun 2022</t>
  </si>
  <si>
    <t>Jun 2023</t>
  </si>
  <si>
    <t>Jun 2024</t>
  </si>
  <si>
    <t>Jun 2025</t>
  </si>
  <si>
    <t>Jun 2026</t>
  </si>
  <si>
    <t>Conversion factor - real $2015 to real $2020</t>
  </si>
  <si>
    <t>Step change - real $2020</t>
  </si>
  <si>
    <t>TOTAL 2022-26</t>
  </si>
  <si>
    <t>Assumption: All feeders tested annually</t>
  </si>
  <si>
    <t>Assumption: All feeders tested first year after intial compliance testing, thereafter one feeder per bus at each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</si>
</sst>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_-;\-* #,##0.0_-;_-* &quot;-&quot;??_-;_-@_-"/>
    <numFmt numFmtId="165" formatCode="_-* #,##0.0_-;\-* #,##0.0_-;_-* &quot;-&quot;?_-;_-@_-"/>
    <numFmt numFmtId="166" formatCode="0.0000"/>
  </numFmts>
  <fonts count="8" x14ac:knownFonts="1"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4"/>
      <color theme="3"/>
      <name val="Arial"/>
      <family val="2"/>
      <scheme val="minor"/>
    </font>
    <font>
      <sz val="11"/>
      <name val="Arial"/>
      <family val="2"/>
      <scheme val="minor"/>
    </font>
    <font>
      <b/>
      <sz val="11"/>
      <name val="Arial"/>
      <family val="2"/>
      <scheme val="minor"/>
    </font>
    <font>
      <i/>
      <sz val="11"/>
      <color theme="1"/>
      <name val="Arial"/>
      <family val="2"/>
      <scheme val="minor"/>
    </font>
    <font>
      <sz val="8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 applyNumberFormat="0" applyFill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164" fontId="0" fillId="0" borderId="0" xfId="4" applyNumberFormat="1" applyFont="1"/>
    <xf numFmtId="164" fontId="0" fillId="0" borderId="0" xfId="0" applyNumberFormat="1"/>
    <xf numFmtId="165" fontId="0" fillId="2" borderId="0" xfId="0" applyNumberFormat="1" applyFill="1"/>
    <xf numFmtId="164" fontId="0" fillId="2" borderId="0" xfId="0" applyNumberFormat="1" applyFill="1"/>
    <xf numFmtId="0" fontId="1" fillId="0" borderId="0" xfId="0" applyFont="1" applyAlignment="1">
      <alignment horizontal="left"/>
    </xf>
    <xf numFmtId="164" fontId="1" fillId="0" borderId="1" xfId="0" applyNumberFormat="1" applyFont="1" applyBorder="1"/>
    <xf numFmtId="164" fontId="0" fillId="0" borderId="0" xfId="4" applyNumberFormat="1" applyFont="1" applyFill="1"/>
    <xf numFmtId="0" fontId="4" fillId="0" borderId="0" xfId="0" applyFont="1"/>
    <xf numFmtId="164" fontId="1" fillId="0" borderId="1" xfId="4" applyNumberFormat="1" applyFont="1" applyFill="1" applyBorder="1"/>
    <xf numFmtId="0" fontId="6" fillId="0" borderId="0" xfId="0" applyFont="1"/>
    <xf numFmtId="0" fontId="5" fillId="0" borderId="0" xfId="0" applyFont="1"/>
    <xf numFmtId="164" fontId="6" fillId="0" borderId="0" xfId="4" applyNumberFormat="1" applyFont="1"/>
    <xf numFmtId="0" fontId="0" fillId="0" borderId="0" xfId="0" applyAlignment="1">
      <alignment horizontal="center" wrapText="1"/>
    </xf>
    <xf numFmtId="0" fontId="0" fillId="0" borderId="0" xfId="0" quotePrefix="1" applyAlignment="1">
      <alignment horizontal="center"/>
    </xf>
    <xf numFmtId="166" fontId="6" fillId="0" borderId="0" xfId="0" applyNumberFormat="1" applyFont="1"/>
    <xf numFmtId="0" fontId="0" fillId="0" borderId="0" xfId="0" quotePrefix="1" applyAlignment="1">
      <alignment horizontal="center" wrapText="1"/>
    </xf>
    <xf numFmtId="0" fontId="6" fillId="4" borderId="0" xfId="0" applyFont="1" applyFill="1" applyAlignment="1">
      <alignment vertical="center"/>
    </xf>
    <xf numFmtId="0" fontId="0" fillId="3" borderId="0" xfId="0" applyFill="1"/>
    <xf numFmtId="164" fontId="0" fillId="3" borderId="0" xfId="4" applyNumberFormat="1" applyFont="1" applyFill="1"/>
    <xf numFmtId="0" fontId="6" fillId="4" borderId="0" xfId="0" applyFont="1" applyFill="1" applyAlignment="1">
      <alignment vertical="center" wrapText="1"/>
    </xf>
  </cellXfs>
  <cellStyles count="5">
    <cellStyle name="Comma" xfId="4" builtinId="3"/>
    <cellStyle name="Comma 2" xfId="3"/>
    <cellStyle name="Currency 2" xfId="2"/>
    <cellStyle name="Heading 1" xfId="1" builtinId="16" customBuiltin="1"/>
    <cellStyle name="Normal" xfId="0" builtinId="0"/>
  </cellStyles>
  <dxfs count="0"/>
  <tableStyles count="0" defaultTableStyle="TableStyleMedium2" defaultPivotStyle="PivotStyleLight16"/>
  <colors>
    <mruColors>
      <color rgb="FF92D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william\AppData\Local\Microsoft\Windows\Temporary%20Internet%20Files\Content.Outlook\1P247FDC\Total%20Cost%20Model%20T2_Draft%20template%20-%20Update%208%20N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Escalators"/>
      <sheetName val="Lab_Rates"/>
      <sheetName val="Rpt_Cat"/>
      <sheetName val="Unit_Rates"/>
      <sheetName val="Feeder_Vols"/>
      <sheetName val="Schedule"/>
      <sheetName val="Opex_Inputs"/>
      <sheetName val="Issues"/>
      <sheetName val="RWN_Det"/>
      <sheetName val="ELM_Det"/>
      <sheetName val="FGY_Det"/>
      <sheetName val="WOTS22_Det"/>
      <sheetName val="MOE_Det"/>
      <sheetName val="BGE_Det"/>
      <sheetName val="LDL_Det"/>
      <sheetName val="BDL_Det"/>
      <sheetName val="Spare"/>
      <sheetName val="Stat_Phasing"/>
      <sheetName val="Other_Capex"/>
      <sheetName val="Direct_Capex_Totals"/>
      <sheetName val="Direct_Capex_Composition"/>
      <sheetName val="Direct_Summary"/>
      <sheetName val="Overheads"/>
      <sheetName val="Capex_by_Purpose"/>
      <sheetName val="Station_Summary"/>
      <sheetName val="Other_Tables"/>
      <sheetName val="PTRM_Inputs"/>
      <sheetName val="T1_Allowance"/>
      <sheetName val="Tax Tbls"/>
      <sheetName val="Rev Tbls"/>
      <sheetName val="RAB tbls"/>
    </sheetNames>
    <sheetDataSet>
      <sheetData sheetId="0"/>
      <sheetData sheetId="1"/>
      <sheetData sheetId="2"/>
      <sheetData sheetId="3">
        <row r="13">
          <cell r="C13" t="str">
            <v>RWN</v>
          </cell>
        </row>
        <row r="14">
          <cell r="C14" t="str">
            <v>ELM</v>
          </cell>
        </row>
        <row r="15">
          <cell r="C15" t="str">
            <v>FGY</v>
          </cell>
        </row>
        <row r="16">
          <cell r="C16" t="str">
            <v>WOTS22</v>
          </cell>
        </row>
        <row r="17">
          <cell r="C17" t="str">
            <v>MOE</v>
          </cell>
        </row>
        <row r="18">
          <cell r="C18" t="str">
            <v>BGE</v>
          </cell>
        </row>
        <row r="19">
          <cell r="C19" t="str">
            <v>LDL</v>
          </cell>
        </row>
        <row r="20">
          <cell r="C20" t="str">
            <v>BDL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AusNet Services Theme">
  <a:themeElements>
    <a:clrScheme name="AusNet Services Excel">
      <a:dk1>
        <a:sysClr val="windowText" lastClr="000000"/>
      </a:dk1>
      <a:lt1>
        <a:sysClr val="window" lastClr="FFFFFF"/>
      </a:lt1>
      <a:dk2>
        <a:srgbClr val="031F73"/>
      </a:dk2>
      <a:lt2>
        <a:srgbClr val="BCBEC0"/>
      </a:lt2>
      <a:accent1>
        <a:srgbClr val="363594"/>
      </a:accent1>
      <a:accent2>
        <a:srgbClr val="3EB08E"/>
      </a:accent2>
      <a:accent3>
        <a:srgbClr val="CDDC29"/>
      </a:accent3>
      <a:accent4>
        <a:srgbClr val="0864B0"/>
      </a:accent4>
      <a:accent5>
        <a:srgbClr val="8DC63F"/>
      </a:accent5>
      <a:accent6>
        <a:srgbClr val="188CCC"/>
      </a:accent6>
      <a:hlink>
        <a:srgbClr val="031F73"/>
      </a:hlink>
      <a:folHlink>
        <a:srgbClr val="646464"/>
      </a:folHlink>
    </a:clrScheme>
    <a:fontScheme name="CHC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Couture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8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9050" h="3175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9"/>
  <sheetViews>
    <sheetView tabSelected="1" zoomScale="85" zoomScaleNormal="85" workbookViewId="0">
      <selection activeCell="B31" sqref="B31"/>
    </sheetView>
  </sheetViews>
  <sheetFormatPr defaultRowHeight="13.8" x14ac:dyDescent="0.25"/>
  <cols>
    <col min="1" max="1" width="2.8984375" customWidth="1"/>
    <col min="2" max="2" width="54.69921875" customWidth="1"/>
    <col min="3" max="14" width="10.19921875" customWidth="1"/>
  </cols>
  <sheetData>
    <row r="1" spans="2:14" x14ac:dyDescent="0.25">
      <c r="B1" s="1" t="s">
        <v>28</v>
      </c>
    </row>
    <row r="2" spans="2:14" x14ac:dyDescent="0.25">
      <c r="B2" s="1" t="s">
        <v>29</v>
      </c>
      <c r="N2" s="2"/>
    </row>
    <row r="3" spans="2:14" ht="34.950000000000003" customHeight="1" x14ac:dyDescent="0.25">
      <c r="B3" s="19" t="s">
        <v>45</v>
      </c>
      <c r="C3" s="2" t="s">
        <v>33</v>
      </c>
      <c r="D3" s="2" t="s">
        <v>32</v>
      </c>
      <c r="E3" s="2" t="s">
        <v>34</v>
      </c>
      <c r="F3" s="2" t="s">
        <v>35</v>
      </c>
      <c r="G3" s="2" t="s">
        <v>36</v>
      </c>
      <c r="H3" s="15" t="s">
        <v>31</v>
      </c>
      <c r="I3" s="16" t="s">
        <v>37</v>
      </c>
      <c r="J3" s="16" t="s">
        <v>38</v>
      </c>
      <c r="K3" s="16" t="s">
        <v>39</v>
      </c>
      <c r="L3" s="16" t="s">
        <v>40</v>
      </c>
      <c r="M3" s="16" t="s">
        <v>41</v>
      </c>
      <c r="N3" s="18" t="s">
        <v>44</v>
      </c>
    </row>
    <row r="4" spans="2:14" x14ac:dyDescent="0.25">
      <c r="B4" t="s">
        <v>11</v>
      </c>
      <c r="C4" s="3">
        <f>'REFCL CPAs'!C12*'REFCL Revised Step Change'!$C$17</f>
        <v>0</v>
      </c>
      <c r="D4" s="3">
        <f>'REFCL CPAs'!D12*'REFCL Revised Step Change'!$C$17</f>
        <v>28.978982933579339</v>
      </c>
      <c r="E4" s="3">
        <f>'REFCL CPAs'!E12*'REFCL Revised Step Change'!$C$17</f>
        <v>77.277287822878236</v>
      </c>
      <c r="F4" s="3">
        <f>'REFCL CPAs'!F12*'REFCL Revised Step Change'!$C$17</f>
        <v>113.0920071130637</v>
      </c>
      <c r="G4" s="3">
        <f>'REFCL CPAs'!G12*'REFCL Revised Step Change'!$C$17</f>
        <v>203.5234451783007</v>
      </c>
      <c r="H4" s="3">
        <f>'REFCL CPAs'!H12/2*'REFCL Revised Step Change'!$C$17</f>
        <v>101.76172258915035</v>
      </c>
      <c r="I4" s="3">
        <f>(('REFCL CPAs'!H12/2)+('REFCL CPAs'!I12/2))*'REFCL Revised Step Change'!$C$17</f>
        <v>227.45597143482064</v>
      </c>
      <c r="J4" s="3">
        <f>(('REFCL CPAs'!I12/2)+('REFCL CPAs'!J12/2))*'REFCL Revised Step Change'!$C$17</f>
        <v>251.38849769134058</v>
      </c>
      <c r="K4" s="3">
        <f>(('REFCL CPAs'!J12/2)+('REFCL CPAs'!K12/2))*'REFCL Revised Step Change'!$C$17</f>
        <v>251.38849769134058</v>
      </c>
      <c r="L4" s="3">
        <f>(('REFCL CPAs'!K12/2)+('REFCL CPAs'!L12/2))*'REFCL Revised Step Change'!$C$17</f>
        <v>251.38849769134058</v>
      </c>
      <c r="M4" s="3">
        <f>(('REFCL CPAs'!L12/2)+('REFCL CPAs'!M12/2))*'REFCL Revised Step Change'!$C$17</f>
        <v>251.38849769134058</v>
      </c>
      <c r="N4" s="3">
        <f t="shared" ref="N4:N15" si="0">SUM(I4:M4)</f>
        <v>1233.0099622001831</v>
      </c>
    </row>
    <row r="5" spans="2:14" x14ac:dyDescent="0.25">
      <c r="B5" t="s">
        <v>12</v>
      </c>
      <c r="C5" s="3">
        <f>'REFCL CPAs'!C13*'REFCL Revised Step Change'!$C$17</f>
        <v>0</v>
      </c>
      <c r="D5" s="3">
        <f>'REFCL CPAs'!D13*'REFCL Revised Step Change'!$C$17</f>
        <v>32.198869926199265</v>
      </c>
      <c r="E5" s="3">
        <f>'REFCL CPAs'!E13*'REFCL Revised Step Change'!$C$17</f>
        <v>0</v>
      </c>
      <c r="F5" s="3">
        <f>'REFCL CPAs'!F13*'REFCL Revised Step Change'!$C$17</f>
        <v>0</v>
      </c>
      <c r="G5" s="3">
        <f>'REFCL CPAs'!G13*'REFCL Revised Step Change'!$C$17</f>
        <v>9.673038611301811</v>
      </c>
      <c r="H5" s="3">
        <f>'REFCL CPAs'!H13/2*'REFCL Revised Step Change'!$C$17</f>
        <v>6.9955095189453109</v>
      </c>
      <c r="I5" s="3">
        <f>(('REFCL CPAs'!H13/2)+('REFCL CPAs'!I13/2))*'REFCL Revised Step Change'!$C$17</f>
        <v>13.991019037890622</v>
      </c>
      <c r="J5" s="3">
        <f>(('REFCL CPAs'!I13/2)+('REFCL CPAs'!J13/2))*'REFCL Revised Step Change'!$C$17</f>
        <v>13.991019037890622</v>
      </c>
      <c r="K5" s="3">
        <f>(('REFCL CPAs'!J13/2)+('REFCL CPAs'!K13/2))*'REFCL Revised Step Change'!$C$17</f>
        <v>13.991019037890622</v>
      </c>
      <c r="L5" s="3">
        <f>(('REFCL CPAs'!K13/2)+('REFCL CPAs'!L13/2))*'REFCL Revised Step Change'!$C$17</f>
        <v>13.991019037890622</v>
      </c>
      <c r="M5" s="3">
        <f>(('REFCL CPAs'!L13/2)+('REFCL CPAs'!M13/2))*'REFCL Revised Step Change'!$C$17</f>
        <v>13.991019037890622</v>
      </c>
      <c r="N5" s="3">
        <f t="shared" si="0"/>
        <v>69.955095189453104</v>
      </c>
    </row>
    <row r="6" spans="2:14" x14ac:dyDescent="0.25">
      <c r="B6" t="s">
        <v>13</v>
      </c>
      <c r="C6" s="3">
        <f>'REFCL CPAs'!C14*'REFCL Revised Step Change'!$C$17</f>
        <v>0</v>
      </c>
      <c r="D6" s="3">
        <f>'REFCL CPAs'!D14*'REFCL Revised Step Change'!$C$17</f>
        <v>0</v>
      </c>
      <c r="E6" s="3">
        <f>'REFCL CPAs'!E14*'REFCL Revised Step Change'!$C$17</f>
        <v>10.155523574723247</v>
      </c>
      <c r="F6" s="3">
        <f>'REFCL CPAs'!F14*'REFCL Revised Step Change'!$C$17</f>
        <v>40.622094298892989</v>
      </c>
      <c r="G6" s="3">
        <f>'REFCL CPAs'!G14*'REFCL Revised Step Change'!$C$17</f>
        <v>50.805746577533689</v>
      </c>
      <c r="H6" s="3">
        <f>'REFCL CPAs'!H14/2*'REFCL Revised Step Change'!$C$17</f>
        <v>47.28339009776613</v>
      </c>
      <c r="I6" s="3">
        <f>(('REFCL CPAs'!H14/2)+('REFCL CPAs'!I14/2))*'REFCL Revised Step Change'!$C$17</f>
        <v>94.56678019553226</v>
      </c>
      <c r="J6" s="3">
        <f>(('REFCL CPAs'!I14/2)+('REFCL CPAs'!J14/2))*'REFCL Revised Step Change'!$C$17</f>
        <v>103.64605370583968</v>
      </c>
      <c r="K6" s="3">
        <f>(('REFCL CPAs'!J14/2)+('REFCL CPAs'!K14/2))*'REFCL Revised Step Change'!$C$17</f>
        <v>112.72532721614709</v>
      </c>
      <c r="L6" s="3">
        <f>(('REFCL CPAs'!K14/2)+('REFCL CPAs'!L14/2))*'REFCL Revised Step Change'!$C$17</f>
        <v>113.87678866323745</v>
      </c>
      <c r="M6" s="3">
        <f>(('REFCL CPAs'!L14/2)+('REFCL CPAs'!M14/2))*'REFCL Revised Step Change'!$C$17</f>
        <v>115.02825011032779</v>
      </c>
      <c r="N6" s="3">
        <f t="shared" si="0"/>
        <v>539.84319989108428</v>
      </c>
    </row>
    <row r="7" spans="2:14" x14ac:dyDescent="0.25">
      <c r="B7" t="s">
        <v>14</v>
      </c>
      <c r="C7" s="3">
        <f>'REFCL CPAs'!C15*'REFCL Revised Step Change'!$C$17</f>
        <v>0</v>
      </c>
      <c r="D7" s="3">
        <f>'REFCL CPAs'!D15*'REFCL Revised Step Change'!$C$17</f>
        <v>39.073328655442808</v>
      </c>
      <c r="E7" s="3">
        <f>'REFCL CPAs'!E15*'REFCL Revised Step Change'!$C$17</f>
        <v>95.807737465405907</v>
      </c>
      <c r="F7" s="3">
        <f>'REFCL CPAs'!F15*'REFCL Revised Step Change'!$C$17</f>
        <v>252.93326484319778</v>
      </c>
      <c r="G7" s="3">
        <f>'REFCL CPAs'!G15*'REFCL Revised Step Change'!$C$17</f>
        <v>374.90035920058807</v>
      </c>
      <c r="H7" s="3">
        <f>'REFCL CPAs'!H15/2*'REFCL Revised Step Change'!$C$17</f>
        <v>287.94965110346072</v>
      </c>
      <c r="I7" s="3">
        <f>(('REFCL CPAs'!H15/2)+('REFCL CPAs'!I15/2))*'REFCL Revised Step Change'!$C$17</f>
        <v>575.89930220692145</v>
      </c>
      <c r="J7" s="3">
        <f>(('REFCL CPAs'!I15/2)+('REFCL CPAs'!J15/2))*'REFCL Revised Step Change'!$C$17</f>
        <v>629.09333056641321</v>
      </c>
      <c r="K7" s="3">
        <f>(('REFCL CPAs'!J15/2)+('REFCL CPAs'!K15/2))*'REFCL Revised Step Change'!$C$17</f>
        <v>682.28735892590487</v>
      </c>
      <c r="L7" s="3">
        <f>(('REFCL CPAs'!K15/2)+('REFCL CPAs'!L15/2))*'REFCL Revised Step Change'!$C$17</f>
        <v>682.28735892590487</v>
      </c>
      <c r="M7" s="3">
        <f>(('REFCL CPAs'!L15/2)+('REFCL CPAs'!M15/2))*'REFCL Revised Step Change'!$C$17</f>
        <v>682.28735892590487</v>
      </c>
      <c r="N7" s="3">
        <f t="shared" si="0"/>
        <v>3251.8547095510489</v>
      </c>
    </row>
    <row r="8" spans="2:14" x14ac:dyDescent="0.25">
      <c r="B8" s="20" t="s">
        <v>15</v>
      </c>
      <c r="C8" s="3">
        <f>'REFCL CPAs'!C16*'REFCL Revised Step Change'!$C$17</f>
        <v>0</v>
      </c>
      <c r="D8" s="3">
        <f>'REFCL CPAs'!D16*'REFCL Revised Step Change'!$C$17</f>
        <v>29.775368316420668</v>
      </c>
      <c r="E8" s="3">
        <f>'REFCL CPAs'!E16*'REFCL Revised Step Change'!$C$17</f>
        <v>119.10147326568267</v>
      </c>
      <c r="F8" s="3">
        <f>'REFCL CPAs'!F16*'REFCL Revised Step Change'!$C$17</f>
        <v>327.52905148062729</v>
      </c>
      <c r="G8" s="3">
        <f>'REFCL CPAs'!G16*'REFCL Revised Step Change'!$C$17</f>
        <v>512.41838446648944</v>
      </c>
      <c r="H8" s="9">
        <f>'REFCL CPAs'!H16/2*'REFCL Revised Step Change'!$C$17</f>
        <v>595.68976299799715</v>
      </c>
      <c r="I8" s="21">
        <f>(('REFCL CPAs'!H16/2)+('REFCL CPAs'!I16/2))*'REFCL Revised Step Change'!$C$17</f>
        <v>1191.3795259959943</v>
      </c>
      <c r="J8" s="21">
        <f>(('REFCL CPAs'!I16/2)+('REFCL CPAs'!J16/2))*'REFCL Revised Step Change'!$C$17</f>
        <v>1340.1099629118312</v>
      </c>
      <c r="K8" s="21">
        <f>(('REFCL CPAs'!J16/2)+('REFCL CPAs'!K16/2))*'REFCL Revised Step Change'!$C$17</f>
        <v>1488.8403998276681</v>
      </c>
      <c r="L8" s="21">
        <f>(('REFCL CPAs'!K16/2)+('REFCL CPAs'!L16/2))*'REFCL Revised Step Change'!$C$17</f>
        <v>1488.8403998276681</v>
      </c>
      <c r="M8" s="21">
        <f>(('REFCL CPAs'!L16/2)+('REFCL CPAs'!M16/2))*'REFCL Revised Step Change'!$C$17</f>
        <v>1488.8403998276681</v>
      </c>
      <c r="N8" s="3">
        <f t="shared" si="0"/>
        <v>6998.0106883908302</v>
      </c>
    </row>
    <row r="9" spans="2:14" x14ac:dyDescent="0.25">
      <c r="B9" t="s">
        <v>16</v>
      </c>
      <c r="C9" s="3">
        <f>'REFCL CPAs'!C17*'REFCL Revised Step Change'!$C$17</f>
        <v>0</v>
      </c>
      <c r="D9" s="3">
        <f>'REFCL CPAs'!D17*'REFCL Revised Step Change'!$C$17</f>
        <v>0</v>
      </c>
      <c r="E9" s="3">
        <f>'REFCL CPAs'!E17*'REFCL Revised Step Change'!$C$17</f>
        <v>0</v>
      </c>
      <c r="F9" s="3">
        <f>'REFCL CPAs'!F17*'REFCL Revised Step Change'!$C$17</f>
        <v>0</v>
      </c>
      <c r="G9" s="3">
        <f>'REFCL CPAs'!G17*'REFCL Revised Step Change'!$C$17</f>
        <v>0</v>
      </c>
      <c r="H9" s="3">
        <f>'REFCL CPAs'!H17/2*'REFCL Revised Step Change'!$C$17</f>
        <v>0</v>
      </c>
      <c r="I9" s="3">
        <f>(('REFCL CPAs'!H17/2)+('REFCL CPAs'!I17/2))*'REFCL Revised Step Change'!$C$17</f>
        <v>0</v>
      </c>
      <c r="J9" s="3">
        <f>(('REFCL CPAs'!I17/2)+('REFCL CPAs'!J17/2))*'REFCL Revised Step Change'!$C$17</f>
        <v>0</v>
      </c>
      <c r="K9" s="3">
        <f>(('REFCL CPAs'!J17/2)+('REFCL CPAs'!K17/2))*'REFCL Revised Step Change'!$C$17</f>
        <v>0</v>
      </c>
      <c r="L9" s="3">
        <f>(('REFCL CPAs'!K17/2)+('REFCL CPAs'!L17/2))*'REFCL Revised Step Change'!$C$17</f>
        <v>0</v>
      </c>
      <c r="M9" s="3">
        <f>(('REFCL CPAs'!L17/2)+('REFCL CPAs'!M17/2))*'REFCL Revised Step Change'!$C$17</f>
        <v>0</v>
      </c>
      <c r="N9" s="3">
        <f t="shared" si="0"/>
        <v>0</v>
      </c>
    </row>
    <row r="10" spans="2:14" x14ac:dyDescent="0.25">
      <c r="B10" t="s">
        <v>17</v>
      </c>
      <c r="C10" s="3">
        <f>'REFCL CPAs'!C18*'REFCL Revised Step Change'!$C$17</f>
        <v>0</v>
      </c>
      <c r="D10" s="3">
        <f>'REFCL CPAs'!D18*'REFCL Revised Step Change'!$C$17</f>
        <v>0</v>
      </c>
      <c r="E10" s="3">
        <f>'REFCL CPAs'!E18*'REFCL Revised Step Change'!$C$17</f>
        <v>0</v>
      </c>
      <c r="F10" s="3">
        <f>'REFCL CPAs'!F18*'REFCL Revised Step Change'!$C$17</f>
        <v>0</v>
      </c>
      <c r="G10" s="3">
        <f>'REFCL CPAs'!G18*'REFCL Revised Step Change'!$C$17</f>
        <v>11.953418205031502</v>
      </c>
      <c r="H10" s="3">
        <f>'REFCL CPAs'!H18/2*'REFCL Revised Step Change'!$C$17</f>
        <v>5.9005353590523137</v>
      </c>
      <c r="I10" s="3">
        <f>(('REFCL CPAs'!H18/2)+('REFCL CPAs'!I18/2))*'REFCL Revised Step Change'!$C$17</f>
        <v>11.725429658161916</v>
      </c>
      <c r="J10" s="3">
        <f>(('REFCL CPAs'!I18/2)+('REFCL CPAs'!J18/2))*'REFCL Revised Step Change'!$C$17</f>
        <v>11.573614854755768</v>
      </c>
      <c r="K10" s="3">
        <f>(('REFCL CPAs'!J18/2)+('REFCL CPAs'!K18/2))*'REFCL Revised Step Change'!$C$17</f>
        <v>11.497441111292332</v>
      </c>
      <c r="L10" s="3">
        <f>(('REFCL CPAs'!K18/2)+('REFCL CPAs'!L18/2))*'REFCL Revised Step Change'!$C$17</f>
        <v>11.497441111292332</v>
      </c>
      <c r="M10" s="3">
        <f>(('REFCL CPAs'!L18/2)+('REFCL CPAs'!M18/2))*'REFCL Revised Step Change'!$C$17</f>
        <v>11.497441111292332</v>
      </c>
      <c r="N10" s="3">
        <f t="shared" si="0"/>
        <v>57.791367846794678</v>
      </c>
    </row>
    <row r="11" spans="2:14" x14ac:dyDescent="0.25">
      <c r="B11" s="10" t="s">
        <v>18</v>
      </c>
      <c r="C11" s="3">
        <f>'REFCL CPAs'!C19*'REFCL Revised Step Change'!$C$17</f>
        <v>0</v>
      </c>
      <c r="D11" s="3">
        <f>'REFCL CPAs'!D19*'REFCL Revised Step Change'!$C$17</f>
        <v>77.255821909594118</v>
      </c>
      <c r="E11" s="3">
        <f>'REFCL CPAs'!E19*'REFCL Revised Step Change'!$C$17</f>
        <v>67.377208616236175</v>
      </c>
      <c r="F11" s="3">
        <f>'REFCL CPAs'!F19*'REFCL Revised Step Change'!$C$17</f>
        <v>125.72968285677509</v>
      </c>
      <c r="G11" s="3">
        <f>'REFCL CPAs'!G19*'REFCL Revised Step Change'!$C$17</f>
        <v>377.18904857032527</v>
      </c>
      <c r="H11" s="3">
        <f>'REFCL CPAs'!H19/2*'REFCL Revised Step Change'!$C$17</f>
        <v>0</v>
      </c>
      <c r="I11" s="3">
        <f>(('REFCL CPAs'!H19/2)+('REFCL CPAs'!I19/2))*'REFCL Revised Step Change'!$C$17</f>
        <v>0</v>
      </c>
      <c r="J11" s="3">
        <f>(('REFCL CPAs'!I19/2)+('REFCL CPAs'!J19/2))*'REFCL Revised Step Change'!$C$17</f>
        <v>0</v>
      </c>
      <c r="K11" s="3">
        <f>(('REFCL CPAs'!J19/2)+('REFCL CPAs'!K19/2))*'REFCL Revised Step Change'!$C$17</f>
        <v>0</v>
      </c>
      <c r="L11" s="3">
        <f>(('REFCL CPAs'!K19/2)+('REFCL CPAs'!L19/2))*'REFCL Revised Step Change'!$C$17</f>
        <v>0</v>
      </c>
      <c r="M11" s="3">
        <f>(('REFCL CPAs'!L19/2)+('REFCL CPAs'!M19/2))*'REFCL Revised Step Change'!$C$17</f>
        <v>0</v>
      </c>
      <c r="N11" s="3">
        <f t="shared" si="0"/>
        <v>0</v>
      </c>
    </row>
    <row r="12" spans="2:14" x14ac:dyDescent="0.25">
      <c r="B12" s="10" t="s">
        <v>19</v>
      </c>
      <c r="C12" s="3">
        <f>'REFCL CPAs'!C20*'REFCL Revised Step Change'!$C$17</f>
        <v>0</v>
      </c>
      <c r="D12" s="3">
        <f>'REFCL CPAs'!D20*'REFCL Revised Step Change'!$C$17</f>
        <v>274.77710623270298</v>
      </c>
      <c r="E12" s="3">
        <f>'REFCL CPAs'!E20*'REFCL Revised Step Change'!$C$17</f>
        <v>115.71468879727861</v>
      </c>
      <c r="F12" s="3">
        <f>'REFCL CPAs'!F20*'REFCL Revised Step Change'!$C$17</f>
        <v>0</v>
      </c>
      <c r="G12" s="3">
        <f>'REFCL CPAs'!G20*'REFCL Revised Step Change'!$C$17</f>
        <v>0</v>
      </c>
      <c r="H12" s="3">
        <f>'REFCL CPAs'!H20/2*'REFCL Revised Step Change'!$C$17</f>
        <v>0</v>
      </c>
      <c r="I12" s="3">
        <f>(('REFCL CPAs'!H20/2)+('REFCL CPAs'!I20/2))*'REFCL Revised Step Change'!$C$17</f>
        <v>0</v>
      </c>
      <c r="J12" s="3">
        <f>(('REFCL CPAs'!I20/2)+('REFCL CPAs'!J20/2))*'REFCL Revised Step Change'!$C$17</f>
        <v>0</v>
      </c>
      <c r="K12" s="3">
        <f>(('REFCL CPAs'!J20/2)+('REFCL CPAs'!K20/2))*'REFCL Revised Step Change'!$C$17</f>
        <v>0</v>
      </c>
      <c r="L12" s="3">
        <f>(('REFCL CPAs'!K20/2)+('REFCL CPAs'!L20/2))*'REFCL Revised Step Change'!$C$17</f>
        <v>0</v>
      </c>
      <c r="M12" s="3">
        <f>(('REFCL CPAs'!L20/2)+('REFCL CPAs'!M20/2))*'REFCL Revised Step Change'!$C$17</f>
        <v>0</v>
      </c>
      <c r="N12" s="3">
        <f t="shared" si="0"/>
        <v>0</v>
      </c>
    </row>
    <row r="13" spans="2:14" x14ac:dyDescent="0.25">
      <c r="B13" s="10" t="s">
        <v>20</v>
      </c>
      <c r="C13" s="3">
        <f>'REFCL CPAs'!C21*'REFCL Revised Step Change'!$C$17</f>
        <v>0</v>
      </c>
      <c r="D13" s="3">
        <f>'REFCL CPAs'!D21*'REFCL Revised Step Change'!$C$17</f>
        <v>36.462000304428045</v>
      </c>
      <c r="E13" s="3">
        <f>'REFCL CPAs'!E21*'REFCL Revised Step Change'!$C$17</f>
        <v>32.376866297695443</v>
      </c>
      <c r="F13" s="3">
        <f>'REFCL CPAs'!F21*'REFCL Revised Step Change'!$C$17</f>
        <v>5.8730738745387461</v>
      </c>
      <c r="G13" s="3">
        <f>'REFCL CPAs'!G21*'REFCL Revised Step Change'!$C$17</f>
        <v>5.8730738745387461</v>
      </c>
      <c r="H13" s="3">
        <f>'REFCL CPAs'!H21/2*'REFCL Revised Step Change'!$C$17</f>
        <v>6.1169920280481778</v>
      </c>
      <c r="I13" s="3">
        <f>(('REFCL CPAs'!H21/2)+('REFCL CPAs'!I21/2))*'REFCL Revised Step Change'!$C$17</f>
        <v>12.233984056096356</v>
      </c>
      <c r="J13" s="3">
        <f>(('REFCL CPAs'!I21/2)+('REFCL CPAs'!J21/2))*'REFCL Revised Step Change'!$C$17</f>
        <v>12.233984056096356</v>
      </c>
      <c r="K13" s="3">
        <f>(('REFCL CPAs'!J21/2)+('REFCL CPAs'!K21/2))*'REFCL Revised Step Change'!$C$17</f>
        <v>12.233984056096356</v>
      </c>
      <c r="L13" s="3">
        <f>(('REFCL CPAs'!K21/2)+('REFCL CPAs'!L21/2))*'REFCL Revised Step Change'!$C$17</f>
        <v>12.233984056096356</v>
      </c>
      <c r="M13" s="3">
        <f>(('REFCL CPAs'!L21/2)+('REFCL CPAs'!M21/2))*'REFCL Revised Step Change'!$C$17</f>
        <v>12.233984056096356</v>
      </c>
      <c r="N13" s="3">
        <f t="shared" si="0"/>
        <v>61.169920280481776</v>
      </c>
    </row>
    <row r="14" spans="2:14" x14ac:dyDescent="0.25">
      <c r="B14" t="s">
        <v>24</v>
      </c>
      <c r="C14" s="3">
        <f>'REFCL CPAs'!C22*'REFCL Revised Step Change'!$C$17</f>
        <v>0</v>
      </c>
      <c r="D14" s="3">
        <f>'REFCL CPAs'!D22*'REFCL Revised Step Change'!$C$17</f>
        <v>132.82033844557196</v>
      </c>
      <c r="E14" s="3">
        <f>'REFCL CPAs'!E22*'REFCL Revised Step Change'!$C$17</f>
        <v>265.64067689114393</v>
      </c>
      <c r="F14" s="3">
        <f>'REFCL CPAs'!F22*'REFCL Revised Step Change'!$C$17</f>
        <v>132.82033844557196</v>
      </c>
      <c r="G14" s="3">
        <f>'REFCL CPAs'!G22*'REFCL Revised Step Change'!$C$17</f>
        <v>0</v>
      </c>
      <c r="H14" s="3">
        <f>'REFCL CPAs'!H22/2*'REFCL Revised Step Change'!$C$17</f>
        <v>0</v>
      </c>
      <c r="I14" s="3">
        <f>(('REFCL CPAs'!H22/2)+('REFCL CPAs'!I22/2))*'REFCL Revised Step Change'!$C$17</f>
        <v>0</v>
      </c>
      <c r="J14" s="3">
        <f>(('REFCL CPAs'!I22/2)+('REFCL CPAs'!J22/2))*'REFCL Revised Step Change'!$C$17</f>
        <v>0</v>
      </c>
      <c r="K14" s="3">
        <f>(('REFCL CPAs'!J22/2)+('REFCL CPAs'!K22/2))*'REFCL Revised Step Change'!$C$17</f>
        <v>0</v>
      </c>
      <c r="L14" s="3">
        <f>(('REFCL CPAs'!K22/2)+('REFCL CPAs'!L22/2))*'REFCL Revised Step Change'!$C$17</f>
        <v>0</v>
      </c>
      <c r="M14" s="3">
        <f>(('REFCL CPAs'!L22/2)+('REFCL CPAs'!M22/2))*'REFCL Revised Step Change'!$C$17</f>
        <v>0</v>
      </c>
      <c r="N14" s="3">
        <f t="shared" si="0"/>
        <v>0</v>
      </c>
    </row>
    <row r="15" spans="2:14" x14ac:dyDescent="0.25">
      <c r="B15" t="s">
        <v>21</v>
      </c>
      <c r="C15" s="3">
        <f>'REFCL CPAs'!C23*'REFCL Revised Step Change'!$C$17</f>
        <v>0</v>
      </c>
      <c r="D15" s="3">
        <f>'REFCL CPAs'!D23*'REFCL Revised Step Change'!$C$17</f>
        <v>0</v>
      </c>
      <c r="E15" s="3">
        <f>'REFCL CPAs'!E23*'REFCL Revised Step Change'!$C$17</f>
        <v>0</v>
      </c>
      <c r="F15" s="3">
        <f>'REFCL CPAs'!F23*'REFCL Revised Step Change'!$C$17</f>
        <v>0</v>
      </c>
      <c r="G15" s="3">
        <f>'REFCL CPAs'!G23*'REFCL Revised Step Change'!$C$17</f>
        <v>0</v>
      </c>
      <c r="H15" s="3">
        <f>'REFCL CPAs'!H23/2*'REFCL Revised Step Change'!$C$17</f>
        <v>129.6345172228163</v>
      </c>
      <c r="I15" s="3">
        <f>(('REFCL CPAs'!H23/2)+('REFCL CPAs'!I23/2))*'REFCL Revised Step Change'!$C$17</f>
        <v>259.2690344456326</v>
      </c>
      <c r="J15" s="3">
        <f>(('REFCL CPAs'!I23/2)+('REFCL CPAs'!J23/2))*'REFCL Revised Step Change'!$C$17</f>
        <v>259.2690344456326</v>
      </c>
      <c r="K15" s="3">
        <f>(('REFCL CPAs'!J23/2)+('REFCL CPAs'!K23/2))*'REFCL Revised Step Change'!$C$17</f>
        <v>259.2690344456326</v>
      </c>
      <c r="L15" s="3">
        <f>(('REFCL CPAs'!K23/2)+('REFCL CPAs'!L23/2))*'REFCL Revised Step Change'!$C$17</f>
        <v>259.2690344456326</v>
      </c>
      <c r="M15" s="3">
        <f>(('REFCL CPAs'!L23/2)+('REFCL CPAs'!M23/2))*'REFCL Revised Step Change'!$C$17</f>
        <v>259.2690344456326</v>
      </c>
      <c r="N15" s="3">
        <f t="shared" si="0"/>
        <v>1296.3451722281629</v>
      </c>
    </row>
    <row r="16" spans="2:14" x14ac:dyDescent="0.25">
      <c r="B16" s="7" t="s">
        <v>30</v>
      </c>
      <c r="C16" s="8">
        <f>SUM(C4:C15)</f>
        <v>0</v>
      </c>
      <c r="D16" s="8">
        <f t="shared" ref="D16:N16" si="1">SUM(D4:D15)</f>
        <v>651.34181672393925</v>
      </c>
      <c r="E16" s="8">
        <f t="shared" si="1"/>
        <v>783.45146273104422</v>
      </c>
      <c r="F16" s="8">
        <f t="shared" si="1"/>
        <v>998.59951291266748</v>
      </c>
      <c r="G16" s="8">
        <f t="shared" si="1"/>
        <v>1546.3365146841093</v>
      </c>
      <c r="H16" s="8">
        <f t="shared" si="1"/>
        <v>1181.3320809172365</v>
      </c>
      <c r="I16" s="8">
        <f t="shared" si="1"/>
        <v>2386.5210470310503</v>
      </c>
      <c r="J16" s="8">
        <f t="shared" si="1"/>
        <v>2621.3054972698001</v>
      </c>
      <c r="K16" s="8">
        <f t="shared" si="1"/>
        <v>2832.2330623119724</v>
      </c>
      <c r="L16" s="8">
        <f t="shared" si="1"/>
        <v>2833.3845237590626</v>
      </c>
      <c r="M16" s="8">
        <f t="shared" si="1"/>
        <v>2834.5359852061529</v>
      </c>
      <c r="N16" s="8">
        <f t="shared" si="1"/>
        <v>13507.980115578037</v>
      </c>
    </row>
    <row r="17" spans="2:14" ht="14.4" x14ac:dyDescent="0.3">
      <c r="B17" s="12" t="s">
        <v>42</v>
      </c>
      <c r="C17" s="17">
        <v>1.0853551660516607</v>
      </c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</row>
    <row r="19" spans="2:14" x14ac:dyDescent="0.25">
      <c r="B19" t="s">
        <v>43</v>
      </c>
      <c r="C19" s="3"/>
      <c r="D19" s="3"/>
      <c r="E19" s="3"/>
      <c r="F19" s="3"/>
      <c r="G19" s="3"/>
      <c r="H19" s="3"/>
      <c r="I19" s="21">
        <f>I16-$G$16</f>
        <v>840.18453234694107</v>
      </c>
      <c r="J19" s="21">
        <f t="shared" ref="J19:M19" si="2">J16-$G$16</f>
        <v>1074.9689825856908</v>
      </c>
      <c r="K19" s="21">
        <f t="shared" si="2"/>
        <v>1285.8965476278631</v>
      </c>
      <c r="L19" s="21">
        <f t="shared" si="2"/>
        <v>1287.0480090749534</v>
      </c>
      <c r="M19" s="21">
        <f t="shared" si="2"/>
        <v>1288.1994705220436</v>
      </c>
      <c r="N19" s="3">
        <f>SUM(I19:M19)</f>
        <v>5776.297542157492</v>
      </c>
    </row>
    <row r="22" spans="2:14" x14ac:dyDescent="0.25">
      <c r="B22" s="1" t="s">
        <v>28</v>
      </c>
    </row>
    <row r="23" spans="2:14" x14ac:dyDescent="0.25">
      <c r="B23" s="1" t="s">
        <v>29</v>
      </c>
      <c r="N23" s="2"/>
    </row>
    <row r="24" spans="2:14" ht="36.450000000000003" customHeight="1" x14ac:dyDescent="0.25">
      <c r="B24" s="22" t="s">
        <v>46</v>
      </c>
      <c r="C24" s="2" t="s">
        <v>33</v>
      </c>
      <c r="D24" s="2" t="s">
        <v>32</v>
      </c>
      <c r="E24" s="2" t="s">
        <v>34</v>
      </c>
      <c r="F24" s="2" t="s">
        <v>35</v>
      </c>
      <c r="G24" s="2" t="s">
        <v>36</v>
      </c>
      <c r="H24" s="15" t="s">
        <v>31</v>
      </c>
      <c r="I24" s="16" t="s">
        <v>37</v>
      </c>
      <c r="J24" s="16" t="s">
        <v>38</v>
      </c>
      <c r="K24" s="16" t="s">
        <v>39</v>
      </c>
      <c r="L24" s="16" t="s">
        <v>40</v>
      </c>
      <c r="M24" s="16" t="s">
        <v>41</v>
      </c>
      <c r="N24" s="18" t="s">
        <v>44</v>
      </c>
    </row>
    <row r="25" spans="2:14" x14ac:dyDescent="0.25">
      <c r="B25" t="s">
        <v>11</v>
      </c>
      <c r="C25" s="3">
        <f>C4</f>
        <v>0</v>
      </c>
      <c r="D25" s="3">
        <f t="shared" ref="D25:G25" si="3">D4</f>
        <v>28.978982933579339</v>
      </c>
      <c r="E25" s="3">
        <f t="shared" si="3"/>
        <v>77.277287822878236</v>
      </c>
      <c r="F25" s="3">
        <f t="shared" si="3"/>
        <v>113.0920071130637</v>
      </c>
      <c r="G25" s="3">
        <f t="shared" si="3"/>
        <v>203.5234451783007</v>
      </c>
      <c r="H25" s="3">
        <f t="shared" ref="H25:M25" si="4">H4</f>
        <v>101.76172258915035</v>
      </c>
      <c r="I25" s="3">
        <f t="shared" si="4"/>
        <v>227.45597143482064</v>
      </c>
      <c r="J25" s="3">
        <f t="shared" si="4"/>
        <v>251.38849769134058</v>
      </c>
      <c r="K25" s="3">
        <f t="shared" si="4"/>
        <v>251.38849769134058</v>
      </c>
      <c r="L25" s="3">
        <f t="shared" si="4"/>
        <v>251.38849769134058</v>
      </c>
      <c r="M25" s="3">
        <f t="shared" si="4"/>
        <v>251.38849769134058</v>
      </c>
      <c r="N25" s="3">
        <f t="shared" ref="N25:N36" si="5">SUM(I25:M25)</f>
        <v>1233.0099622001831</v>
      </c>
    </row>
    <row r="26" spans="2:14" x14ac:dyDescent="0.25">
      <c r="B26" t="s">
        <v>12</v>
      </c>
      <c r="C26" s="3">
        <f t="shared" ref="C26:H36" si="6">C5</f>
        <v>0</v>
      </c>
      <c r="D26" s="3">
        <f t="shared" si="6"/>
        <v>32.198869926199265</v>
      </c>
      <c r="E26" s="3">
        <f t="shared" si="6"/>
        <v>0</v>
      </c>
      <c r="F26" s="3">
        <f t="shared" si="6"/>
        <v>0</v>
      </c>
      <c r="G26" s="3">
        <f t="shared" si="6"/>
        <v>9.673038611301811</v>
      </c>
      <c r="H26" s="3">
        <f t="shared" si="6"/>
        <v>6.9955095189453109</v>
      </c>
      <c r="I26" s="3">
        <f t="shared" ref="I26:M26" si="7">I5</f>
        <v>13.991019037890622</v>
      </c>
      <c r="J26" s="3">
        <f t="shared" si="7"/>
        <v>13.991019037890622</v>
      </c>
      <c r="K26" s="3">
        <f t="shared" si="7"/>
        <v>13.991019037890622</v>
      </c>
      <c r="L26" s="3">
        <f t="shared" si="7"/>
        <v>13.991019037890622</v>
      </c>
      <c r="M26" s="3">
        <f t="shared" si="7"/>
        <v>13.991019037890622</v>
      </c>
      <c r="N26" s="3">
        <f t="shared" si="5"/>
        <v>69.955095189453104</v>
      </c>
    </row>
    <row r="27" spans="2:14" x14ac:dyDescent="0.25">
      <c r="B27" t="s">
        <v>13</v>
      </c>
      <c r="C27" s="3">
        <f t="shared" si="6"/>
        <v>0</v>
      </c>
      <c r="D27" s="3">
        <f t="shared" si="6"/>
        <v>0</v>
      </c>
      <c r="E27" s="3">
        <f t="shared" si="6"/>
        <v>10.155523574723247</v>
      </c>
      <c r="F27" s="3">
        <f t="shared" si="6"/>
        <v>40.622094298892989</v>
      </c>
      <c r="G27" s="3">
        <f t="shared" si="6"/>
        <v>50.805746577533689</v>
      </c>
      <c r="H27" s="3">
        <f t="shared" si="6"/>
        <v>47.28339009776613</v>
      </c>
      <c r="I27" s="3">
        <f t="shared" ref="I27:M27" si="8">I6</f>
        <v>94.56678019553226</v>
      </c>
      <c r="J27" s="3">
        <f t="shared" si="8"/>
        <v>103.64605370583968</v>
      </c>
      <c r="K27" s="3">
        <f t="shared" si="8"/>
        <v>112.72532721614709</v>
      </c>
      <c r="L27" s="3">
        <f t="shared" si="8"/>
        <v>113.87678866323745</v>
      </c>
      <c r="M27" s="3">
        <f t="shared" si="8"/>
        <v>115.02825011032779</v>
      </c>
      <c r="N27" s="3">
        <f t="shared" si="5"/>
        <v>539.84319989108428</v>
      </c>
    </row>
    <row r="28" spans="2:14" x14ac:dyDescent="0.25">
      <c r="B28" t="s">
        <v>14</v>
      </c>
      <c r="C28" s="3">
        <f t="shared" si="6"/>
        <v>0</v>
      </c>
      <c r="D28" s="3">
        <f t="shared" si="6"/>
        <v>39.073328655442808</v>
      </c>
      <c r="E28" s="3">
        <f t="shared" si="6"/>
        <v>95.807737465405907</v>
      </c>
      <c r="F28" s="3">
        <f t="shared" si="6"/>
        <v>252.93326484319778</v>
      </c>
      <c r="G28" s="3">
        <f t="shared" si="6"/>
        <v>374.90035920058807</v>
      </c>
      <c r="H28" s="3">
        <f t="shared" si="6"/>
        <v>287.94965110346072</v>
      </c>
      <c r="I28" s="3">
        <f t="shared" ref="I28:M28" si="9">I7</f>
        <v>575.89930220692145</v>
      </c>
      <c r="J28" s="3">
        <f t="shared" si="9"/>
        <v>629.09333056641321</v>
      </c>
      <c r="K28" s="3">
        <f t="shared" si="9"/>
        <v>682.28735892590487</v>
      </c>
      <c r="L28" s="3">
        <f t="shared" si="9"/>
        <v>682.28735892590487</v>
      </c>
      <c r="M28" s="3">
        <f t="shared" si="9"/>
        <v>682.28735892590487</v>
      </c>
      <c r="N28" s="3">
        <f t="shared" si="5"/>
        <v>3251.8547095510489</v>
      </c>
    </row>
    <row r="29" spans="2:14" x14ac:dyDescent="0.25">
      <c r="B29" s="20" t="s">
        <v>15</v>
      </c>
      <c r="C29" s="3">
        <f t="shared" si="6"/>
        <v>0</v>
      </c>
      <c r="D29" s="3">
        <f t="shared" si="6"/>
        <v>29.775368316420668</v>
      </c>
      <c r="E29" s="3">
        <f t="shared" si="6"/>
        <v>119.10147326568267</v>
      </c>
      <c r="F29" s="3">
        <f t="shared" si="6"/>
        <v>327.52905148062729</v>
      </c>
      <c r="G29" s="3">
        <f t="shared" si="6"/>
        <v>512.41838446648944</v>
      </c>
      <c r="H29" s="9">
        <v>257.80458480960004</v>
      </c>
      <c r="I29" s="21">
        <v>1644.8552068672004</v>
      </c>
      <c r="J29" s="21">
        <v>748.43266042559992</v>
      </c>
      <c r="K29" s="21">
        <v>1365.7489784575998</v>
      </c>
      <c r="L29" s="21">
        <v>974.48190519360014</v>
      </c>
      <c r="M29" s="21">
        <v>974.48190519360014</v>
      </c>
      <c r="N29" s="3">
        <f t="shared" si="5"/>
        <v>5708.0006561376003</v>
      </c>
    </row>
    <row r="30" spans="2:14" x14ac:dyDescent="0.25">
      <c r="B30" t="s">
        <v>16</v>
      </c>
      <c r="C30" s="3">
        <f t="shared" si="6"/>
        <v>0</v>
      </c>
      <c r="D30" s="3">
        <f t="shared" si="6"/>
        <v>0</v>
      </c>
      <c r="E30" s="3">
        <f t="shared" si="6"/>
        <v>0</v>
      </c>
      <c r="F30" s="3">
        <f t="shared" si="6"/>
        <v>0</v>
      </c>
      <c r="G30" s="3">
        <f t="shared" si="6"/>
        <v>0</v>
      </c>
      <c r="H30" s="3">
        <f t="shared" si="6"/>
        <v>0</v>
      </c>
      <c r="I30" s="3">
        <f t="shared" ref="I30:M30" si="10">I9</f>
        <v>0</v>
      </c>
      <c r="J30" s="3">
        <f t="shared" si="10"/>
        <v>0</v>
      </c>
      <c r="K30" s="3">
        <f t="shared" si="10"/>
        <v>0</v>
      </c>
      <c r="L30" s="3">
        <f t="shared" si="10"/>
        <v>0</v>
      </c>
      <c r="M30" s="3">
        <f t="shared" si="10"/>
        <v>0</v>
      </c>
      <c r="N30" s="3">
        <f t="shared" si="5"/>
        <v>0</v>
      </c>
    </row>
    <row r="31" spans="2:14" x14ac:dyDescent="0.25">
      <c r="B31" t="s">
        <v>17</v>
      </c>
      <c r="C31" s="3">
        <f t="shared" si="6"/>
        <v>0</v>
      </c>
      <c r="D31" s="3">
        <f t="shared" si="6"/>
        <v>0</v>
      </c>
      <c r="E31" s="3">
        <f t="shared" si="6"/>
        <v>0</v>
      </c>
      <c r="F31" s="3">
        <f t="shared" si="6"/>
        <v>0</v>
      </c>
      <c r="G31" s="3">
        <f t="shared" si="6"/>
        <v>11.953418205031502</v>
      </c>
      <c r="H31" s="3">
        <f t="shared" si="6"/>
        <v>5.9005353590523137</v>
      </c>
      <c r="I31" s="3">
        <f t="shared" ref="I31:M31" si="11">I10</f>
        <v>11.725429658161916</v>
      </c>
      <c r="J31" s="3">
        <f t="shared" si="11"/>
        <v>11.573614854755768</v>
      </c>
      <c r="K31" s="3">
        <f t="shared" si="11"/>
        <v>11.497441111292332</v>
      </c>
      <c r="L31" s="3">
        <f t="shared" si="11"/>
        <v>11.497441111292332</v>
      </c>
      <c r="M31" s="3">
        <f t="shared" si="11"/>
        <v>11.497441111292332</v>
      </c>
      <c r="N31" s="3">
        <f t="shared" si="5"/>
        <v>57.791367846794678</v>
      </c>
    </row>
    <row r="32" spans="2:14" x14ac:dyDescent="0.25">
      <c r="B32" s="10" t="s">
        <v>18</v>
      </c>
      <c r="C32" s="3">
        <f t="shared" si="6"/>
        <v>0</v>
      </c>
      <c r="D32" s="3">
        <f t="shared" si="6"/>
        <v>77.255821909594118</v>
      </c>
      <c r="E32" s="3">
        <f t="shared" si="6"/>
        <v>67.377208616236175</v>
      </c>
      <c r="F32" s="3">
        <f t="shared" si="6"/>
        <v>125.72968285677509</v>
      </c>
      <c r="G32" s="3">
        <f t="shared" si="6"/>
        <v>377.18904857032527</v>
      </c>
      <c r="H32" s="3">
        <f t="shared" si="6"/>
        <v>0</v>
      </c>
      <c r="I32" s="3">
        <f t="shared" ref="I32:M32" si="12">I11</f>
        <v>0</v>
      </c>
      <c r="J32" s="3">
        <f t="shared" si="12"/>
        <v>0</v>
      </c>
      <c r="K32" s="3">
        <f t="shared" si="12"/>
        <v>0</v>
      </c>
      <c r="L32" s="3">
        <f t="shared" si="12"/>
        <v>0</v>
      </c>
      <c r="M32" s="3">
        <f t="shared" si="12"/>
        <v>0</v>
      </c>
      <c r="N32" s="3">
        <f t="shared" si="5"/>
        <v>0</v>
      </c>
    </row>
    <row r="33" spans="2:14" x14ac:dyDescent="0.25">
      <c r="B33" s="10" t="s">
        <v>19</v>
      </c>
      <c r="C33" s="3">
        <f t="shared" si="6"/>
        <v>0</v>
      </c>
      <c r="D33" s="3">
        <f t="shared" si="6"/>
        <v>274.77710623270298</v>
      </c>
      <c r="E33" s="3">
        <f t="shared" si="6"/>
        <v>115.71468879727861</v>
      </c>
      <c r="F33" s="3">
        <f t="shared" si="6"/>
        <v>0</v>
      </c>
      <c r="G33" s="3">
        <f t="shared" si="6"/>
        <v>0</v>
      </c>
      <c r="H33" s="3">
        <f t="shared" si="6"/>
        <v>0</v>
      </c>
      <c r="I33" s="3">
        <f t="shared" ref="I33:M33" si="13">I12</f>
        <v>0</v>
      </c>
      <c r="J33" s="3">
        <f t="shared" si="13"/>
        <v>0</v>
      </c>
      <c r="K33" s="3">
        <f t="shared" si="13"/>
        <v>0</v>
      </c>
      <c r="L33" s="3">
        <f t="shared" si="13"/>
        <v>0</v>
      </c>
      <c r="M33" s="3">
        <f t="shared" si="13"/>
        <v>0</v>
      </c>
      <c r="N33" s="3">
        <f t="shared" si="5"/>
        <v>0</v>
      </c>
    </row>
    <row r="34" spans="2:14" x14ac:dyDescent="0.25">
      <c r="B34" s="10" t="s">
        <v>20</v>
      </c>
      <c r="C34" s="3">
        <f t="shared" si="6"/>
        <v>0</v>
      </c>
      <c r="D34" s="3">
        <f t="shared" si="6"/>
        <v>36.462000304428045</v>
      </c>
      <c r="E34" s="3">
        <f t="shared" si="6"/>
        <v>32.376866297695443</v>
      </c>
      <c r="F34" s="3">
        <f t="shared" si="6"/>
        <v>5.8730738745387461</v>
      </c>
      <c r="G34" s="3">
        <f t="shared" si="6"/>
        <v>5.8730738745387461</v>
      </c>
      <c r="H34" s="3">
        <f t="shared" si="6"/>
        <v>6.1169920280481778</v>
      </c>
      <c r="I34" s="3">
        <f t="shared" ref="I34:M34" si="14">I13</f>
        <v>12.233984056096356</v>
      </c>
      <c r="J34" s="3">
        <f t="shared" si="14"/>
        <v>12.233984056096356</v>
      </c>
      <c r="K34" s="3">
        <f t="shared" si="14"/>
        <v>12.233984056096356</v>
      </c>
      <c r="L34" s="3">
        <f t="shared" si="14"/>
        <v>12.233984056096356</v>
      </c>
      <c r="M34" s="3">
        <f t="shared" si="14"/>
        <v>12.233984056096356</v>
      </c>
      <c r="N34" s="3">
        <f t="shared" si="5"/>
        <v>61.169920280481776</v>
      </c>
    </row>
    <row r="35" spans="2:14" x14ac:dyDescent="0.25">
      <c r="B35" t="s">
        <v>24</v>
      </c>
      <c r="C35" s="3">
        <f t="shared" si="6"/>
        <v>0</v>
      </c>
      <c r="D35" s="3">
        <f t="shared" si="6"/>
        <v>132.82033844557196</v>
      </c>
      <c r="E35" s="3">
        <f t="shared" si="6"/>
        <v>265.64067689114393</v>
      </c>
      <c r="F35" s="3">
        <f t="shared" si="6"/>
        <v>132.82033844557196</v>
      </c>
      <c r="G35" s="3">
        <f t="shared" si="6"/>
        <v>0</v>
      </c>
      <c r="H35" s="3">
        <f t="shared" si="6"/>
        <v>0</v>
      </c>
      <c r="I35" s="3">
        <f t="shared" ref="I35:M35" si="15">I14</f>
        <v>0</v>
      </c>
      <c r="J35" s="3">
        <f t="shared" si="15"/>
        <v>0</v>
      </c>
      <c r="K35" s="3">
        <f t="shared" si="15"/>
        <v>0</v>
      </c>
      <c r="L35" s="3">
        <f t="shared" si="15"/>
        <v>0</v>
      </c>
      <c r="M35" s="3">
        <f t="shared" si="15"/>
        <v>0</v>
      </c>
      <c r="N35" s="3">
        <f t="shared" si="5"/>
        <v>0</v>
      </c>
    </row>
    <row r="36" spans="2:14" x14ac:dyDescent="0.25">
      <c r="B36" t="s">
        <v>21</v>
      </c>
      <c r="C36" s="3">
        <f t="shared" si="6"/>
        <v>0</v>
      </c>
      <c r="D36" s="3">
        <f t="shared" si="6"/>
        <v>0</v>
      </c>
      <c r="E36" s="3">
        <f t="shared" si="6"/>
        <v>0</v>
      </c>
      <c r="F36" s="3">
        <f t="shared" si="6"/>
        <v>0</v>
      </c>
      <c r="G36" s="3">
        <f t="shared" si="6"/>
        <v>0</v>
      </c>
      <c r="H36" s="3">
        <f t="shared" si="6"/>
        <v>129.6345172228163</v>
      </c>
      <c r="I36" s="3">
        <f t="shared" ref="I36:M36" si="16">I15</f>
        <v>259.2690344456326</v>
      </c>
      <c r="J36" s="3">
        <f t="shared" si="16"/>
        <v>259.2690344456326</v>
      </c>
      <c r="K36" s="3">
        <f t="shared" si="16"/>
        <v>259.2690344456326</v>
      </c>
      <c r="L36" s="3">
        <f t="shared" si="16"/>
        <v>259.2690344456326</v>
      </c>
      <c r="M36" s="3">
        <f t="shared" si="16"/>
        <v>259.2690344456326</v>
      </c>
      <c r="N36" s="3">
        <f t="shared" si="5"/>
        <v>1296.3451722281629</v>
      </c>
    </row>
    <row r="37" spans="2:14" x14ac:dyDescent="0.25">
      <c r="B37" s="7" t="s">
        <v>30</v>
      </c>
      <c r="C37" s="8">
        <f>SUM(C25:C36)</f>
        <v>0</v>
      </c>
      <c r="D37" s="8">
        <f t="shared" ref="D37" si="17">SUM(D25:D36)</f>
        <v>651.34181672393925</v>
      </c>
      <c r="E37" s="8">
        <f t="shared" ref="E37" si="18">SUM(E25:E36)</f>
        <v>783.45146273104422</v>
      </c>
      <c r="F37" s="8">
        <f t="shared" ref="F37" si="19">SUM(F25:F36)</f>
        <v>998.59951291266748</v>
      </c>
      <c r="G37" s="8">
        <f t="shared" ref="G37" si="20">SUM(G25:G36)</f>
        <v>1546.3365146841093</v>
      </c>
      <c r="H37" s="8">
        <f t="shared" ref="H37" si="21">SUM(H25:H36)</f>
        <v>843.4469027288394</v>
      </c>
      <c r="I37" s="8">
        <f t="shared" ref="I37" si="22">SUM(I25:I36)</f>
        <v>2839.9967279022562</v>
      </c>
      <c r="J37" s="8">
        <f t="shared" ref="J37" si="23">SUM(J25:J36)</f>
        <v>2029.6281947835687</v>
      </c>
      <c r="K37" s="8">
        <f t="shared" ref="K37" si="24">SUM(K25:K36)</f>
        <v>2709.1416409419044</v>
      </c>
      <c r="L37" s="8">
        <f t="shared" ref="L37" si="25">SUM(L25:L36)</f>
        <v>2319.0260291249951</v>
      </c>
      <c r="M37" s="8">
        <f t="shared" ref="M37" si="26">SUM(M25:M36)</f>
        <v>2320.1774905720854</v>
      </c>
      <c r="N37" s="8">
        <f t="shared" ref="N37" si="27">SUM(N25:N36)</f>
        <v>12217.970083324806</v>
      </c>
    </row>
    <row r="38" spans="2:14" ht="14.4" x14ac:dyDescent="0.3">
      <c r="B38" s="12"/>
      <c r="C38" s="17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</row>
    <row r="39" spans="2:14" x14ac:dyDescent="0.25">
      <c r="B39" t="s">
        <v>43</v>
      </c>
      <c r="C39" s="3"/>
      <c r="D39" s="3"/>
      <c r="E39" s="3"/>
      <c r="F39" s="3"/>
      <c r="G39" s="3"/>
      <c r="H39" s="3"/>
      <c r="I39" s="21">
        <f>I37-$G$37</f>
        <v>1293.660213218147</v>
      </c>
      <c r="J39" s="21">
        <f>J37-$G$37</f>
        <v>483.29168009945943</v>
      </c>
      <c r="K39" s="21">
        <f>K37-$G$37</f>
        <v>1162.8051262577951</v>
      </c>
      <c r="L39" s="21">
        <f>L37-$G$37</f>
        <v>772.68951444088589</v>
      </c>
      <c r="M39" s="21">
        <f>M37-$G$37</f>
        <v>773.84097588797613</v>
      </c>
      <c r="N39" s="3">
        <f>SUM(I39:M39)</f>
        <v>4486.2875099042631</v>
      </c>
    </row>
  </sheetData>
  <phoneticPr fontId="7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76"/>
  <sheetViews>
    <sheetView zoomScale="85" zoomScaleNormal="85" workbookViewId="0">
      <selection activeCell="M14" sqref="M14"/>
    </sheetView>
  </sheetViews>
  <sheetFormatPr defaultRowHeight="13.8" x14ac:dyDescent="0.25"/>
  <cols>
    <col min="1" max="1" width="2.8984375" customWidth="1"/>
    <col min="2" max="2" width="42.5" customWidth="1"/>
    <col min="3" max="7" width="8.19921875" customWidth="1"/>
    <col min="13" max="13" width="9" customWidth="1"/>
    <col min="14" max="14" width="30.796875" customWidth="1"/>
  </cols>
  <sheetData>
    <row r="1" spans="2:14" x14ac:dyDescent="0.25">
      <c r="B1" s="1" t="s">
        <v>28</v>
      </c>
    </row>
    <row r="2" spans="2:14" x14ac:dyDescent="0.25">
      <c r="B2" s="1" t="s">
        <v>4</v>
      </c>
    </row>
    <row r="3" spans="2:14" x14ac:dyDescent="0.25">
      <c r="B3" t="s">
        <v>5</v>
      </c>
      <c r="C3" s="2">
        <v>2016</v>
      </c>
      <c r="D3" s="2">
        <v>2017</v>
      </c>
      <c r="E3" s="2">
        <v>2018</v>
      </c>
      <c r="F3" s="2">
        <v>2019</v>
      </c>
      <c r="G3" s="2">
        <v>2020</v>
      </c>
      <c r="H3" s="2">
        <v>2021</v>
      </c>
      <c r="I3" s="2">
        <v>2022</v>
      </c>
      <c r="J3" s="2">
        <v>2023</v>
      </c>
      <c r="K3" s="2">
        <v>2024</v>
      </c>
      <c r="L3" s="2">
        <v>2025</v>
      </c>
      <c r="M3" s="2">
        <v>2026</v>
      </c>
    </row>
    <row r="4" spans="2:14" x14ac:dyDescent="0.25">
      <c r="B4" t="s">
        <v>6</v>
      </c>
      <c r="C4" s="4">
        <f>C39</f>
        <v>0</v>
      </c>
      <c r="D4" s="4">
        <f>D39</f>
        <v>600.1185944444444</v>
      </c>
      <c r="E4" s="4">
        <f>E39</f>
        <v>697.41932777777765</v>
      </c>
      <c r="F4" s="4">
        <f>F39</f>
        <v>761.81231111111106</v>
      </c>
      <c r="G4" s="4">
        <f>G39</f>
        <v>701.68489999999997</v>
      </c>
      <c r="H4" s="5">
        <f t="shared" ref="H4:M4" si="0">$G4</f>
        <v>701.68489999999997</v>
      </c>
      <c r="I4" s="5">
        <f t="shared" si="0"/>
        <v>701.68489999999997</v>
      </c>
      <c r="J4" s="5">
        <f t="shared" si="0"/>
        <v>701.68489999999997</v>
      </c>
      <c r="K4" s="5">
        <f t="shared" si="0"/>
        <v>701.68489999999997</v>
      </c>
      <c r="L4" s="5">
        <f t="shared" si="0"/>
        <v>701.68489999999997</v>
      </c>
      <c r="M4" s="5">
        <f t="shared" si="0"/>
        <v>701.68489999999997</v>
      </c>
      <c r="N4" t="s">
        <v>7</v>
      </c>
    </row>
    <row r="5" spans="2:14" x14ac:dyDescent="0.25">
      <c r="B5" t="s">
        <v>8</v>
      </c>
      <c r="C5" s="4">
        <f t="shared" ref="C5:J5" si="1">C57</f>
        <v>0</v>
      </c>
      <c r="D5" s="4">
        <f t="shared" si="1"/>
        <v>0</v>
      </c>
      <c r="E5" s="4">
        <f t="shared" si="1"/>
        <v>24.419464938443173</v>
      </c>
      <c r="F5" s="4">
        <f t="shared" si="1"/>
        <v>158.25472698610875</v>
      </c>
      <c r="G5" s="4">
        <f t="shared" si="1"/>
        <v>689.67405067676282</v>
      </c>
      <c r="H5" s="4">
        <f t="shared" si="1"/>
        <v>1083.242982179657</v>
      </c>
      <c r="I5" s="4">
        <f t="shared" si="1"/>
        <v>1083.1035972809461</v>
      </c>
      <c r="J5" s="4">
        <f t="shared" si="1"/>
        <v>1082.9632307984416</v>
      </c>
      <c r="K5" s="6">
        <f>$J5</f>
        <v>1082.9632307984416</v>
      </c>
      <c r="L5" s="6">
        <f>$J5</f>
        <v>1082.9632307984416</v>
      </c>
      <c r="M5" s="6">
        <f>$J5</f>
        <v>1082.9632307984416</v>
      </c>
      <c r="N5" t="s">
        <v>9</v>
      </c>
    </row>
    <row r="6" spans="2:14" x14ac:dyDescent="0.25">
      <c r="B6" t="s">
        <v>10</v>
      </c>
      <c r="C6" s="4">
        <f t="shared" ref="C6:L6" si="2">C75</f>
        <v>0</v>
      </c>
      <c r="D6" s="4">
        <f t="shared" si="2"/>
        <v>0</v>
      </c>
      <c r="E6" s="4">
        <f t="shared" si="2"/>
        <v>0</v>
      </c>
      <c r="F6" s="4">
        <f t="shared" si="2"/>
        <v>0</v>
      </c>
      <c r="G6" s="4">
        <f t="shared" si="2"/>
        <v>33.369620256769416</v>
      </c>
      <c r="H6" s="4">
        <f t="shared" si="2"/>
        <v>391.93019684847104</v>
      </c>
      <c r="I6" s="4">
        <f t="shared" si="2"/>
        <v>436.03101657107379</v>
      </c>
      <c r="J6" s="4">
        <f t="shared" si="2"/>
        <v>824.85072349379845</v>
      </c>
      <c r="K6" s="4">
        <f t="shared" si="2"/>
        <v>824.85072349379845</v>
      </c>
      <c r="L6" s="4">
        <f t="shared" si="2"/>
        <v>826.97253851455184</v>
      </c>
      <c r="M6" s="6">
        <f>L6</f>
        <v>826.97253851455184</v>
      </c>
      <c r="N6" t="s">
        <v>27</v>
      </c>
    </row>
    <row r="7" spans="2:14" x14ac:dyDescent="0.25">
      <c r="B7" s="7" t="s">
        <v>22</v>
      </c>
      <c r="C7" s="8">
        <f t="shared" ref="C7:M7" si="3">SUM(C4:C6)</f>
        <v>0</v>
      </c>
      <c r="D7" s="8">
        <f t="shared" si="3"/>
        <v>600.1185944444444</v>
      </c>
      <c r="E7" s="8">
        <f t="shared" si="3"/>
        <v>721.83879271622084</v>
      </c>
      <c r="F7" s="8">
        <f t="shared" si="3"/>
        <v>920.06703809721978</v>
      </c>
      <c r="G7" s="8">
        <f t="shared" si="3"/>
        <v>1424.7285709335322</v>
      </c>
      <c r="H7" s="8">
        <f t="shared" si="3"/>
        <v>2176.858079028128</v>
      </c>
      <c r="I7" s="8">
        <f t="shared" si="3"/>
        <v>2220.81951385202</v>
      </c>
      <c r="J7" s="8">
        <f t="shared" si="3"/>
        <v>2609.4988542922401</v>
      </c>
      <c r="K7" s="8">
        <f t="shared" si="3"/>
        <v>2609.4988542922401</v>
      </c>
      <c r="L7" s="8">
        <f t="shared" si="3"/>
        <v>2611.6206693129934</v>
      </c>
      <c r="M7" s="8">
        <f t="shared" si="3"/>
        <v>2611.6206693129934</v>
      </c>
    </row>
    <row r="9" spans="2:14" x14ac:dyDescent="0.25">
      <c r="B9" s="1" t="s">
        <v>28</v>
      </c>
    </row>
    <row r="10" spans="2:14" x14ac:dyDescent="0.25">
      <c r="B10" s="1" t="s">
        <v>4</v>
      </c>
    </row>
    <row r="11" spans="2:14" x14ac:dyDescent="0.25">
      <c r="C11" s="2">
        <v>2016</v>
      </c>
      <c r="D11" s="2">
        <v>2017</v>
      </c>
      <c r="E11" s="2">
        <v>2018</v>
      </c>
      <c r="F11" s="2">
        <v>2019</v>
      </c>
      <c r="G11" s="2">
        <v>2020</v>
      </c>
      <c r="H11" s="2">
        <v>2021</v>
      </c>
      <c r="I11" s="2">
        <v>2022</v>
      </c>
      <c r="J11" s="2">
        <v>2023</v>
      </c>
      <c r="K11" s="2">
        <v>2024</v>
      </c>
      <c r="L11" s="2">
        <v>2025</v>
      </c>
      <c r="M11" s="2">
        <v>2026</v>
      </c>
    </row>
    <row r="12" spans="2:14" x14ac:dyDescent="0.25">
      <c r="B12" t="s">
        <v>11</v>
      </c>
      <c r="C12" s="3">
        <f t="shared" ref="C12:F16" si="4">C30+C46+C64</f>
        <v>0</v>
      </c>
      <c r="D12" s="3">
        <f t="shared" si="4"/>
        <v>26.7</v>
      </c>
      <c r="E12" s="3">
        <f t="shared" si="4"/>
        <v>71.199999999999989</v>
      </c>
      <c r="F12" s="3">
        <f t="shared" si="4"/>
        <v>104.19815618925313</v>
      </c>
      <c r="G12" s="3">
        <f t="shared" ref="G12:I16" si="5">$G30+G46+G64</f>
        <v>187.51782968766318</v>
      </c>
      <c r="H12" s="3">
        <f t="shared" si="5"/>
        <v>187.51782968766318</v>
      </c>
      <c r="I12" s="3">
        <f t="shared" si="5"/>
        <v>231.61864941026593</v>
      </c>
      <c r="J12" s="3">
        <f t="shared" ref="J12:K16" si="6">$G30+$J46+J64</f>
        <v>231.61864941026593</v>
      </c>
      <c r="K12" s="3">
        <f t="shared" si="6"/>
        <v>231.61864941026593</v>
      </c>
      <c r="L12" s="3">
        <f t="shared" ref="L12:M16" si="7">$G30+$J46+$L64</f>
        <v>231.61864941026593</v>
      </c>
      <c r="M12" s="3">
        <f t="shared" si="7"/>
        <v>231.61864941026593</v>
      </c>
    </row>
    <row r="13" spans="2:14" x14ac:dyDescent="0.25">
      <c r="B13" t="s">
        <v>12</v>
      </c>
      <c r="C13" s="3">
        <f t="shared" si="4"/>
        <v>0</v>
      </c>
      <c r="D13" s="3">
        <f t="shared" si="4"/>
        <v>29.666666666666664</v>
      </c>
      <c r="E13" s="3">
        <f t="shared" si="4"/>
        <v>0</v>
      </c>
      <c r="F13" s="3">
        <f t="shared" si="4"/>
        <v>0</v>
      </c>
      <c r="G13" s="3">
        <f t="shared" si="5"/>
        <v>8.912325581395347</v>
      </c>
      <c r="H13" s="3">
        <f t="shared" si="5"/>
        <v>12.890728745307946</v>
      </c>
      <c r="I13" s="3">
        <f t="shared" si="5"/>
        <v>12.890728745307946</v>
      </c>
      <c r="J13" s="3">
        <f t="shared" si="6"/>
        <v>12.890728745307946</v>
      </c>
      <c r="K13" s="3">
        <f t="shared" si="6"/>
        <v>12.890728745307946</v>
      </c>
      <c r="L13" s="3">
        <f t="shared" si="7"/>
        <v>12.890728745307946</v>
      </c>
      <c r="M13" s="3">
        <f t="shared" si="7"/>
        <v>12.890728745307946</v>
      </c>
    </row>
    <row r="14" spans="2:14" x14ac:dyDescent="0.25">
      <c r="B14" t="s">
        <v>13</v>
      </c>
      <c r="C14" s="3">
        <f t="shared" si="4"/>
        <v>0</v>
      </c>
      <c r="D14" s="3">
        <f t="shared" si="4"/>
        <v>0</v>
      </c>
      <c r="E14" s="3">
        <f t="shared" si="4"/>
        <v>9.3568666666666651</v>
      </c>
      <c r="F14" s="3">
        <f t="shared" si="4"/>
        <v>37.42746666666666</v>
      </c>
      <c r="G14" s="3">
        <f t="shared" si="5"/>
        <v>46.810249922480615</v>
      </c>
      <c r="H14" s="3">
        <f t="shared" si="5"/>
        <v>87.129801518843166</v>
      </c>
      <c r="I14" s="3">
        <f t="shared" si="5"/>
        <v>87.129801518843166</v>
      </c>
      <c r="J14" s="3">
        <f t="shared" si="6"/>
        <v>103.86031295748363</v>
      </c>
      <c r="K14" s="3">
        <f t="shared" si="6"/>
        <v>103.86031295748363</v>
      </c>
      <c r="L14" s="3">
        <f t="shared" si="7"/>
        <v>105.98212797823702</v>
      </c>
      <c r="M14" s="3">
        <f t="shared" si="7"/>
        <v>105.98212797823702</v>
      </c>
    </row>
    <row r="15" spans="2:14" x14ac:dyDescent="0.25">
      <c r="B15" t="s">
        <v>14</v>
      </c>
      <c r="C15" s="3">
        <f t="shared" si="4"/>
        <v>0</v>
      </c>
      <c r="D15" s="3">
        <f t="shared" si="4"/>
        <v>36.000499999999995</v>
      </c>
      <c r="E15" s="3">
        <f t="shared" si="4"/>
        <v>88.273166666666654</v>
      </c>
      <c r="F15" s="3">
        <f t="shared" si="4"/>
        <v>233.04193203716568</v>
      </c>
      <c r="G15" s="3">
        <f t="shared" si="5"/>
        <v>345.41721542120854</v>
      </c>
      <c r="H15" s="3">
        <f t="shared" si="5"/>
        <v>530.60907638367462</v>
      </c>
      <c r="I15" s="3">
        <f t="shared" si="5"/>
        <v>530.60907638367462</v>
      </c>
      <c r="J15" s="3">
        <f t="shared" si="6"/>
        <v>628.63049835377979</v>
      </c>
      <c r="K15" s="3">
        <f t="shared" si="6"/>
        <v>628.63049835377979</v>
      </c>
      <c r="L15" s="3">
        <f t="shared" si="7"/>
        <v>628.63049835377979</v>
      </c>
      <c r="M15" s="3">
        <f t="shared" si="7"/>
        <v>628.63049835377979</v>
      </c>
    </row>
    <row r="16" spans="2:14" x14ac:dyDescent="0.25">
      <c r="B16" t="s">
        <v>15</v>
      </c>
      <c r="C16" s="3">
        <f t="shared" si="4"/>
        <v>0</v>
      </c>
      <c r="D16" s="3">
        <f t="shared" si="4"/>
        <v>27.433755555555553</v>
      </c>
      <c r="E16" s="3">
        <f t="shared" si="4"/>
        <v>109.73502222222221</v>
      </c>
      <c r="F16" s="3">
        <f t="shared" si="4"/>
        <v>301.77131111111106</v>
      </c>
      <c r="G16" s="3">
        <f t="shared" si="5"/>
        <v>472.12046387596899</v>
      </c>
      <c r="H16" s="3">
        <f t="shared" si="5"/>
        <v>1097.6863272600731</v>
      </c>
      <c r="I16" s="3">
        <f t="shared" si="5"/>
        <v>1097.6863272600731</v>
      </c>
      <c r="J16" s="3">
        <f t="shared" si="6"/>
        <v>1371.7541007740524</v>
      </c>
      <c r="K16" s="3">
        <f t="shared" si="6"/>
        <v>1371.7541007740524</v>
      </c>
      <c r="L16" s="3">
        <f t="shared" si="7"/>
        <v>1371.7541007740524</v>
      </c>
      <c r="M16" s="3">
        <f t="shared" si="7"/>
        <v>1371.7541007740524</v>
      </c>
    </row>
    <row r="17" spans="2:13" x14ac:dyDescent="0.25">
      <c r="B17" t="s">
        <v>16</v>
      </c>
      <c r="C17" s="3">
        <f t="shared" ref="C17:I18" si="8">C51+C69</f>
        <v>0</v>
      </c>
      <c r="D17" s="3">
        <f t="shared" si="8"/>
        <v>0</v>
      </c>
      <c r="E17" s="3">
        <f t="shared" si="8"/>
        <v>0</v>
      </c>
      <c r="F17" s="3">
        <f t="shared" si="8"/>
        <v>0</v>
      </c>
      <c r="G17" s="3">
        <f t="shared" si="8"/>
        <v>0</v>
      </c>
      <c r="H17" s="3">
        <f t="shared" si="8"/>
        <v>0</v>
      </c>
      <c r="I17" s="3">
        <f t="shared" si="8"/>
        <v>0</v>
      </c>
      <c r="J17" s="3">
        <f>$J51+J69</f>
        <v>0</v>
      </c>
      <c r="K17" s="3">
        <f>$J51+K69</f>
        <v>0</v>
      </c>
      <c r="L17" s="3">
        <f>$J51+$L69</f>
        <v>0</v>
      </c>
      <c r="M17" s="3">
        <f>$J51+$L69</f>
        <v>0</v>
      </c>
    </row>
    <row r="18" spans="2:13" x14ac:dyDescent="0.25">
      <c r="B18" t="s">
        <v>17</v>
      </c>
      <c r="C18" s="3">
        <f t="shared" si="8"/>
        <v>0</v>
      </c>
      <c r="D18" s="3">
        <f t="shared" si="8"/>
        <v>0</v>
      </c>
      <c r="E18" s="3">
        <f t="shared" si="8"/>
        <v>0</v>
      </c>
      <c r="F18" s="3">
        <f t="shared" si="8"/>
        <v>0</v>
      </c>
      <c r="G18" s="3">
        <f t="shared" si="8"/>
        <v>11.013370165745858</v>
      </c>
      <c r="H18" s="3">
        <f t="shared" si="8"/>
        <v>10.873003683241253</v>
      </c>
      <c r="I18" s="3">
        <f t="shared" si="8"/>
        <v>10.733618784530387</v>
      </c>
      <c r="J18" s="3">
        <f>$J52+J70</f>
        <v>10.593252302025784</v>
      </c>
      <c r="K18" s="3">
        <f>$J52+K70</f>
        <v>10.593252302025784</v>
      </c>
      <c r="L18" s="3">
        <f>$J52+$L70</f>
        <v>10.593252302025784</v>
      </c>
      <c r="M18" s="3">
        <f>$J52+$L70</f>
        <v>10.593252302025784</v>
      </c>
    </row>
    <row r="19" spans="2:13" x14ac:dyDescent="0.25">
      <c r="B19" s="10" t="s">
        <v>18</v>
      </c>
      <c r="C19" s="3">
        <f t="shared" ref="C19:F21" si="9">C35+C53+C71</f>
        <v>0</v>
      </c>
      <c r="D19" s="3">
        <f t="shared" si="9"/>
        <v>71.180222222222227</v>
      </c>
      <c r="E19" s="3">
        <f t="shared" si="9"/>
        <v>62.078488888888884</v>
      </c>
      <c r="F19" s="3">
        <f t="shared" si="9"/>
        <v>115.84197209302324</v>
      </c>
      <c r="G19" s="3">
        <f t="shared" ref="G19:I21" si="10">$G35+G53+G71</f>
        <v>347.52591627906975</v>
      </c>
      <c r="H19" s="3">
        <f t="shared" si="10"/>
        <v>0</v>
      </c>
      <c r="I19" s="3">
        <f t="shared" si="10"/>
        <v>0</v>
      </c>
      <c r="J19" s="3">
        <f t="shared" ref="J19:K21" si="11">$G35+$J53+J71</f>
        <v>0</v>
      </c>
      <c r="K19" s="3">
        <f t="shared" si="11"/>
        <v>0</v>
      </c>
      <c r="L19" s="3">
        <f t="shared" ref="L19:M21" si="12">$G35+$J53+$L71</f>
        <v>0</v>
      </c>
      <c r="M19" s="3">
        <f t="shared" si="12"/>
        <v>0</v>
      </c>
    </row>
    <row r="20" spans="2:13" x14ac:dyDescent="0.25">
      <c r="B20" s="10" t="s">
        <v>19</v>
      </c>
      <c r="C20" s="3">
        <f t="shared" si="9"/>
        <v>0</v>
      </c>
      <c r="D20" s="3">
        <f t="shared" si="9"/>
        <v>253.16791666666663</v>
      </c>
      <c r="E20" s="3">
        <f t="shared" si="9"/>
        <v>106.61458333333333</v>
      </c>
      <c r="F20" s="3">
        <f t="shared" si="9"/>
        <v>0</v>
      </c>
      <c r="G20" s="3">
        <f t="shared" si="10"/>
        <v>0</v>
      </c>
      <c r="H20" s="3">
        <f t="shared" si="10"/>
        <v>0</v>
      </c>
      <c r="I20" s="3">
        <f t="shared" si="10"/>
        <v>0</v>
      </c>
      <c r="J20" s="3">
        <f t="shared" si="11"/>
        <v>0</v>
      </c>
      <c r="K20" s="3">
        <f t="shared" si="11"/>
        <v>0</v>
      </c>
      <c r="L20" s="3">
        <f t="shared" si="12"/>
        <v>0</v>
      </c>
      <c r="M20" s="3">
        <f t="shared" si="12"/>
        <v>0</v>
      </c>
    </row>
    <row r="21" spans="2:13" x14ac:dyDescent="0.25">
      <c r="B21" s="10" t="s">
        <v>20</v>
      </c>
      <c r="C21" s="3">
        <f t="shared" si="9"/>
        <v>0</v>
      </c>
      <c r="D21" s="3">
        <f t="shared" si="9"/>
        <v>33.594533333333331</v>
      </c>
      <c r="E21" s="3">
        <f t="shared" si="9"/>
        <v>29.830664938443174</v>
      </c>
      <c r="F21" s="3">
        <f t="shared" si="9"/>
        <v>5.4112</v>
      </c>
      <c r="G21" s="3">
        <f t="shared" si="10"/>
        <v>5.4112</v>
      </c>
      <c r="H21" s="3">
        <f t="shared" si="10"/>
        <v>11.271871585226362</v>
      </c>
      <c r="I21" s="3">
        <f t="shared" si="10"/>
        <v>11.271871585226362</v>
      </c>
      <c r="J21" s="3">
        <f t="shared" si="11"/>
        <v>11.271871585226362</v>
      </c>
      <c r="K21" s="3">
        <f t="shared" si="11"/>
        <v>11.271871585226362</v>
      </c>
      <c r="L21" s="3">
        <f t="shared" si="12"/>
        <v>11.271871585226362</v>
      </c>
      <c r="M21" s="3">
        <f t="shared" si="12"/>
        <v>11.271871585226362</v>
      </c>
    </row>
    <row r="22" spans="2:13" x14ac:dyDescent="0.25">
      <c r="B22" t="s">
        <v>24</v>
      </c>
      <c r="C22" s="3">
        <f>C38+C56</f>
        <v>0</v>
      </c>
      <c r="D22" s="3">
        <f>D38+D56</f>
        <v>122.37499999999999</v>
      </c>
      <c r="E22" s="3">
        <f>E38+E56</f>
        <v>244.74999999999997</v>
      </c>
      <c r="F22" s="3">
        <f>F38+F56</f>
        <v>122.37499999999999</v>
      </c>
      <c r="G22" s="3">
        <f>$G38+G56</f>
        <v>0</v>
      </c>
      <c r="H22" s="3">
        <f>$G38+H56</f>
        <v>0</v>
      </c>
      <c r="I22" s="3">
        <f>$G38+I56</f>
        <v>0</v>
      </c>
      <c r="J22" s="3">
        <f>$G38+$J56</f>
        <v>0</v>
      </c>
      <c r="K22" s="3">
        <f>$G38+$J56</f>
        <v>0</v>
      </c>
      <c r="L22" s="3">
        <f>$G38+$J56</f>
        <v>0</v>
      </c>
      <c r="M22" s="3">
        <f>$G38+$J56</f>
        <v>0</v>
      </c>
    </row>
    <row r="23" spans="2:13" x14ac:dyDescent="0.25">
      <c r="B23" t="s">
        <v>21</v>
      </c>
      <c r="C23" s="3">
        <f>C74</f>
        <v>0</v>
      </c>
      <c r="D23" s="3">
        <f t="shared" ref="D23:K23" si="13">D74</f>
        <v>0</v>
      </c>
      <c r="E23" s="3">
        <f t="shared" si="13"/>
        <v>0</v>
      </c>
      <c r="F23" s="3">
        <f t="shared" si="13"/>
        <v>0</v>
      </c>
      <c r="G23" s="3">
        <f t="shared" si="13"/>
        <v>0</v>
      </c>
      <c r="H23" s="3">
        <f t="shared" si="13"/>
        <v>238.87944016409824</v>
      </c>
      <c r="I23" s="3">
        <f t="shared" si="13"/>
        <v>238.87944016409824</v>
      </c>
      <c r="J23" s="3">
        <f t="shared" si="13"/>
        <v>238.87944016409824</v>
      </c>
      <c r="K23" s="3">
        <f t="shared" si="13"/>
        <v>238.87944016409824</v>
      </c>
      <c r="L23" s="3">
        <f>$L74</f>
        <v>238.87944016409824</v>
      </c>
      <c r="M23" s="3">
        <f>$L74</f>
        <v>238.87944016409824</v>
      </c>
    </row>
    <row r="24" spans="2:13" x14ac:dyDescent="0.25">
      <c r="B24" s="7" t="s">
        <v>22</v>
      </c>
      <c r="C24" s="8">
        <f>SUM(C12:C23)</f>
        <v>0</v>
      </c>
      <c r="D24" s="8">
        <f t="shared" ref="D24:M24" si="14">SUM(D12:D23)</f>
        <v>600.1185944444444</v>
      </c>
      <c r="E24" s="8">
        <f t="shared" si="14"/>
        <v>721.83879271622084</v>
      </c>
      <c r="F24" s="8">
        <f t="shared" si="14"/>
        <v>920.06703809721989</v>
      </c>
      <c r="G24" s="8">
        <f t="shared" si="14"/>
        <v>1424.728570933532</v>
      </c>
      <c r="H24" s="8">
        <f t="shared" si="14"/>
        <v>2176.8580790281276</v>
      </c>
      <c r="I24" s="8">
        <f t="shared" si="14"/>
        <v>2220.8195138520196</v>
      </c>
      <c r="J24" s="8">
        <f t="shared" si="14"/>
        <v>2609.4988542922401</v>
      </c>
      <c r="K24" s="8">
        <f t="shared" si="14"/>
        <v>2609.4988542922401</v>
      </c>
      <c r="L24" s="8">
        <f t="shared" si="14"/>
        <v>2611.6206693129934</v>
      </c>
      <c r="M24" s="8">
        <f t="shared" si="14"/>
        <v>2611.6206693129934</v>
      </c>
    </row>
    <row r="25" spans="2:13" ht="14.4" x14ac:dyDescent="0.3">
      <c r="C25" s="14">
        <f>C7-C24</f>
        <v>0</v>
      </c>
      <c r="D25" s="14">
        <f t="shared" ref="D25:M25" si="15">D7-D24</f>
        <v>0</v>
      </c>
      <c r="E25" s="14">
        <f t="shared" si="15"/>
        <v>0</v>
      </c>
      <c r="F25" s="14">
        <f t="shared" si="15"/>
        <v>0</v>
      </c>
      <c r="G25" s="14">
        <f t="shared" si="15"/>
        <v>0</v>
      </c>
      <c r="H25" s="14">
        <f t="shared" si="15"/>
        <v>0</v>
      </c>
      <c r="I25" s="14">
        <f t="shared" si="15"/>
        <v>0</v>
      </c>
      <c r="J25" s="14">
        <f t="shared" si="15"/>
        <v>0</v>
      </c>
      <c r="K25" s="14">
        <f t="shared" si="15"/>
        <v>0</v>
      </c>
      <c r="L25" s="14">
        <f t="shared" si="15"/>
        <v>0</v>
      </c>
      <c r="M25" s="14">
        <f t="shared" si="15"/>
        <v>0</v>
      </c>
    </row>
    <row r="27" spans="2:13" x14ac:dyDescent="0.25">
      <c r="B27" s="1" t="s">
        <v>1</v>
      </c>
    </row>
    <row r="28" spans="2:13" x14ac:dyDescent="0.25">
      <c r="B28" s="1" t="s">
        <v>4</v>
      </c>
    </row>
    <row r="29" spans="2:13" x14ac:dyDescent="0.25">
      <c r="C29" s="2">
        <v>2016</v>
      </c>
      <c r="D29" s="2">
        <v>2017</v>
      </c>
      <c r="E29" s="2">
        <v>2018</v>
      </c>
      <c r="F29" s="2">
        <v>2019</v>
      </c>
      <c r="G29" s="2">
        <v>2020</v>
      </c>
      <c r="H29" s="2" t="s">
        <v>0</v>
      </c>
    </row>
    <row r="30" spans="2:13" x14ac:dyDescent="0.25">
      <c r="B30" t="s">
        <v>11</v>
      </c>
      <c r="C30" s="3">
        <v>0</v>
      </c>
      <c r="D30" s="3">
        <v>26.7</v>
      </c>
      <c r="E30" s="3">
        <v>71.199999999999989</v>
      </c>
      <c r="F30" s="3">
        <v>80.099999999999994</v>
      </c>
      <c r="G30" s="3">
        <v>80.099999999999994</v>
      </c>
      <c r="H30" s="3">
        <f t="shared" ref="H30:H38" si="16">SUM(C30:G30)</f>
        <v>258.10000000000002</v>
      </c>
    </row>
    <row r="31" spans="2:13" x14ac:dyDescent="0.25">
      <c r="B31" t="s">
        <v>12</v>
      </c>
      <c r="C31" s="3">
        <v>0</v>
      </c>
      <c r="D31" s="3">
        <v>29.666666666666664</v>
      </c>
      <c r="E31" s="3">
        <v>0</v>
      </c>
      <c r="F31" s="3">
        <v>0</v>
      </c>
      <c r="G31" s="3">
        <v>4.4499999999999993</v>
      </c>
      <c r="H31" s="3">
        <f t="shared" si="16"/>
        <v>34.11666666666666</v>
      </c>
    </row>
    <row r="32" spans="2:13" x14ac:dyDescent="0.25">
      <c r="B32" t="s">
        <v>13</v>
      </c>
      <c r="C32" s="3">
        <v>0</v>
      </c>
      <c r="D32" s="3">
        <v>0</v>
      </c>
      <c r="E32" s="3">
        <v>9.3568666666666651</v>
      </c>
      <c r="F32" s="3">
        <v>37.42746666666666</v>
      </c>
      <c r="G32" s="3">
        <v>37.42746666666666</v>
      </c>
      <c r="H32" s="3">
        <f t="shared" si="16"/>
        <v>84.211799999999982</v>
      </c>
    </row>
    <row r="33" spans="2:11" x14ac:dyDescent="0.25">
      <c r="B33" t="s">
        <v>14</v>
      </c>
      <c r="C33" s="3">
        <v>0</v>
      </c>
      <c r="D33" s="3">
        <v>36.000499999999995</v>
      </c>
      <c r="E33" s="3">
        <v>88.273166666666654</v>
      </c>
      <c r="F33" s="3">
        <v>214.72733333333329</v>
      </c>
      <c r="G33" s="3">
        <v>245.09116666666665</v>
      </c>
      <c r="H33" s="3">
        <f t="shared" si="16"/>
        <v>584.09216666666657</v>
      </c>
    </row>
    <row r="34" spans="2:11" x14ac:dyDescent="0.25">
      <c r="B34" t="s">
        <v>15</v>
      </c>
      <c r="C34" s="3">
        <v>0</v>
      </c>
      <c r="D34" s="3">
        <v>27.433755555555553</v>
      </c>
      <c r="E34" s="3">
        <v>109.73502222222221</v>
      </c>
      <c r="F34" s="3">
        <v>301.77131111111106</v>
      </c>
      <c r="G34" s="3">
        <v>329.20506666666665</v>
      </c>
      <c r="H34" s="3">
        <f t="shared" si="16"/>
        <v>768.14515555555545</v>
      </c>
    </row>
    <row r="35" spans="2:11" x14ac:dyDescent="0.25">
      <c r="B35" t="s">
        <v>18</v>
      </c>
      <c r="C35" s="3">
        <v>0</v>
      </c>
      <c r="D35" s="3">
        <v>71.180222222222227</v>
      </c>
      <c r="E35" s="3">
        <v>62.078488888888884</v>
      </c>
      <c r="F35" s="3">
        <v>0</v>
      </c>
      <c r="G35" s="3">
        <v>0</v>
      </c>
      <c r="H35" s="3">
        <f t="shared" si="16"/>
        <v>133.2587111111111</v>
      </c>
    </row>
    <row r="36" spans="2:11" x14ac:dyDescent="0.25">
      <c r="B36" t="s">
        <v>19</v>
      </c>
      <c r="C36" s="3">
        <v>0</v>
      </c>
      <c r="D36" s="3">
        <v>253.16791666666663</v>
      </c>
      <c r="E36" s="3">
        <v>106.61458333333333</v>
      </c>
      <c r="F36" s="3">
        <v>0</v>
      </c>
      <c r="G36" s="3">
        <v>0</v>
      </c>
      <c r="H36" s="3">
        <f t="shared" si="16"/>
        <v>359.78249999999997</v>
      </c>
    </row>
    <row r="37" spans="2:11" x14ac:dyDescent="0.25">
      <c r="B37" t="s">
        <v>20</v>
      </c>
      <c r="C37" s="3">
        <v>0</v>
      </c>
      <c r="D37" s="3">
        <v>33.594533333333331</v>
      </c>
      <c r="E37" s="3">
        <v>5.4112</v>
      </c>
      <c r="F37" s="3">
        <v>5.4112</v>
      </c>
      <c r="G37" s="3">
        <v>5.4112</v>
      </c>
      <c r="H37" s="3">
        <f t="shared" si="16"/>
        <v>49.828133333333334</v>
      </c>
    </row>
    <row r="38" spans="2:11" x14ac:dyDescent="0.25">
      <c r="B38" t="s">
        <v>24</v>
      </c>
      <c r="C38" s="3">
        <v>0</v>
      </c>
      <c r="D38" s="3">
        <v>122.37499999999999</v>
      </c>
      <c r="E38" s="3">
        <v>244.74999999999997</v>
      </c>
      <c r="F38" s="3">
        <v>122.37499999999999</v>
      </c>
      <c r="G38" s="3">
        <v>0</v>
      </c>
      <c r="H38" s="3">
        <f t="shared" si="16"/>
        <v>489.49999999999994</v>
      </c>
    </row>
    <row r="39" spans="2:11" x14ac:dyDescent="0.25">
      <c r="B39" s="1" t="s">
        <v>22</v>
      </c>
      <c r="C39" s="11">
        <f>SUM(C30:C38)</f>
        <v>0</v>
      </c>
      <c r="D39" s="11">
        <f t="shared" ref="D39:H39" si="17">SUM(D30:D38)</f>
        <v>600.1185944444444</v>
      </c>
      <c r="E39" s="11">
        <f t="shared" si="17"/>
        <v>697.41932777777765</v>
      </c>
      <c r="F39" s="11">
        <f t="shared" si="17"/>
        <v>761.81231111111106</v>
      </c>
      <c r="G39" s="11">
        <f t="shared" si="17"/>
        <v>701.68489999999997</v>
      </c>
      <c r="H39" s="11">
        <f t="shared" si="17"/>
        <v>2761.0351333333333</v>
      </c>
    </row>
    <row r="40" spans="2:11" ht="14.4" x14ac:dyDescent="0.3">
      <c r="B40" s="12" t="s">
        <v>26</v>
      </c>
    </row>
    <row r="41" spans="2:11" ht="14.4" x14ac:dyDescent="0.3">
      <c r="B41" s="12"/>
    </row>
    <row r="43" spans="2:11" x14ac:dyDescent="0.25">
      <c r="B43" s="13" t="s">
        <v>2</v>
      </c>
    </row>
    <row r="44" spans="2:11" x14ac:dyDescent="0.25">
      <c r="B44" s="1" t="s">
        <v>4</v>
      </c>
      <c r="F44" s="2"/>
    </row>
    <row r="45" spans="2:11" x14ac:dyDescent="0.25">
      <c r="C45" s="2">
        <v>2016</v>
      </c>
      <c r="D45" s="2">
        <v>2017</v>
      </c>
      <c r="E45" s="2">
        <v>2018</v>
      </c>
      <c r="F45" s="2">
        <v>2019</v>
      </c>
      <c r="G45" s="2">
        <v>2020</v>
      </c>
      <c r="H45" s="2">
        <v>2021</v>
      </c>
      <c r="I45" s="2">
        <v>2022</v>
      </c>
      <c r="J45" s="2">
        <v>2023</v>
      </c>
      <c r="K45" s="2" t="s">
        <v>0</v>
      </c>
    </row>
    <row r="46" spans="2:11" x14ac:dyDescent="0.25">
      <c r="B46" t="s">
        <v>11</v>
      </c>
      <c r="C46" s="9">
        <v>0</v>
      </c>
      <c r="D46" s="3">
        <v>0</v>
      </c>
      <c r="E46" s="3">
        <v>0</v>
      </c>
      <c r="F46" s="9">
        <v>24.098156189253128</v>
      </c>
      <c r="G46" s="9">
        <v>96.392624757012513</v>
      </c>
      <c r="H46" s="9">
        <v>96.392624757012513</v>
      </c>
      <c r="I46" s="9">
        <v>96.392624757012513</v>
      </c>
      <c r="J46" s="9">
        <v>96.392624757012513</v>
      </c>
      <c r="K46" s="4">
        <f t="shared" ref="K46:K56" si="18">SUM(C46:J46)</f>
        <v>409.66865521730318</v>
      </c>
    </row>
    <row r="47" spans="2:11" x14ac:dyDescent="0.25">
      <c r="B47" t="s">
        <v>12</v>
      </c>
      <c r="C47" s="9">
        <v>0</v>
      </c>
      <c r="D47" s="3">
        <v>0</v>
      </c>
      <c r="E47" s="3">
        <v>0</v>
      </c>
      <c r="F47" s="9">
        <v>0</v>
      </c>
      <c r="G47" s="9">
        <v>4.4623255813953486</v>
      </c>
      <c r="H47" s="9">
        <v>4.4623255813953486</v>
      </c>
      <c r="I47" s="9">
        <v>4.4623255813953486</v>
      </c>
      <c r="J47" s="9">
        <v>4.4623255813953486</v>
      </c>
      <c r="K47" s="4">
        <f t="shared" si="18"/>
        <v>17.849302325581395</v>
      </c>
    </row>
    <row r="48" spans="2:11" x14ac:dyDescent="0.25">
      <c r="B48" t="s">
        <v>13</v>
      </c>
      <c r="C48" s="9">
        <v>0</v>
      </c>
      <c r="D48" s="3">
        <v>0</v>
      </c>
      <c r="E48" s="3">
        <v>0</v>
      </c>
      <c r="F48" s="9">
        <v>0</v>
      </c>
      <c r="G48" s="9">
        <v>9.382783255813953</v>
      </c>
      <c r="H48" s="9">
        <v>46.913916279069767</v>
      </c>
      <c r="I48" s="9">
        <v>46.913916279069767</v>
      </c>
      <c r="J48" s="9">
        <v>46.913916279069767</v>
      </c>
      <c r="K48" s="4">
        <f t="shared" si="18"/>
        <v>150.12453209302328</v>
      </c>
    </row>
    <row r="49" spans="2:13" x14ac:dyDescent="0.25">
      <c r="B49" t="s">
        <v>14</v>
      </c>
      <c r="C49" s="9">
        <v>0</v>
      </c>
      <c r="D49" s="3">
        <v>0</v>
      </c>
      <c r="E49" s="3">
        <v>0</v>
      </c>
      <c r="F49" s="9">
        <v>18.314598703832381</v>
      </c>
      <c r="G49" s="9">
        <v>77.981633428423137</v>
      </c>
      <c r="H49" s="9">
        <v>238.66813889836303</v>
      </c>
      <c r="I49" s="9">
        <v>238.66813889836303</v>
      </c>
      <c r="J49" s="9">
        <v>238.66813889836303</v>
      </c>
      <c r="K49" s="4">
        <f t="shared" si="18"/>
        <v>812.30064882734462</v>
      </c>
    </row>
    <row r="50" spans="2:13" x14ac:dyDescent="0.25">
      <c r="B50" t="s">
        <v>15</v>
      </c>
      <c r="C50" s="9">
        <v>0</v>
      </c>
      <c r="D50" s="3">
        <v>0</v>
      </c>
      <c r="E50" s="3">
        <v>0</v>
      </c>
      <c r="F50" s="9">
        <v>0</v>
      </c>
      <c r="G50" s="9">
        <v>142.91539720930231</v>
      </c>
      <c r="H50" s="9">
        <v>680.07230139534875</v>
      </c>
      <c r="I50" s="9">
        <v>680.07230139534875</v>
      </c>
      <c r="J50" s="9">
        <v>680.07230139534875</v>
      </c>
      <c r="K50" s="4">
        <f t="shared" si="18"/>
        <v>2183.1323013953488</v>
      </c>
    </row>
    <row r="51" spans="2:13" x14ac:dyDescent="0.25">
      <c r="B51" t="s">
        <v>16</v>
      </c>
      <c r="C51" s="9">
        <v>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4">
        <f t="shared" si="18"/>
        <v>0</v>
      </c>
    </row>
    <row r="52" spans="2:13" x14ac:dyDescent="0.25">
      <c r="B52" t="s">
        <v>17</v>
      </c>
      <c r="C52" s="3">
        <v>0</v>
      </c>
      <c r="D52" s="3">
        <v>0</v>
      </c>
      <c r="E52" s="3">
        <v>0</v>
      </c>
      <c r="F52" s="9">
        <v>0</v>
      </c>
      <c r="G52" s="9">
        <v>11.013370165745858</v>
      </c>
      <c r="H52" s="9">
        <v>10.873003683241253</v>
      </c>
      <c r="I52" s="9">
        <v>10.733618784530387</v>
      </c>
      <c r="J52" s="9">
        <v>10.593252302025784</v>
      </c>
      <c r="K52" s="4">
        <f t="shared" si="18"/>
        <v>43.21324493554328</v>
      </c>
    </row>
    <row r="53" spans="2:13" x14ac:dyDescent="0.25">
      <c r="B53" s="10" t="s">
        <v>18</v>
      </c>
      <c r="C53" s="3">
        <v>0</v>
      </c>
      <c r="D53" s="3">
        <v>0</v>
      </c>
      <c r="E53" s="3">
        <v>0</v>
      </c>
      <c r="F53" s="9">
        <v>115.84197209302324</v>
      </c>
      <c r="G53" s="9">
        <v>347.52591627906975</v>
      </c>
      <c r="H53" s="9">
        <v>0</v>
      </c>
      <c r="I53" s="9">
        <v>0</v>
      </c>
      <c r="J53" s="9">
        <v>0</v>
      </c>
      <c r="K53" s="4">
        <f t="shared" si="18"/>
        <v>463.36788837209298</v>
      </c>
    </row>
    <row r="54" spans="2:13" x14ac:dyDescent="0.25">
      <c r="B54" s="10" t="s">
        <v>19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4">
        <f t="shared" si="18"/>
        <v>0</v>
      </c>
    </row>
    <row r="55" spans="2:13" x14ac:dyDescent="0.25">
      <c r="B55" s="10" t="s">
        <v>20</v>
      </c>
      <c r="C55" s="3">
        <v>0</v>
      </c>
      <c r="D55" s="3">
        <v>0</v>
      </c>
      <c r="E55" s="9">
        <v>24.419464938443173</v>
      </c>
      <c r="F55" s="9">
        <v>0</v>
      </c>
      <c r="G55" s="9">
        <v>0</v>
      </c>
      <c r="H55" s="9">
        <v>5.8606715852263624</v>
      </c>
      <c r="I55" s="9">
        <v>5.8606715852263624</v>
      </c>
      <c r="J55" s="9">
        <v>5.8606715852263624</v>
      </c>
      <c r="K55" s="4">
        <f t="shared" si="18"/>
        <v>42.00147969412226</v>
      </c>
    </row>
    <row r="56" spans="2:13" x14ac:dyDescent="0.25">
      <c r="B56" s="10" t="s">
        <v>24</v>
      </c>
      <c r="C56" s="3">
        <v>0</v>
      </c>
      <c r="D56" s="3">
        <v>0</v>
      </c>
      <c r="E56" s="3"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4">
        <f t="shared" si="18"/>
        <v>0</v>
      </c>
    </row>
    <row r="57" spans="2:13" x14ac:dyDescent="0.25">
      <c r="B57" s="1" t="s">
        <v>22</v>
      </c>
      <c r="C57" s="11">
        <f t="shared" ref="C57:K57" si="19">SUM(C46:C56)</f>
        <v>0</v>
      </c>
      <c r="D57" s="11">
        <f t="shared" si="19"/>
        <v>0</v>
      </c>
      <c r="E57" s="11">
        <f t="shared" si="19"/>
        <v>24.419464938443173</v>
      </c>
      <c r="F57" s="11">
        <f t="shared" si="19"/>
        <v>158.25472698610875</v>
      </c>
      <c r="G57" s="11">
        <f t="shared" si="19"/>
        <v>689.67405067676282</v>
      </c>
      <c r="H57" s="11">
        <f t="shared" si="19"/>
        <v>1083.242982179657</v>
      </c>
      <c r="I57" s="11">
        <f t="shared" si="19"/>
        <v>1083.1035972809461</v>
      </c>
      <c r="J57" s="11">
        <f t="shared" si="19"/>
        <v>1082.9632307984416</v>
      </c>
      <c r="K57" s="11">
        <f t="shared" si="19"/>
        <v>4121.6580528603599</v>
      </c>
    </row>
    <row r="58" spans="2:13" ht="14.4" x14ac:dyDescent="0.3">
      <c r="B58" s="12" t="s">
        <v>25</v>
      </c>
    </row>
    <row r="59" spans="2:13" ht="14.4" x14ac:dyDescent="0.3">
      <c r="B59" s="12"/>
    </row>
    <row r="61" spans="2:13" x14ac:dyDescent="0.25">
      <c r="B61" s="1" t="s">
        <v>3</v>
      </c>
    </row>
    <row r="62" spans="2:13" x14ac:dyDescent="0.25">
      <c r="B62" s="1" t="s">
        <v>4</v>
      </c>
    </row>
    <row r="63" spans="2:13" x14ac:dyDescent="0.25">
      <c r="C63" s="2">
        <v>2016</v>
      </c>
      <c r="D63" s="2">
        <v>2017</v>
      </c>
      <c r="E63" s="2">
        <v>2018</v>
      </c>
      <c r="F63" s="2">
        <v>2019</v>
      </c>
      <c r="G63" s="2">
        <v>2020</v>
      </c>
      <c r="H63" s="2">
        <v>2021</v>
      </c>
      <c r="I63" s="2">
        <v>2022</v>
      </c>
      <c r="J63" s="2">
        <v>2023</v>
      </c>
      <c r="K63" s="2">
        <v>2024</v>
      </c>
      <c r="L63" s="2">
        <v>2025</v>
      </c>
      <c r="M63" s="2" t="s">
        <v>0</v>
      </c>
    </row>
    <row r="64" spans="2:13" x14ac:dyDescent="0.25">
      <c r="B64" t="s">
        <v>11</v>
      </c>
      <c r="C64" s="9">
        <v>0</v>
      </c>
      <c r="D64" s="9">
        <v>0</v>
      </c>
      <c r="E64" s="9">
        <v>0</v>
      </c>
      <c r="F64" s="9">
        <v>0</v>
      </c>
      <c r="G64" s="9">
        <v>11.025204930650689</v>
      </c>
      <c r="H64" s="9">
        <v>11.025204930650689</v>
      </c>
      <c r="I64" s="9">
        <v>55.126024653253438</v>
      </c>
      <c r="J64" s="9">
        <v>55.126024653253438</v>
      </c>
      <c r="K64" s="9">
        <v>55.126024653253438</v>
      </c>
      <c r="L64" s="9">
        <v>55.126024653253438</v>
      </c>
      <c r="M64" s="4">
        <f t="shared" ref="M64:M74" si="20">SUM(C64:L64)</f>
        <v>242.55450847431513</v>
      </c>
    </row>
    <row r="65" spans="2:13" x14ac:dyDescent="0.25">
      <c r="B65" t="s">
        <v>12</v>
      </c>
      <c r="C65" s="9">
        <v>0</v>
      </c>
      <c r="D65" s="9">
        <v>0</v>
      </c>
      <c r="E65" s="9">
        <v>0</v>
      </c>
      <c r="F65" s="9">
        <v>0</v>
      </c>
      <c r="G65" s="9">
        <v>0</v>
      </c>
      <c r="H65" s="9">
        <v>3.9784031639126001</v>
      </c>
      <c r="I65" s="9">
        <v>3.9784031639126001</v>
      </c>
      <c r="J65" s="9">
        <v>3.9784031639126001</v>
      </c>
      <c r="K65" s="9">
        <v>3.9784031639126001</v>
      </c>
      <c r="L65" s="9">
        <v>3.9784031639126001</v>
      </c>
      <c r="M65" s="4">
        <f t="shared" si="20"/>
        <v>19.892015819562999</v>
      </c>
    </row>
    <row r="66" spans="2:13" x14ac:dyDescent="0.25">
      <c r="B66" t="s">
        <v>13</v>
      </c>
      <c r="C66" s="9">
        <v>0</v>
      </c>
      <c r="D66" s="9">
        <v>0</v>
      </c>
      <c r="E66" s="9">
        <v>0</v>
      </c>
      <c r="F66" s="9">
        <v>0</v>
      </c>
      <c r="G66" s="9">
        <v>0</v>
      </c>
      <c r="H66" s="9">
        <v>2.7884185731067426</v>
      </c>
      <c r="I66" s="9">
        <v>2.7884185731067426</v>
      </c>
      <c r="J66" s="9">
        <v>19.518930011747198</v>
      </c>
      <c r="K66" s="9">
        <v>19.518930011747198</v>
      </c>
      <c r="L66" s="9">
        <v>21.640745032500586</v>
      </c>
      <c r="M66" s="4">
        <f t="shared" si="20"/>
        <v>66.255442202208471</v>
      </c>
    </row>
    <row r="67" spans="2:13" x14ac:dyDescent="0.25">
      <c r="B67" t="s">
        <v>14</v>
      </c>
      <c r="C67" s="9">
        <v>0</v>
      </c>
      <c r="D67" s="9">
        <v>0</v>
      </c>
      <c r="E67" s="9">
        <v>0</v>
      </c>
      <c r="F67" s="9">
        <v>0</v>
      </c>
      <c r="G67" s="9">
        <v>22.344415326118728</v>
      </c>
      <c r="H67" s="9">
        <v>46.849770818644998</v>
      </c>
      <c r="I67" s="9">
        <v>46.849770818644998</v>
      </c>
      <c r="J67" s="9">
        <v>144.87119278875008</v>
      </c>
      <c r="K67" s="9">
        <v>144.87119278875008</v>
      </c>
      <c r="L67" s="9">
        <v>144.87119278875008</v>
      </c>
      <c r="M67" s="4">
        <f t="shared" si="20"/>
        <v>550.65753532965891</v>
      </c>
    </row>
    <row r="68" spans="2:13" x14ac:dyDescent="0.25">
      <c r="B68" t="s">
        <v>15</v>
      </c>
      <c r="C68" s="9">
        <v>0</v>
      </c>
      <c r="D68" s="9">
        <v>0</v>
      </c>
      <c r="E68" s="9">
        <v>0</v>
      </c>
      <c r="F68" s="9">
        <v>0</v>
      </c>
      <c r="G68" s="9">
        <v>0</v>
      </c>
      <c r="H68" s="9">
        <v>88.408959198057786</v>
      </c>
      <c r="I68" s="9">
        <v>88.408959198057786</v>
      </c>
      <c r="J68" s="9">
        <v>362.47673271203689</v>
      </c>
      <c r="K68" s="9">
        <v>362.47673271203689</v>
      </c>
      <c r="L68" s="9">
        <v>362.47673271203689</v>
      </c>
      <c r="M68" s="4">
        <f t="shared" si="20"/>
        <v>1264.2481165322263</v>
      </c>
    </row>
    <row r="69" spans="2:13" x14ac:dyDescent="0.25">
      <c r="B69" t="s">
        <v>16</v>
      </c>
      <c r="C69" s="9">
        <v>0</v>
      </c>
      <c r="D69" s="9">
        <v>0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4">
        <f t="shared" si="20"/>
        <v>0</v>
      </c>
    </row>
    <row r="70" spans="2:13" x14ac:dyDescent="0.25">
      <c r="B70" t="s">
        <v>17</v>
      </c>
      <c r="C70" s="9">
        <v>0</v>
      </c>
      <c r="D70" s="9">
        <v>0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4">
        <f t="shared" si="20"/>
        <v>0</v>
      </c>
    </row>
    <row r="71" spans="2:13" x14ac:dyDescent="0.25">
      <c r="B71" s="10" t="s">
        <v>18</v>
      </c>
      <c r="C71" s="9">
        <v>0</v>
      </c>
      <c r="D71" s="9">
        <v>0</v>
      </c>
      <c r="E71" s="9"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4">
        <f t="shared" si="20"/>
        <v>0</v>
      </c>
    </row>
    <row r="72" spans="2:13" x14ac:dyDescent="0.25">
      <c r="B72" s="10" t="s">
        <v>19</v>
      </c>
      <c r="C72" s="9">
        <v>0</v>
      </c>
      <c r="D72" s="9">
        <v>0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4">
        <f t="shared" si="20"/>
        <v>0</v>
      </c>
    </row>
    <row r="73" spans="2:13" x14ac:dyDescent="0.25">
      <c r="B73" s="10" t="s">
        <v>20</v>
      </c>
      <c r="C73" s="9">
        <v>0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4">
        <f t="shared" si="20"/>
        <v>0</v>
      </c>
    </row>
    <row r="74" spans="2:13" x14ac:dyDescent="0.25">
      <c r="B74" s="10" t="s">
        <v>21</v>
      </c>
      <c r="C74" s="9">
        <v>0</v>
      </c>
      <c r="D74" s="9">
        <v>0</v>
      </c>
      <c r="E74" s="9">
        <v>0</v>
      </c>
      <c r="F74" s="9">
        <v>0</v>
      </c>
      <c r="G74" s="9">
        <v>0</v>
      </c>
      <c r="H74" s="9">
        <v>238.87944016409824</v>
      </c>
      <c r="I74" s="9">
        <v>238.87944016409824</v>
      </c>
      <c r="J74" s="9">
        <v>238.87944016409824</v>
      </c>
      <c r="K74" s="9">
        <v>238.87944016409824</v>
      </c>
      <c r="L74" s="9">
        <v>238.87944016409824</v>
      </c>
      <c r="M74" s="4">
        <f t="shared" si="20"/>
        <v>1194.3972008204912</v>
      </c>
    </row>
    <row r="75" spans="2:13" x14ac:dyDescent="0.25">
      <c r="B75" s="1" t="s">
        <v>22</v>
      </c>
      <c r="C75" s="11">
        <f>SUM(C64:C74)</f>
        <v>0</v>
      </c>
      <c r="D75" s="11">
        <f t="shared" ref="D75:M75" si="21">SUM(D64:D74)</f>
        <v>0</v>
      </c>
      <c r="E75" s="11">
        <f t="shared" si="21"/>
        <v>0</v>
      </c>
      <c r="F75" s="11">
        <f t="shared" si="21"/>
        <v>0</v>
      </c>
      <c r="G75" s="11">
        <f t="shared" si="21"/>
        <v>33.369620256769416</v>
      </c>
      <c r="H75" s="11">
        <f t="shared" si="21"/>
        <v>391.93019684847104</v>
      </c>
      <c r="I75" s="11">
        <f t="shared" si="21"/>
        <v>436.03101657107379</v>
      </c>
      <c r="J75" s="11">
        <f t="shared" si="21"/>
        <v>824.85072349379845</v>
      </c>
      <c r="K75" s="11">
        <f t="shared" si="21"/>
        <v>824.85072349379845</v>
      </c>
      <c r="L75" s="11">
        <f t="shared" si="21"/>
        <v>826.97253851455184</v>
      </c>
      <c r="M75" s="11">
        <f t="shared" si="21"/>
        <v>3338.0048191784626</v>
      </c>
    </row>
    <row r="76" spans="2:13" ht="14.4" x14ac:dyDescent="0.3">
      <c r="B76" s="12" t="s">
        <v>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REFCL Revised Step Change</vt:lpstr>
      <vt:lpstr>REFCL CPAs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2020-12-07T03:13:23Z</dcterms:created>
  <dcterms:modified xsi:type="dcterms:W3CDTF">2020-12-07T03:13:26Z</dcterms:modified>
</cp:coreProperties>
</file>