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19200" windowHeight="5700" tabRatio="646" activeTab="4"/>
  </bookViews>
  <sheets>
    <sheet name="Escalators" sheetId="7" r:id="rId1"/>
    <sheet name="GSL allowance" sheetId="2" r:id="rId2"/>
    <sheet name="Transitional GSLs (updated)" sheetId="6" r:id="rId3"/>
    <sheet name="Old GSLs" sheetId="3" r:id="rId4"/>
    <sheet name="To adopt for EDPR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2" l="1"/>
  <c r="C3" i="2"/>
  <c r="H2" i="2"/>
  <c r="N22" i="6" l="1"/>
  <c r="N19" i="6"/>
  <c r="C6" i="3"/>
  <c r="C7" i="3"/>
  <c r="D7" i="2"/>
  <c r="E7" i="2"/>
  <c r="F7" i="2"/>
  <c r="G7" i="2"/>
  <c r="C7" i="2"/>
  <c r="G3" i="2"/>
  <c r="F3" i="2"/>
  <c r="E3" i="2"/>
  <c r="D3" i="2"/>
  <c r="G4" i="2" l="1"/>
  <c r="G12" i="2" s="1"/>
  <c r="E4" i="2"/>
  <c r="F4" i="2"/>
  <c r="D4" i="2"/>
  <c r="D8" i="2" l="1"/>
  <c r="D12" i="2"/>
  <c r="D3" i="5"/>
  <c r="F8" i="2"/>
  <c r="F3" i="5"/>
  <c r="F12" i="2"/>
  <c r="E8" i="2"/>
  <c r="E12" i="2"/>
  <c r="E3" i="5"/>
  <c r="G8" i="2"/>
  <c r="G3" i="5"/>
  <c r="C12" i="2"/>
  <c r="C3" i="5"/>
  <c r="C8" i="2"/>
  <c r="H4" i="2"/>
  <c r="H7" i="2"/>
  <c r="H8" i="2" l="1"/>
  <c r="H3" i="5"/>
  <c r="H12" i="2"/>
  <c r="M22" i="6" l="1"/>
  <c r="L27" i="6"/>
  <c r="K26" i="6"/>
  <c r="J25" i="6"/>
  <c r="I24" i="6"/>
  <c r="H23" i="6"/>
  <c r="I22" i="6"/>
  <c r="J22" i="6"/>
  <c r="K22" i="6"/>
  <c r="L22" i="6"/>
  <c r="H22" i="6"/>
  <c r="M27" i="6" l="1"/>
  <c r="N27" i="6" s="1"/>
  <c r="I23" i="6"/>
  <c r="J23" i="6" s="1"/>
  <c r="K23" i="6" s="1"/>
  <c r="L26" i="6"/>
  <c r="M26" i="6" s="1"/>
  <c r="N26" i="6" s="1"/>
  <c r="J24" i="6"/>
  <c r="K24" i="6" s="1"/>
  <c r="L24" i="6" s="1"/>
  <c r="M24" i="6" s="1"/>
  <c r="N24" i="6" s="1"/>
  <c r="L23" i="6"/>
  <c r="M23" i="6" s="1"/>
  <c r="N23" i="6" s="1"/>
  <c r="K25" i="6"/>
  <c r="L25" i="6" s="1"/>
  <c r="M25" i="6" s="1"/>
  <c r="N25" i="6" s="1"/>
  <c r="N28" i="6" l="1"/>
  <c r="N29" i="6" s="1"/>
  <c r="D4" i="5" s="1"/>
  <c r="E4" i="5" l="1"/>
  <c r="F4" i="5"/>
  <c r="G4" i="5"/>
  <c r="C4" i="5"/>
  <c r="H4" i="5" l="1"/>
  <c r="D11" i="2" l="1"/>
  <c r="E11" i="2"/>
  <c r="F11" i="2"/>
  <c r="G11" i="2"/>
  <c r="C11" i="2"/>
  <c r="H11" i="2" s="1"/>
  <c r="D6" i="3"/>
  <c r="E6" i="3"/>
  <c r="F6" i="3"/>
  <c r="G6" i="3"/>
  <c r="D7" i="3"/>
  <c r="E7" i="3"/>
  <c r="F7" i="3"/>
  <c r="G7" i="3"/>
  <c r="G15" i="2" l="1"/>
  <c r="G14" i="2" s="1"/>
  <c r="I12" i="2"/>
</calcChain>
</file>

<file path=xl/sharedStrings.xml><?xml version="1.0" encoding="utf-8"?>
<sst xmlns="http://schemas.openxmlformats.org/spreadsheetml/2006/main" count="86" uniqueCount="59">
  <si>
    <t>Nominal</t>
  </si>
  <si>
    <t>2021 dollars</t>
  </si>
  <si>
    <t>Average</t>
  </si>
  <si>
    <t>Escalators to convert to 2020-21 dollars</t>
  </si>
  <si>
    <t>2020 dollars</t>
  </si>
  <si>
    <t>Submitted Jan 2020</t>
  </si>
  <si>
    <t>Revised proposal</t>
  </si>
  <si>
    <t>Total</t>
  </si>
  <si>
    <t>Difference over 5 years</t>
  </si>
  <si>
    <t>GSL allowance</t>
  </si>
  <si>
    <t>GSL transitional amount</t>
  </si>
  <si>
    <t>In 2020-21 dollars</t>
  </si>
  <si>
    <t>Parameter</t>
  </si>
  <si>
    <t>Feeder Class</t>
  </si>
  <si>
    <t>Threshold</t>
  </si>
  <si>
    <t>Payment Level</t>
  </si>
  <si>
    <t>Rate</t>
  </si>
  <si>
    <t>Customers (5yr Avg)</t>
  </si>
  <si>
    <t>Amount</t>
  </si>
  <si>
    <t>Cumulative Duration (Hrs)</t>
  </si>
  <si>
    <t>N/A</t>
  </si>
  <si>
    <t>Sustained Interruptions</t>
  </si>
  <si>
    <t>Momentary Interruptions</t>
  </si>
  <si>
    <t>Duration Event</t>
  </si>
  <si>
    <t>Urban</t>
  </si>
  <si>
    <t>Rural</t>
  </si>
  <si>
    <t>TOTAL :</t>
  </si>
  <si>
    <r>
      <t>Old GSL Scheme - excluding 2.5</t>
    </r>
    <r>
      <rPr>
        <b/>
        <sz val="12"/>
        <color indexed="8"/>
        <rFont val="Calibri"/>
        <family val="2"/>
      </rPr>
      <t>β</t>
    </r>
    <r>
      <rPr>
        <b/>
        <sz val="12"/>
        <color indexed="8"/>
        <rFont val="Calibri"/>
        <family val="2"/>
      </rPr>
      <t xml:space="preserve"> MEDs</t>
    </r>
  </si>
  <si>
    <r>
      <t>Less 2.5</t>
    </r>
    <r>
      <rPr>
        <sz val="11"/>
        <color indexed="8"/>
        <rFont val="Calibri"/>
        <family val="2"/>
      </rPr>
      <t xml:space="preserve">β </t>
    </r>
    <r>
      <rPr>
        <sz val="11"/>
        <color theme="1"/>
        <rFont val="Calibri"/>
        <family val="2"/>
        <scheme val="minor"/>
      </rPr>
      <t>MEDs :</t>
    </r>
  </si>
  <si>
    <r>
      <t>Plus 2.5</t>
    </r>
    <r>
      <rPr>
        <sz val="11"/>
        <color indexed="8"/>
        <rFont val="Calibri"/>
        <family val="2"/>
      </rPr>
      <t xml:space="preserve">β </t>
    </r>
    <r>
      <rPr>
        <sz val="11"/>
        <color theme="1"/>
        <rFont val="Calibri"/>
        <family val="2"/>
        <scheme val="minor"/>
      </rPr>
      <t>MED for NMIs &gt;12Hrs @$90 per NMI:</t>
    </r>
  </si>
  <si>
    <t>Filename: Scenario2 - New GSL Scheme Model Results (Excl MEDs TFBs) v2</t>
  </si>
  <si>
    <t>Difference</t>
  </si>
  <si>
    <t>Source: Shem's modelling results (email dated 13/11/2020)</t>
  </si>
  <si>
    <t>Year</t>
  </si>
  <si>
    <t>Lagged Actual CPI Inflation Rate</t>
  </si>
  <si>
    <t>Actual CPI (one year lagged)</t>
  </si>
  <si>
    <t>Forecast Inflation Rate</t>
  </si>
  <si>
    <t>Forecast Inflation Cumulative Index</t>
  </si>
  <si>
    <t>Nominal Vanilla WACC</t>
  </si>
  <si>
    <t>Real Vanilla WACC</t>
  </si>
  <si>
    <t>Nominal vanilla WACC (fixed real time varying)</t>
  </si>
  <si>
    <t>Source: ASD Revised Proposal RFM (2016-21) - Oct 2020</t>
  </si>
  <si>
    <t>Source: Scenario2 - New GSL Scheme Model Results (Excl MEDs TFBs) v3 (final)</t>
  </si>
  <si>
    <t>2020-21</t>
  </si>
  <si>
    <t>2021-22</t>
  </si>
  <si>
    <t>2022-23</t>
  </si>
  <si>
    <t>2023-24</t>
  </si>
  <si>
    <t>2024-25</t>
  </si>
  <si>
    <t>2025-26</t>
  </si>
  <si>
    <t>Cumulative Inflation Index (CPI end period)</t>
  </si>
  <si>
    <t>Source: ASD Revised Proposal PTRM - 2021-26 - Oct 2020</t>
  </si>
  <si>
    <t>WACC</t>
  </si>
  <si>
    <t>Inflation</t>
  </si>
  <si>
    <t>For input into modelling</t>
  </si>
  <si>
    <t>In 2020-21</t>
  </si>
  <si>
    <t>For reporting</t>
  </si>
  <si>
    <t>COMPARISON in 2020-21 dollars</t>
  </si>
  <si>
    <t>Average per year difference</t>
  </si>
  <si>
    <t>WACC for all, except 2021 is lagged inflation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</si>
</sst>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5" formatCode="&quot;$&quot;#,##0;\-&quot;$&quot;#,##0"/>
    <numFmt numFmtId="7" formatCode="&quot;$&quot;#,##0.00;\-&quot;$&quot;#,##0.00"/>
    <numFmt numFmtId="43" formatCode="_-* #,##0.00_-;\-* #,##0.00_-;_-* &quot;-&quot;??_-;_-@_-"/>
    <numFmt numFmtId="164" formatCode="_-* #,##0_-;\-* #,##0_-;_-* &quot;-&quot;??_-;_-@_-"/>
    <numFmt numFmtId="165" formatCode="_-* #,##0.00_-;[Red]\(#,##0.00\)_-;_-* &quot;-&quot;??_-;_-@_-"/>
    <numFmt numFmtId="166" formatCode="_(#,##0_);\(#,##0\);_(&quot;-&quot;_)"/>
    <numFmt numFmtId="167" formatCode="_(&quot;$&quot;* #,##0_);_(&quot;$&quot;* \(#,##0\);_(&quot;$&quot;* &quot;-&quot;_);_(@_)"/>
    <numFmt numFmtId="168" formatCode="_(* #,##0_);_(* \(#,##0\);_(* &quot;-&quot;_);_(@_)"/>
    <numFmt numFmtId="169" formatCode="&quot;Warning&quot;;&quot;Warning&quot;;&quot;OK&quot;"/>
    <numFmt numFmtId="170" formatCode="_(* #,##0.00_);_(* \(#,##0.00\);_(* &quot;-&quot;??_);_(@_)"/>
    <numFmt numFmtId="171" formatCode="_(&quot;$&quot;* #,##0.00_);_(&quot;$&quot;* \(#,##0.00\);_(&quot;$&quot;* &quot;-&quot;??_);_(@_)"/>
    <numFmt numFmtId="172" formatCode="mm/dd/yy"/>
    <numFmt numFmtId="173" formatCode="_([$€-2]* #,##0.00_);_([$€-2]* \(#,##0.00\);_([$€-2]* &quot;-&quot;??_)"/>
    <numFmt numFmtId="174" formatCode="0_);[Red]\(0\)"/>
    <numFmt numFmtId="175" formatCode="0.0%"/>
    <numFmt numFmtId="176" formatCode="dd/mmm"/>
    <numFmt numFmtId="177" formatCode="_(* #,##0_);_(* \(#,##0\);_(* &quot;-&quot;?_);_(@_)"/>
    <numFmt numFmtId="178" formatCode="#,##0.0_);\(#,##0.0\)"/>
    <numFmt numFmtId="179" formatCode="#,##0_ ;\-#,##0\ "/>
    <numFmt numFmtId="180" formatCode="#,##0;[Red]\(#,##0.0\)"/>
    <numFmt numFmtId="181" formatCode="#,##0_ ;[Red]\(#,##0\)\ "/>
    <numFmt numFmtId="182" formatCode="#,##0.00;\(#,##0.00\)"/>
    <numFmt numFmtId="183" formatCode="_)d\-mmm\-yy_)"/>
    <numFmt numFmtId="184" formatCode="_(#,##0.0_);\(#,##0.0\);_(&quot;-&quot;_)"/>
    <numFmt numFmtId="185" formatCode="_(###0_);\(###0\);_(###0_)"/>
    <numFmt numFmtId="186" formatCode="#,##0.0000_);[Red]\(#,##0.0000\)"/>
    <numFmt numFmtId="187" formatCode="&quot;$&quot;#,##0.00"/>
    <numFmt numFmtId="188" formatCode="_-* #,##0.0_-;\-* #,##0.0_-;_-* &quot;-&quot;??_-;_-@_-"/>
    <numFmt numFmtId="189" formatCode="&quot;$&quot;#,##0.0"/>
    <numFmt numFmtId="190" formatCode="&quot;$&quot;#,##0"/>
    <numFmt numFmtId="191" formatCode="&quot;$&quot;\ #,##0;\-&quot;$&quot;#,##0"/>
    <numFmt numFmtId="192" formatCode="#,##0.0"/>
    <numFmt numFmtId="193" formatCode="0.0000"/>
    <numFmt numFmtId="194" formatCode="0.0"/>
  </numFmts>
  <fonts count="7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0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23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64">
    <xf numFmtId="0" fontId="0" fillId="0" borderId="0"/>
    <xf numFmtId="43" fontId="1" fillId="0" borderId="0" applyFont="0" applyFill="0" applyBorder="0" applyAlignment="0" applyProtection="0"/>
    <xf numFmtId="0" fontId="3" fillId="2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4" fillId="0" borderId="0"/>
    <xf numFmtId="165" fontId="4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0" borderId="0"/>
    <xf numFmtId="166" fontId="4" fillId="0" borderId="3">
      <alignment horizontal="right" vertical="center"/>
      <protection locked="0"/>
    </xf>
    <xf numFmtId="167" fontId="8" fillId="0" borderId="0" applyFont="0" applyFill="0" applyBorder="0" applyAlignment="0" applyProtection="0"/>
    <xf numFmtId="0" fontId="9" fillId="22" borderId="0" applyNumberFormat="0" applyBorder="0" applyAlignment="0" applyProtection="0"/>
    <xf numFmtId="0" fontId="10" fillId="0" borderId="0" applyNumberFormat="0" applyFill="0" applyBorder="0" applyAlignment="0"/>
    <xf numFmtId="168" fontId="3" fillId="23" borderId="0" applyNumberFormat="0" applyFont="0" applyBorder="0" applyAlignment="0">
      <alignment horizontal="right"/>
    </xf>
    <xf numFmtId="168" fontId="3" fillId="23" borderId="0" applyNumberFormat="0" applyFont="0" applyBorder="0" applyAlignment="0">
      <alignment horizontal="right"/>
    </xf>
    <xf numFmtId="0" fontId="11" fillId="0" borderId="0" applyNumberFormat="0" applyFill="0" applyBorder="0" applyAlignment="0">
      <protection locked="0"/>
    </xf>
    <xf numFmtId="0" fontId="12" fillId="24" borderId="0"/>
    <xf numFmtId="0" fontId="13" fillId="6" borderId="4" applyNumberFormat="0" applyAlignment="0" applyProtection="0"/>
    <xf numFmtId="169" fontId="14" fillId="0" borderId="5">
      <alignment horizontal="center"/>
    </xf>
    <xf numFmtId="0" fontId="15" fillId="25" borderId="6" applyNumberFormat="0" applyAlignment="0" applyProtection="0"/>
    <xf numFmtId="0" fontId="16" fillId="26" borderId="1">
      <alignment horizontal="center" vertical="center"/>
    </xf>
    <xf numFmtId="168" fontId="3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7" fillId="0" borderId="0" applyFont="0" applyFill="0" applyBorder="0" applyAlignment="0" applyProtection="0"/>
    <xf numFmtId="3" fontId="20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27" borderId="4"/>
    <xf numFmtId="173" fontId="5" fillId="0" borderId="0" applyFont="0" applyFill="0" applyBorder="0" applyAlignment="0" applyProtection="0"/>
    <xf numFmtId="0" fontId="22" fillId="0" borderId="0" applyNumberForma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3" fillId="0" borderId="0"/>
    <xf numFmtId="0" fontId="24" fillId="0" borderId="0"/>
    <xf numFmtId="0" fontId="25" fillId="28" borderId="0" applyNumberFormat="0" applyBorder="0" applyAlignment="0" applyProtection="0"/>
    <xf numFmtId="0" fontId="26" fillId="0" borderId="0" applyFill="0" applyBorder="0"/>
    <xf numFmtId="0" fontId="27" fillId="0" borderId="0" applyNumberFormat="0" applyFill="0"/>
    <xf numFmtId="0" fontId="28" fillId="0" borderId="0" applyFill="0"/>
    <xf numFmtId="0" fontId="29" fillId="0" borderId="0" applyFill="0"/>
    <xf numFmtId="0" fontId="30" fillId="0" borderId="0" applyFill="0"/>
    <xf numFmtId="0" fontId="31" fillId="0" borderId="0" applyFill="0" applyBorder="0">
      <alignment vertical="center"/>
    </xf>
    <xf numFmtId="0" fontId="32" fillId="0" borderId="7" applyNumberFormat="0" applyFill="0" applyAlignment="0" applyProtection="0"/>
    <xf numFmtId="0" fontId="31" fillId="0" borderId="0" applyFill="0" applyBorder="0">
      <alignment vertical="center"/>
    </xf>
    <xf numFmtId="0" fontId="33" fillId="0" borderId="0" applyFill="0" applyBorder="0">
      <alignment vertical="center"/>
    </xf>
    <xf numFmtId="0" fontId="34" fillId="0" borderId="8" applyNumberFormat="0" applyFill="0" applyAlignment="0" applyProtection="0"/>
    <xf numFmtId="0" fontId="33" fillId="0" borderId="0" applyFill="0" applyBorder="0">
      <alignment vertical="center"/>
    </xf>
    <xf numFmtId="0" fontId="35" fillId="0" borderId="0" applyFill="0" applyBorder="0">
      <alignment vertical="center"/>
    </xf>
    <xf numFmtId="0" fontId="36" fillId="0" borderId="9" applyNumberFormat="0" applyFill="0" applyAlignment="0" applyProtection="0"/>
    <xf numFmtId="0" fontId="35" fillId="0" borderId="0" applyFill="0" applyBorder="0">
      <alignment vertical="center"/>
    </xf>
    <xf numFmtId="0" fontId="4" fillId="0" borderId="0" applyFill="0" applyBorder="0">
      <alignment vertical="center"/>
    </xf>
    <xf numFmtId="0" fontId="36" fillId="0" borderId="0" applyNumberFormat="0" applyFill="0" applyBorder="0" applyAlignment="0" applyProtection="0"/>
    <xf numFmtId="0" fontId="4" fillId="0" borderId="0" applyFill="0" applyBorder="0">
      <alignment vertical="center"/>
    </xf>
    <xf numFmtId="175" fontId="37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Fill="0" applyBorder="0">
      <alignment horizontal="center" vertical="center"/>
      <protection locked="0"/>
    </xf>
    <xf numFmtId="0" fontId="40" fillId="0" borderId="0" applyFill="0" applyBorder="0">
      <alignment horizontal="left" vertical="center"/>
      <protection locked="0"/>
    </xf>
    <xf numFmtId="0" fontId="41" fillId="4" borderId="4" applyNumberFormat="0" applyAlignment="0" applyProtection="0"/>
    <xf numFmtId="176" fontId="2" fillId="29" borderId="0" applyProtection="0"/>
    <xf numFmtId="168" fontId="3" fillId="30" borderId="0" applyFont="0" applyBorder="0" applyAlignment="0">
      <alignment horizontal="right"/>
      <protection locked="0"/>
    </xf>
    <xf numFmtId="168" fontId="3" fillId="30" borderId="0" applyFont="0" applyBorder="0" applyAlignment="0">
      <alignment horizontal="right"/>
      <protection locked="0"/>
    </xf>
    <xf numFmtId="177" fontId="3" fillId="31" borderId="0" applyFont="0" applyBorder="0">
      <alignment horizontal="right"/>
      <protection locked="0"/>
    </xf>
    <xf numFmtId="177" fontId="3" fillId="31" borderId="0" applyFont="0" applyBorder="0">
      <alignment horizontal="right"/>
      <protection locked="0"/>
    </xf>
    <xf numFmtId="168" fontId="3" fillId="32" borderId="0" applyFont="0" applyBorder="0">
      <alignment horizontal="right"/>
      <protection locked="0"/>
    </xf>
    <xf numFmtId="168" fontId="3" fillId="32" borderId="0" applyFont="0" applyBorder="0">
      <alignment horizontal="right"/>
      <protection locked="0"/>
    </xf>
    <xf numFmtId="0" fontId="12" fillId="33" borderId="0"/>
    <xf numFmtId="0" fontId="3" fillId="34" borderId="10" applyNumberFormat="0" applyFont="0" applyAlignment="0"/>
    <xf numFmtId="0" fontId="4" fillId="23" borderId="0"/>
    <xf numFmtId="0" fontId="42" fillId="0" borderId="11" applyNumberFormat="0" applyFill="0" applyAlignment="0" applyProtection="0"/>
    <xf numFmtId="178" fontId="43" fillId="0" borderId="0"/>
    <xf numFmtId="0" fontId="44" fillId="0" borderId="0" applyFill="0" applyBorder="0">
      <alignment horizontal="left" vertical="center"/>
    </xf>
    <xf numFmtId="0" fontId="45" fillId="7" borderId="0" applyNumberFormat="0" applyBorder="0" applyAlignment="0" applyProtection="0"/>
    <xf numFmtId="179" fontId="46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8" fillId="0" borderId="0"/>
    <xf numFmtId="0" fontId="3" fillId="2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5" borderId="12" applyNumberFormat="0" applyFont="0" applyAlignment="0" applyProtection="0"/>
    <xf numFmtId="0" fontId="47" fillId="29" borderId="13" applyNumberFormat="0"/>
    <xf numFmtId="0" fontId="48" fillId="6" borderId="14" applyNumberFormat="0" applyAlignment="0" applyProtection="0"/>
    <xf numFmtId="180" fontId="3" fillId="0" borderId="0" applyFill="0" applyBorder="0"/>
    <xf numFmtId="180" fontId="3" fillId="0" borderId="0" applyFill="0" applyBorder="0"/>
    <xf numFmtId="180" fontId="3" fillId="0" borderId="0" applyFill="0" applyBorder="0"/>
    <xf numFmtId="9" fontId="4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75" fontId="50" fillId="0" borderId="0"/>
    <xf numFmtId="0" fontId="35" fillId="0" borderId="0" applyFill="0" applyBorder="0">
      <alignment vertical="center"/>
    </xf>
    <xf numFmtId="0" fontId="18" fillId="0" borderId="0" applyNumberFormat="0" applyFont="0" applyFill="0" applyBorder="0" applyAlignment="0" applyProtection="0">
      <alignment horizontal="left"/>
    </xf>
    <xf numFmtId="15" fontId="18" fillId="0" borderId="0" applyFont="0" applyFill="0" applyBorder="0" applyAlignment="0" applyProtection="0"/>
    <xf numFmtId="4" fontId="18" fillId="0" borderId="0" applyFont="0" applyFill="0" applyBorder="0" applyAlignment="0" applyProtection="0"/>
    <xf numFmtId="181" fontId="51" fillId="0" borderId="2"/>
    <xf numFmtId="0" fontId="52" fillId="0" borderId="15">
      <alignment horizontal="center"/>
    </xf>
    <xf numFmtId="3" fontId="18" fillId="0" borderId="0" applyFont="0" applyFill="0" applyBorder="0" applyAlignment="0" applyProtection="0"/>
    <xf numFmtId="0" fontId="18" fillId="35" borderId="0" applyNumberFormat="0" applyFont="0" applyBorder="0" applyAlignment="0" applyProtection="0"/>
    <xf numFmtId="182" fontId="3" fillId="0" borderId="0"/>
    <xf numFmtId="182" fontId="3" fillId="0" borderId="0"/>
    <xf numFmtId="182" fontId="3" fillId="0" borderId="0"/>
    <xf numFmtId="183" fontId="4" fillId="0" borderId="0" applyFill="0" applyBorder="0">
      <alignment horizontal="right" vertical="center"/>
    </xf>
    <xf numFmtId="184" fontId="4" fillId="0" borderId="0" applyFill="0" applyBorder="0">
      <alignment horizontal="right" vertical="center"/>
    </xf>
    <xf numFmtId="185" fontId="4" fillId="0" borderId="0" applyFill="0" applyBorder="0">
      <alignment horizontal="right" vertical="center"/>
    </xf>
    <xf numFmtId="0" fontId="3" fillId="5" borderId="0" applyNumberFormat="0" applyFont="0" applyBorder="0" applyAlignment="0" applyProtection="0"/>
    <xf numFmtId="0" fontId="3" fillId="5" borderId="0" applyNumberFormat="0" applyFont="0" applyBorder="0" applyAlignment="0" applyProtection="0"/>
    <xf numFmtId="0" fontId="3" fillId="6" borderId="0" applyNumberFormat="0" applyFont="0" applyBorder="0" applyAlignment="0" applyProtection="0"/>
    <xf numFmtId="0" fontId="3" fillId="6" borderId="0" applyNumberFormat="0" applyFont="0" applyBorder="0" applyAlignment="0" applyProtection="0"/>
    <xf numFmtId="0" fontId="3" fillId="8" borderId="0" applyNumberFormat="0" applyFont="0" applyBorder="0" applyAlignment="0" applyProtection="0"/>
    <xf numFmtId="0" fontId="3" fillId="8" borderId="0" applyNumberFormat="0" applyFont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8" borderId="0" applyNumberFormat="0" applyFont="0" applyBorder="0" applyAlignment="0" applyProtection="0"/>
    <xf numFmtId="0" fontId="3" fillId="8" borderId="0" applyNumberFormat="0" applyFont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Border="0" applyAlignment="0" applyProtection="0"/>
    <xf numFmtId="0" fontId="3" fillId="0" borderId="0" applyNumberFormat="0" applyFont="0" applyBorder="0" applyAlignment="0" applyProtection="0"/>
    <xf numFmtId="0" fontId="53" fillId="0" borderId="0" applyNumberFormat="0" applyFill="0" applyBorder="0" applyAlignment="0" applyProtection="0"/>
    <xf numFmtId="0" fontId="54" fillId="36" borderId="0"/>
    <xf numFmtId="0" fontId="55" fillId="36" borderId="0" applyNumberFormat="0"/>
    <xf numFmtId="0" fontId="56" fillId="36" borderId="0"/>
    <xf numFmtId="0" fontId="3" fillId="0" borderId="0"/>
    <xf numFmtId="0" fontId="3" fillId="0" borderId="0"/>
    <xf numFmtId="0" fontId="3" fillId="0" borderId="0"/>
    <xf numFmtId="0" fontId="44" fillId="0" borderId="0"/>
    <xf numFmtId="0" fontId="57" fillId="0" borderId="0"/>
    <xf numFmtId="15" fontId="3" fillId="0" borderId="0"/>
    <xf numFmtId="15" fontId="3" fillId="0" borderId="0"/>
    <xf numFmtId="15" fontId="3" fillId="0" borderId="0"/>
    <xf numFmtId="10" fontId="3" fillId="0" borderId="0"/>
    <xf numFmtId="10" fontId="3" fillId="0" borderId="0"/>
    <xf numFmtId="10" fontId="3" fillId="0" borderId="0"/>
    <xf numFmtId="0" fontId="58" fillId="37" borderId="16" applyBorder="0" applyProtection="0">
      <alignment horizontal="centerContinuous" vertical="center"/>
    </xf>
    <xf numFmtId="0" fontId="59" fillId="0" borderId="0" applyBorder="0" applyProtection="0">
      <alignment vertical="center"/>
    </xf>
    <xf numFmtId="0" fontId="60" fillId="0" borderId="0">
      <alignment horizontal="left"/>
    </xf>
    <xf numFmtId="0" fontId="60" fillId="0" borderId="17" applyFill="0" applyBorder="0" applyProtection="0">
      <alignment horizontal="left" vertical="top"/>
    </xf>
    <xf numFmtId="0" fontId="61" fillId="38" borderId="1" applyNumberFormat="0">
      <alignment horizontal="center" vertical="center"/>
    </xf>
    <xf numFmtId="0" fontId="62" fillId="39" borderId="4" applyNumberFormat="0" applyAlignment="0">
      <alignment horizontal="right"/>
    </xf>
    <xf numFmtId="49" fontId="3" fillId="0" borderId="0" applyFont="0" applyFill="0" applyBorder="0" applyAlignment="0" applyProtection="0"/>
    <xf numFmtId="0" fontId="63" fillId="0" borderId="0"/>
    <xf numFmtId="49" fontId="3" fillId="0" borderId="0" applyFont="0" applyFill="0" applyBorder="0" applyAlignment="0" applyProtection="0"/>
    <xf numFmtId="0" fontId="64" fillId="0" borderId="0"/>
    <xf numFmtId="0" fontId="64" fillId="0" borderId="0"/>
    <xf numFmtId="0" fontId="63" fillId="0" borderId="0"/>
    <xf numFmtId="178" fontId="65" fillId="0" borderId="0"/>
    <xf numFmtId="0" fontId="53" fillId="0" borderId="0" applyNumberFormat="0" applyFill="0" applyBorder="0" applyAlignment="0" applyProtection="0"/>
    <xf numFmtId="0" fontId="66" fillId="0" borderId="0" applyFill="0" applyBorder="0">
      <alignment horizontal="left" vertical="center"/>
      <protection locked="0"/>
    </xf>
    <xf numFmtId="0" fontId="63" fillId="0" borderId="0"/>
    <xf numFmtId="0" fontId="67" fillId="0" borderId="0" applyFill="0" applyBorder="0">
      <alignment horizontal="left" vertical="center"/>
      <protection locked="0"/>
    </xf>
    <xf numFmtId="0" fontId="21" fillId="0" borderId="18" applyNumberFormat="0" applyFill="0" applyAlignment="0" applyProtection="0"/>
    <xf numFmtId="0" fontId="31" fillId="34" borderId="10" applyNumberFormat="0" applyAlignment="0"/>
    <xf numFmtId="0" fontId="14" fillId="0" borderId="0" applyNumberFormat="0" applyFill="0" applyBorder="0"/>
    <xf numFmtId="0" fontId="68" fillId="40" borderId="10" applyNumberFormat="0">
      <protection locked="0"/>
    </xf>
    <xf numFmtId="0" fontId="69" fillId="0" borderId="0" applyNumberFormat="0" applyFill="0" applyBorder="0" applyAlignment="0" applyProtection="0"/>
    <xf numFmtId="186" fontId="3" fillId="0" borderId="16" applyBorder="0" applyProtection="0">
      <alignment horizontal="right"/>
    </xf>
    <xf numFmtId="186" fontId="3" fillId="0" borderId="16" applyBorder="0" applyProtection="0">
      <alignment horizontal="right"/>
    </xf>
    <xf numFmtId="186" fontId="3" fillId="0" borderId="16" applyBorder="0" applyProtection="0">
      <alignment horizontal="right"/>
    </xf>
    <xf numFmtId="9" fontId="1" fillId="0" borderId="0" applyFont="0" applyFill="0" applyBorder="0" applyAlignment="0" applyProtection="0"/>
    <xf numFmtId="0" fontId="1" fillId="0" borderId="0"/>
    <xf numFmtId="0" fontId="70" fillId="41" borderId="0">
      <alignment vertical="center"/>
      <protection locked="0"/>
    </xf>
  </cellStyleXfs>
  <cellXfs count="61">
    <xf numFmtId="0" fontId="0" fillId="0" borderId="0" xfId="0"/>
    <xf numFmtId="0" fontId="0" fillId="0" borderId="1" xfId="0" applyBorder="1"/>
    <xf numFmtId="187" fontId="0" fillId="0" borderId="0" xfId="0" applyNumberFormat="1"/>
    <xf numFmtId="0" fontId="0" fillId="0" borderId="0" xfId="0" applyBorder="1"/>
    <xf numFmtId="0" fontId="0" fillId="0" borderId="0" xfId="0" applyAlignment="1"/>
    <xf numFmtId="0" fontId="0" fillId="0" borderId="1" xfId="0" applyBorder="1" applyAlignment="1"/>
    <xf numFmtId="164" fontId="0" fillId="0" borderId="1" xfId="1" applyNumberFormat="1" applyFont="1" applyBorder="1" applyAlignment="1"/>
    <xf numFmtId="188" fontId="0" fillId="0" borderId="1" xfId="0" applyNumberFormat="1" applyBorder="1" applyAlignment="1"/>
    <xf numFmtId="164" fontId="0" fillId="0" borderId="1" xfId="0" applyNumberFormat="1" applyBorder="1" applyAlignment="1"/>
    <xf numFmtId="0" fontId="0" fillId="0" borderId="1" xfId="0" applyFill="1" applyBorder="1" applyAlignment="1"/>
    <xf numFmtId="0" fontId="0" fillId="0" borderId="0" xfId="0" applyAlignment="1">
      <alignment horizontal="right"/>
    </xf>
    <xf numFmtId="0" fontId="0" fillId="0" borderId="19" xfId="0" applyFill="1" applyBorder="1" applyAlignment="1"/>
    <xf numFmtId="0" fontId="0" fillId="0" borderId="0" xfId="0" applyBorder="1" applyAlignment="1">
      <alignment wrapText="1"/>
    </xf>
    <xf numFmtId="187" fontId="0" fillId="0" borderId="0" xfId="0" applyNumberFormat="1" applyBorder="1"/>
    <xf numFmtId="0" fontId="0" fillId="0" borderId="0" xfId="0" applyBorder="1" applyAlignment="1"/>
    <xf numFmtId="0" fontId="0" fillId="0" borderId="0" xfId="0" applyFill="1" applyBorder="1" applyAlignment="1">
      <alignment wrapText="1"/>
    </xf>
    <xf numFmtId="0" fontId="0" fillId="0" borderId="0" xfId="0" applyFill="1" applyBorder="1"/>
    <xf numFmtId="0" fontId="0" fillId="0" borderId="0" xfId="0" applyFill="1" applyBorder="1" applyAlignment="1"/>
    <xf numFmtId="0" fontId="73" fillId="0" borderId="0" xfId="0" applyFont="1"/>
    <xf numFmtId="0" fontId="71" fillId="42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42" borderId="1" xfId="0" applyFill="1" applyBorder="1" applyAlignment="1">
      <alignment horizontal="center"/>
    </xf>
    <xf numFmtId="191" fontId="0" fillId="42" borderId="1" xfId="0" applyNumberFormat="1" applyFill="1" applyBorder="1" applyAlignment="1">
      <alignment horizontal="center"/>
    </xf>
    <xf numFmtId="192" fontId="0" fillId="42" borderId="1" xfId="0" applyNumberFormat="1" applyFill="1" applyBorder="1"/>
    <xf numFmtId="5" fontId="0" fillId="42" borderId="1" xfId="0" applyNumberFormat="1" applyFill="1" applyBorder="1"/>
    <xf numFmtId="0" fontId="0" fillId="42" borderId="1" xfId="0" applyFill="1" applyBorder="1" applyAlignment="1">
      <alignment horizontal="center" vertical="center"/>
    </xf>
    <xf numFmtId="0" fontId="0" fillId="42" borderId="1" xfId="0" applyFill="1" applyBorder="1"/>
    <xf numFmtId="5" fontId="71" fillId="0" borderId="0" xfId="0" applyNumberFormat="1" applyFont="1" applyFill="1"/>
    <xf numFmtId="5" fontId="71" fillId="0" borderId="16" xfId="0" applyNumberFormat="1" applyFont="1" applyFill="1" applyBorder="1"/>
    <xf numFmtId="7" fontId="0" fillId="0" borderId="0" xfId="0" applyNumberFormat="1" applyBorder="1"/>
    <xf numFmtId="175" fontId="0" fillId="0" borderId="1" xfId="261" applyNumberFormat="1" applyFont="1" applyBorder="1"/>
    <xf numFmtId="175" fontId="0" fillId="0" borderId="0" xfId="261" applyNumberFormat="1" applyFont="1"/>
    <xf numFmtId="10" fontId="0" fillId="0" borderId="1" xfId="0" applyNumberFormat="1" applyBorder="1"/>
    <xf numFmtId="193" fontId="0" fillId="0" borderId="1" xfId="0" applyNumberFormat="1" applyBorder="1"/>
    <xf numFmtId="0" fontId="74" fillId="0" borderId="0" xfId="0" applyFont="1"/>
    <xf numFmtId="10" fontId="0" fillId="0" borderId="1" xfId="261" applyNumberFormat="1" applyFont="1" applyBorder="1" applyAlignment="1"/>
    <xf numFmtId="194" fontId="0" fillId="0" borderId="1" xfId="0" applyNumberFormat="1" applyBorder="1" applyAlignment="1"/>
    <xf numFmtId="164" fontId="0" fillId="0" borderId="0" xfId="1" applyNumberFormat="1" applyFont="1" applyFill="1" applyBorder="1" applyAlignment="1"/>
    <xf numFmtId="43" fontId="0" fillId="0" borderId="0" xfId="0" applyNumberFormat="1" applyFill="1" applyBorder="1" applyAlignment="1"/>
    <xf numFmtId="188" fontId="0" fillId="0" borderId="0" xfId="0" applyNumberFormat="1" applyFill="1" applyBorder="1" applyAlignment="1"/>
    <xf numFmtId="188" fontId="0" fillId="0" borderId="0" xfId="1" applyNumberFormat="1" applyFont="1" applyFill="1" applyBorder="1" applyAlignment="1"/>
    <xf numFmtId="10" fontId="0" fillId="0" borderId="1" xfId="0" applyNumberFormat="1" applyFill="1" applyBorder="1"/>
    <xf numFmtId="175" fontId="0" fillId="0" borderId="1" xfId="0" applyNumberFormat="1" applyBorder="1"/>
    <xf numFmtId="0" fontId="0" fillId="0" borderId="1" xfId="0" applyFill="1" applyBorder="1"/>
    <xf numFmtId="5" fontId="0" fillId="0" borderId="1" xfId="0" applyNumberFormat="1" applyBorder="1"/>
    <xf numFmtId="5" fontId="0" fillId="0" borderId="0" xfId="0" applyNumberFormat="1" applyBorder="1"/>
    <xf numFmtId="189" fontId="0" fillId="0" borderId="0" xfId="0" applyNumberFormat="1" applyFill="1" applyBorder="1"/>
    <xf numFmtId="190" fontId="0" fillId="0" borderId="1" xfId="0" applyNumberFormat="1" applyFill="1" applyBorder="1"/>
    <xf numFmtId="175" fontId="0" fillId="0" borderId="1" xfId="261" applyNumberFormat="1" applyFont="1" applyFill="1" applyBorder="1"/>
    <xf numFmtId="10" fontId="0" fillId="0" borderId="1" xfId="261" applyNumberFormat="1" applyFont="1" applyFill="1" applyBorder="1"/>
    <xf numFmtId="3" fontId="0" fillId="0" borderId="1" xfId="0" applyNumberFormat="1" applyFill="1" applyBorder="1" applyAlignment="1"/>
    <xf numFmtId="164" fontId="0" fillId="0" borderId="1" xfId="0" applyNumberFormat="1" applyFill="1" applyBorder="1" applyAlignment="1"/>
    <xf numFmtId="0" fontId="0" fillId="0" borderId="0" xfId="0" applyFill="1" applyAlignment="1"/>
    <xf numFmtId="175" fontId="0" fillId="0" borderId="1" xfId="261" applyNumberFormat="1" applyFont="1" applyFill="1" applyBorder="1" applyAlignment="1"/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7" fontId="0" fillId="0" borderId="0" xfId="0" applyNumberFormat="1" applyFill="1" applyBorder="1"/>
    <xf numFmtId="5" fontId="0" fillId="0" borderId="1" xfId="0" applyNumberFormat="1" applyFill="1" applyBorder="1"/>
    <xf numFmtId="0" fontId="0" fillId="42" borderId="1" xfId="0" applyFill="1" applyBorder="1" applyAlignment="1">
      <alignment horizontal="center" vertical="center"/>
    </xf>
    <xf numFmtId="0" fontId="71" fillId="42" borderId="1" xfId="0" applyFont="1" applyFill="1" applyBorder="1" applyAlignment="1">
      <alignment horizontal="center" vertical="center" wrapText="1"/>
    </xf>
  </cellXfs>
  <cellStyles count="264">
    <cellStyle name=" 1" xfId="3"/>
    <cellStyle name=" 1 2" xfId="4"/>
    <cellStyle name=" 1_29(d) - Gas extensions -tariffs" xfId="5"/>
    <cellStyle name="_Capex" xfId="6"/>
    <cellStyle name="_Capex 2" xfId="7"/>
    <cellStyle name="_Capex_29(d) - Gas extensions -tariffs" xfId="8"/>
    <cellStyle name="_UED AMP 2009-14 Final 250309 Less PU" xfId="9"/>
    <cellStyle name="_UED AMP 2009-14 Final 250309 Less PU_1011 monthly" xfId="10"/>
    <cellStyle name="20% - Accent1 2" xfId="11"/>
    <cellStyle name="20% - Accent2 2" xfId="12"/>
    <cellStyle name="20% - Accent3 2" xfId="13"/>
    <cellStyle name="20% - Accent4 2" xfId="14"/>
    <cellStyle name="20% - Accent5 2" xfId="15"/>
    <cellStyle name="20% - Accent6 2" xfId="16"/>
    <cellStyle name="40% - Accent1 2" xfId="17"/>
    <cellStyle name="40% - Accent2 2" xfId="18"/>
    <cellStyle name="40% - Accent3 2" xfId="19"/>
    <cellStyle name="40% - Accent4 2" xfId="20"/>
    <cellStyle name="40% - Accent5 2" xfId="21"/>
    <cellStyle name="40% - Accent6 2" xfId="22"/>
    <cellStyle name="60% - Accent1 2" xfId="23"/>
    <cellStyle name="60% - Accent2 2" xfId="24"/>
    <cellStyle name="60% - Accent3 2" xfId="25"/>
    <cellStyle name="60% - Accent4 2" xfId="26"/>
    <cellStyle name="60% - Accent5 2" xfId="27"/>
    <cellStyle name="60% - Accent6 2" xfId="28"/>
    <cellStyle name="Accent1 - 20%" xfId="29"/>
    <cellStyle name="Accent1 - 40%" xfId="30"/>
    <cellStyle name="Accent1 - 60%" xfId="31"/>
    <cellStyle name="Accent1 2" xfId="32"/>
    <cellStyle name="Accent2 - 20%" xfId="33"/>
    <cellStyle name="Accent2 - 40%" xfId="34"/>
    <cellStyle name="Accent2 - 60%" xfId="35"/>
    <cellStyle name="Accent2 2" xfId="36"/>
    <cellStyle name="Accent3 - 20%" xfId="37"/>
    <cellStyle name="Accent3 - 40%" xfId="38"/>
    <cellStyle name="Accent3 - 60%" xfId="39"/>
    <cellStyle name="Accent3 2" xfId="40"/>
    <cellStyle name="Accent4 - 20%" xfId="41"/>
    <cellStyle name="Accent4 - 40%" xfId="42"/>
    <cellStyle name="Accent4 - 60%" xfId="43"/>
    <cellStyle name="Accent4 2" xfId="44"/>
    <cellStyle name="Accent5 - 20%" xfId="45"/>
    <cellStyle name="Accent5 - 40%" xfId="46"/>
    <cellStyle name="Accent5 - 60%" xfId="47"/>
    <cellStyle name="Accent5 2" xfId="48"/>
    <cellStyle name="Accent6 - 20%" xfId="49"/>
    <cellStyle name="Accent6 - 40%" xfId="50"/>
    <cellStyle name="Accent6 - 60%" xfId="51"/>
    <cellStyle name="Accent6 2" xfId="52"/>
    <cellStyle name="Agara" xfId="53"/>
    <cellStyle name="Assumptions Right Number" xfId="54"/>
    <cellStyle name="B79812_.wvu.PrintTitlest" xfId="55"/>
    <cellStyle name="Bad 2" xfId="56"/>
    <cellStyle name="Black" xfId="57"/>
    <cellStyle name="Blockout" xfId="58"/>
    <cellStyle name="Blockout 2" xfId="59"/>
    <cellStyle name="Blue" xfId="60"/>
    <cellStyle name="Calcs_Divider" xfId="61"/>
    <cellStyle name="Calculation 2" xfId="62"/>
    <cellStyle name="Check" xfId="63"/>
    <cellStyle name="Check Cell 2" xfId="64"/>
    <cellStyle name="Column_Heading_1" xfId="65"/>
    <cellStyle name="Comma" xfId="1" builtinId="3"/>
    <cellStyle name="Comma [0]7Z_87C" xfId="66"/>
    <cellStyle name="Comma 0" xfId="67"/>
    <cellStyle name="Comma 1" xfId="68"/>
    <cellStyle name="Comma 1 2" xfId="69"/>
    <cellStyle name="Comma 2" xfId="70"/>
    <cellStyle name="Comma 2 2" xfId="71"/>
    <cellStyle name="Comma 2 3" xfId="72"/>
    <cellStyle name="Comma 2 3 2" xfId="73"/>
    <cellStyle name="Comma 2 4" xfId="74"/>
    <cellStyle name="Comma 2 5" xfId="75"/>
    <cellStyle name="Comma 3" xfId="76"/>
    <cellStyle name="Comma 3 2" xfId="77"/>
    <cellStyle name="Comma 3 3" xfId="78"/>
    <cellStyle name="Comma 4" xfId="79"/>
    <cellStyle name="Comma 5" xfId="80"/>
    <cellStyle name="Comma 6" xfId="81"/>
    <cellStyle name="Comma 7" xfId="82"/>
    <cellStyle name="Comma 8" xfId="83"/>
    <cellStyle name="Comma 9" xfId="84"/>
    <cellStyle name="Comma0" xfId="85"/>
    <cellStyle name="Currency 11" xfId="86"/>
    <cellStyle name="Currency 11 2" xfId="87"/>
    <cellStyle name="Currency 2" xfId="88"/>
    <cellStyle name="Currency 2 2" xfId="89"/>
    <cellStyle name="Currency 3" xfId="90"/>
    <cellStyle name="Currency 3 2" xfId="91"/>
    <cellStyle name="Currency 4" xfId="92"/>
    <cellStyle name="Currency 4 2" xfId="93"/>
    <cellStyle name="Currency 5" xfId="94"/>
    <cellStyle name="D4_B8B1_005004B79812_.wvu.PrintTitlest" xfId="95"/>
    <cellStyle name="Date" xfId="96"/>
    <cellStyle name="Date 2" xfId="97"/>
    <cellStyle name="Empty_Cell" xfId="98"/>
    <cellStyle name="Euro" xfId="99"/>
    <cellStyle name="Explanatory Text 2" xfId="100"/>
    <cellStyle name="Fixed" xfId="101"/>
    <cellStyle name="Fixed 2" xfId="102"/>
    <cellStyle name="Gilsans" xfId="103"/>
    <cellStyle name="Gilsansl" xfId="104"/>
    <cellStyle name="Good 2" xfId="105"/>
    <cellStyle name="Header1" xfId="106"/>
    <cellStyle name="Header2" xfId="107"/>
    <cellStyle name="Header3" xfId="108"/>
    <cellStyle name="Header4" xfId="109"/>
    <cellStyle name="Header5" xfId="110"/>
    <cellStyle name="Heading 1 2" xfId="111"/>
    <cellStyle name="Heading 1 2 2" xfId="112"/>
    <cellStyle name="Heading 1 3" xfId="113"/>
    <cellStyle name="Heading 2 2" xfId="114"/>
    <cellStyle name="Heading 2 2 2" xfId="115"/>
    <cellStyle name="Heading 2 3" xfId="116"/>
    <cellStyle name="Heading 3 2" xfId="117"/>
    <cellStyle name="Heading 3 2 2" xfId="118"/>
    <cellStyle name="Heading 3 3" xfId="119"/>
    <cellStyle name="Heading 4 2" xfId="120"/>
    <cellStyle name="Heading 4 2 2" xfId="121"/>
    <cellStyle name="Heading 4 3" xfId="122"/>
    <cellStyle name="Heading(4)" xfId="123"/>
    <cellStyle name="Hyperlink 2" xfId="124"/>
    <cellStyle name="Hyperlink Arrow" xfId="125"/>
    <cellStyle name="Hyperlink Text" xfId="126"/>
    <cellStyle name="Input 2" xfId="127"/>
    <cellStyle name="Input|Date" xfId="128"/>
    <cellStyle name="Input1" xfId="129"/>
    <cellStyle name="Input1 2" xfId="130"/>
    <cellStyle name="Input2" xfId="131"/>
    <cellStyle name="Input2 2" xfId="132"/>
    <cellStyle name="Input3" xfId="133"/>
    <cellStyle name="Input3 2" xfId="134"/>
    <cellStyle name="Inputs_Divider" xfId="135"/>
    <cellStyle name="InSheet" xfId="136"/>
    <cellStyle name="Lines" xfId="137"/>
    <cellStyle name="Linked Cell 2" xfId="138"/>
    <cellStyle name="Mine" xfId="139"/>
    <cellStyle name="Model Name" xfId="140"/>
    <cellStyle name="Neutral 2" xfId="141"/>
    <cellStyle name="Normal" xfId="0" builtinId="0"/>
    <cellStyle name="Normal - Style1" xfId="142"/>
    <cellStyle name="Normal 10" xfId="143"/>
    <cellStyle name="Normal 11" xfId="144"/>
    <cellStyle name="Normal 13" xfId="145"/>
    <cellStyle name="Normal 13 2" xfId="146"/>
    <cellStyle name="Normal 13_29(d) - Gas extensions -tariffs" xfId="147"/>
    <cellStyle name="Normal 15" xfId="148"/>
    <cellStyle name="Normal 16" xfId="149"/>
    <cellStyle name="Normal 2" xfId="2"/>
    <cellStyle name="Normal 2 2" xfId="150"/>
    <cellStyle name="Normal 2 2 2" xfId="151"/>
    <cellStyle name="Normal 2 3" xfId="152"/>
    <cellStyle name="Normal 2 3 2" xfId="153"/>
    <cellStyle name="Normal 2 3_29(d) - Gas extensions -tariffs" xfId="154"/>
    <cellStyle name="Normal 2 4" xfId="155"/>
    <cellStyle name="Normal 2 5" xfId="156"/>
    <cellStyle name="Normal 2_29(d) - Gas extensions -tariffs" xfId="157"/>
    <cellStyle name="Normal 3" xfId="158"/>
    <cellStyle name="Normal 3 2" xfId="159"/>
    <cellStyle name="Normal 3_29(d) - Gas extensions -tariffs" xfId="160"/>
    <cellStyle name="Normal 38" xfId="161"/>
    <cellStyle name="Normal 38 2" xfId="162"/>
    <cellStyle name="Normal 38_29(d) - Gas extensions -tariffs" xfId="163"/>
    <cellStyle name="Normal 4" xfId="164"/>
    <cellStyle name="Normal 4 2" xfId="165"/>
    <cellStyle name="Normal 4 3" xfId="166"/>
    <cellStyle name="Normal 4_29(d) - Gas extensions -tariffs" xfId="167"/>
    <cellStyle name="Normal 40" xfId="168"/>
    <cellStyle name="Normal 40 2" xfId="169"/>
    <cellStyle name="Normal 40_29(d) - Gas extensions -tariffs" xfId="170"/>
    <cellStyle name="Normal 5" xfId="171"/>
    <cellStyle name="Normal 5 2" xfId="172"/>
    <cellStyle name="Normal 6" xfId="173"/>
    <cellStyle name="Normal 6 2" xfId="174"/>
    <cellStyle name="Normal 7" xfId="175"/>
    <cellStyle name="Normal 7 2" xfId="176"/>
    <cellStyle name="Normal 8" xfId="177"/>
    <cellStyle name="Normal 88" xfId="262"/>
    <cellStyle name="Normal 9" xfId="178"/>
    <cellStyle name="Note 2" xfId="179"/>
    <cellStyle name="OffSheet" xfId="180"/>
    <cellStyle name="Output 2" xfId="181"/>
    <cellStyle name="Percent" xfId="261" builtinId="5"/>
    <cellStyle name="Percent [2]" xfId="182"/>
    <cellStyle name="Percent [2] 2" xfId="183"/>
    <cellStyle name="Percent [2]_29(d) - Gas extensions -tariffs" xfId="184"/>
    <cellStyle name="Percent 2" xfId="185"/>
    <cellStyle name="Percent 2 2" xfId="186"/>
    <cellStyle name="Percent 3" xfId="187"/>
    <cellStyle name="Percent 3 2" xfId="188"/>
    <cellStyle name="Percent 4" xfId="189"/>
    <cellStyle name="Percent 5" xfId="190"/>
    <cellStyle name="Percent 7" xfId="191"/>
    <cellStyle name="Percentage" xfId="192"/>
    <cellStyle name="Period Title" xfId="193"/>
    <cellStyle name="PSChar" xfId="194"/>
    <cellStyle name="PSDate" xfId="195"/>
    <cellStyle name="PSDec" xfId="196"/>
    <cellStyle name="PSDetail" xfId="197"/>
    <cellStyle name="PSHeading" xfId="198"/>
    <cellStyle name="PSInt" xfId="199"/>
    <cellStyle name="PSSpacer" xfId="200"/>
    <cellStyle name="Ratio" xfId="201"/>
    <cellStyle name="Ratio 2" xfId="202"/>
    <cellStyle name="Ratio_29(d) - Gas extensions -tariffs" xfId="203"/>
    <cellStyle name="Right Date" xfId="204"/>
    <cellStyle name="Right Number" xfId="205"/>
    <cellStyle name="Right Year" xfId="206"/>
    <cellStyle name="SAPError" xfId="207"/>
    <cellStyle name="SAPError 2" xfId="208"/>
    <cellStyle name="SAPKey" xfId="209"/>
    <cellStyle name="SAPKey 2" xfId="210"/>
    <cellStyle name="SAPLocked" xfId="211"/>
    <cellStyle name="SAPLocked 2" xfId="212"/>
    <cellStyle name="SAPOutput" xfId="213"/>
    <cellStyle name="SAPOutput 2" xfId="214"/>
    <cellStyle name="SAPSpace" xfId="215"/>
    <cellStyle name="SAPSpace 2" xfId="216"/>
    <cellStyle name="SAPText" xfId="217"/>
    <cellStyle name="SAPText 2" xfId="218"/>
    <cellStyle name="SAPUnLocked" xfId="219"/>
    <cellStyle name="SAPUnLocked 2" xfId="220"/>
    <cellStyle name="Sheet Title" xfId="221"/>
    <cellStyle name="SheetHeader1" xfId="222"/>
    <cellStyle name="SheetHeader2" xfId="223"/>
    <cellStyle name="SheetHeader3" xfId="224"/>
    <cellStyle name="Style 1" xfId="225"/>
    <cellStyle name="Style 1 2" xfId="226"/>
    <cellStyle name="Style 1_29(d) - Gas extensions -tariffs" xfId="227"/>
    <cellStyle name="Style2" xfId="228"/>
    <cellStyle name="Style3" xfId="229"/>
    <cellStyle name="Style4" xfId="230"/>
    <cellStyle name="Style4 2" xfId="231"/>
    <cellStyle name="Style4_29(d) - Gas extensions -tariffs" xfId="232"/>
    <cellStyle name="Style5" xfId="233"/>
    <cellStyle name="Style5 2" xfId="234"/>
    <cellStyle name="Style5_29(d) - Gas extensions -tariffs" xfId="235"/>
    <cellStyle name="Table Head Green" xfId="236"/>
    <cellStyle name="Table Head_pldt" xfId="237"/>
    <cellStyle name="Table Source" xfId="238"/>
    <cellStyle name="Table Units" xfId="239"/>
    <cellStyle name="Table_Heading" xfId="240"/>
    <cellStyle name="TableLvl3" xfId="263"/>
    <cellStyle name="Technical_Input" xfId="241"/>
    <cellStyle name="Text" xfId="242"/>
    <cellStyle name="Text 2" xfId="243"/>
    <cellStyle name="Text 3" xfId="244"/>
    <cellStyle name="Text Head 1" xfId="245"/>
    <cellStyle name="Text Head 2" xfId="246"/>
    <cellStyle name="Text Indent 2" xfId="247"/>
    <cellStyle name="Theirs" xfId="248"/>
    <cellStyle name="Title 2" xfId="249"/>
    <cellStyle name="TOC 1" xfId="250"/>
    <cellStyle name="TOC 2" xfId="251"/>
    <cellStyle name="TOC 3" xfId="252"/>
    <cellStyle name="Total 2" xfId="253"/>
    <cellStyle name="Totals" xfId="254"/>
    <cellStyle name="unit" xfId="255"/>
    <cellStyle name="User_Input" xfId="256"/>
    <cellStyle name="Warning Text 2" xfId="257"/>
    <cellStyle name="year" xfId="258"/>
    <cellStyle name="year 2" xfId="259"/>
    <cellStyle name="year_29(d) - Gas extensions -tariffs" xfId="2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B22" sqref="B22"/>
    </sheetView>
  </sheetViews>
  <sheetFormatPr defaultRowHeight="15"/>
  <cols>
    <col min="2" max="2" width="43.5703125" bestFit="1" customWidth="1"/>
  </cols>
  <sheetData>
    <row r="1" spans="1:9" ht="21">
      <c r="A1" s="34" t="s">
        <v>51</v>
      </c>
    </row>
    <row r="2" spans="1:9">
      <c r="B2" s="1" t="s">
        <v>33</v>
      </c>
      <c r="C2" s="1">
        <v>2015</v>
      </c>
      <c r="D2" s="1">
        <v>2016</v>
      </c>
      <c r="E2" s="1">
        <v>2017</v>
      </c>
      <c r="F2" s="1">
        <v>2018</v>
      </c>
      <c r="G2" s="1">
        <v>2019</v>
      </c>
      <c r="H2" s="1">
        <v>2020</v>
      </c>
      <c r="I2" s="1">
        <v>2021</v>
      </c>
    </row>
    <row r="3" spans="1:9">
      <c r="B3" s="1" t="s">
        <v>34</v>
      </c>
      <c r="C3" s="30">
        <v>2.3076923076923217E-2</v>
      </c>
      <c r="D3" s="30">
        <v>1.5108593012275628E-2</v>
      </c>
      <c r="E3" s="30">
        <v>1.0232558139534831E-2</v>
      </c>
      <c r="F3" s="30">
        <v>1.9337016574585641E-2</v>
      </c>
      <c r="G3" s="30">
        <v>2.0776874435411097E-2</v>
      </c>
      <c r="H3" s="32">
        <v>1.5929203539823078E-2</v>
      </c>
      <c r="I3" s="32">
        <v>1.2195121951219523E-2</v>
      </c>
    </row>
    <row r="4" spans="1:9">
      <c r="B4" s="1" t="s">
        <v>35</v>
      </c>
      <c r="C4" s="30">
        <v>1</v>
      </c>
      <c r="D4" s="30">
        <v>1.0151085930122756</v>
      </c>
      <c r="E4" s="30">
        <v>1.0254957507082152</v>
      </c>
      <c r="F4" s="30">
        <v>1.0453257790368271</v>
      </c>
      <c r="G4" s="30">
        <v>1.0670443814919734</v>
      </c>
      <c r="H4" s="33">
        <v>1.0840415486307837</v>
      </c>
      <c r="I4" s="33">
        <v>1.0972615675165249</v>
      </c>
    </row>
    <row r="5" spans="1:9">
      <c r="B5" s="1" t="s">
        <v>36</v>
      </c>
      <c r="C5" s="30">
        <v>2.5748753401775293E-2</v>
      </c>
      <c r="D5" s="30">
        <v>2.34949725108347E-2</v>
      </c>
      <c r="E5" s="30">
        <v>2.34949725108347E-2</v>
      </c>
      <c r="F5" s="30">
        <v>2.34949725108347E-2</v>
      </c>
      <c r="G5" s="30">
        <v>2.34949725108347E-2</v>
      </c>
      <c r="H5" s="32">
        <v>2.34949725108347E-2</v>
      </c>
      <c r="I5" s="32">
        <v>1.118103794611125E-2</v>
      </c>
    </row>
    <row r="6" spans="1:9">
      <c r="B6" s="1" t="s">
        <v>37</v>
      </c>
      <c r="C6" s="30">
        <v>1</v>
      </c>
      <c r="D6" s="30">
        <v>1.0234949725108347</v>
      </c>
      <c r="E6" s="30">
        <v>1.0475419587549542</v>
      </c>
      <c r="F6" s="30">
        <v>1.0721539282798478</v>
      </c>
      <c r="G6" s="30">
        <v>1.0973441553521661</v>
      </c>
      <c r="H6" s="33">
        <v>1.1231262261170902</v>
      </c>
      <c r="I6" s="33">
        <v>1.1356839430695782</v>
      </c>
    </row>
    <row r="7" spans="1:9">
      <c r="C7" s="31"/>
      <c r="D7" s="31"/>
      <c r="E7" s="31"/>
      <c r="F7" s="31"/>
      <c r="G7" s="31"/>
    </row>
    <row r="8" spans="1:9">
      <c r="B8" s="1" t="s">
        <v>38</v>
      </c>
      <c r="C8" s="30">
        <v>9.7497167650349881E-2</v>
      </c>
      <c r="D8" s="30">
        <v>6.3121417430410637E-2</v>
      </c>
      <c r="E8" s="30">
        <v>6.2656281240943856E-2</v>
      </c>
      <c r="F8" s="30">
        <v>6.2401378279225046E-2</v>
      </c>
      <c r="G8" s="30">
        <v>6.1824141162312239E-2</v>
      </c>
      <c r="H8" s="32">
        <v>6.0605462902429075E-2</v>
      </c>
      <c r="I8" s="32">
        <v>2.3322257572401028E-2</v>
      </c>
    </row>
    <row r="9" spans="1:9">
      <c r="B9" s="1" t="s">
        <v>39</v>
      </c>
      <c r="C9" s="30">
        <v>6.994735700202348E-2</v>
      </c>
      <c r="D9" s="30">
        <v>3.8716794887975414E-2</v>
      </c>
      <c r="E9" s="30">
        <v>3.8262336193053192E-2</v>
      </c>
      <c r="F9" s="30">
        <v>3.8013284689562443E-2</v>
      </c>
      <c r="G9" s="30">
        <v>3.7449298414674592E-2</v>
      </c>
      <c r="H9" s="32">
        <v>3.6258595682746808E-2</v>
      </c>
      <c r="I9" s="32">
        <v>1.2006969247515542E-2</v>
      </c>
    </row>
    <row r="10" spans="1:9">
      <c r="B10" s="43" t="s">
        <v>40</v>
      </c>
      <c r="C10" s="48">
        <v>9.4638449855916518E-2</v>
      </c>
      <c r="D10" s="48">
        <v>5.4410344196953231E-2</v>
      </c>
      <c r="E10" s="48">
        <v>4.8886415912237968E-2</v>
      </c>
      <c r="F10" s="48">
        <v>5.8085364780244619E-2</v>
      </c>
      <c r="G10" s="48">
        <v>5.9004252220941522E-2</v>
      </c>
      <c r="H10" s="41">
        <v>5.27653697732684E-2</v>
      </c>
      <c r="I10" s="41">
        <v>2.4348517652972967E-2</v>
      </c>
    </row>
    <row r="11" spans="1:9">
      <c r="B11" s="16" t="s">
        <v>41</v>
      </c>
    </row>
    <row r="13" spans="1:9" ht="21">
      <c r="A13" s="34" t="s">
        <v>34</v>
      </c>
    </row>
    <row r="14" spans="1:9">
      <c r="C14" s="1">
        <v>2015</v>
      </c>
      <c r="D14" s="1">
        <v>2016</v>
      </c>
      <c r="E14" s="1">
        <v>2017</v>
      </c>
      <c r="F14" s="1">
        <v>2018</v>
      </c>
      <c r="G14" s="1">
        <v>2019</v>
      </c>
      <c r="H14" s="1">
        <v>2020</v>
      </c>
      <c r="I14" s="1">
        <v>2021</v>
      </c>
    </row>
    <row r="15" spans="1:9">
      <c r="B15" s="1" t="s">
        <v>34</v>
      </c>
      <c r="C15" s="30">
        <v>2.3076923076923217E-2</v>
      </c>
      <c r="D15" s="30">
        <v>1.5108593012275628E-2</v>
      </c>
      <c r="E15" s="30">
        <v>1.0232558139534831E-2</v>
      </c>
      <c r="F15" s="30">
        <v>1.9337016574585641E-2</v>
      </c>
      <c r="G15" s="30">
        <v>2.0776874435411097E-2</v>
      </c>
      <c r="H15" s="32">
        <v>1.5929203539823078E-2</v>
      </c>
      <c r="I15" s="41">
        <v>1.2195121951219523E-2</v>
      </c>
    </row>
    <row r="16" spans="1:9">
      <c r="B16" s="16" t="s">
        <v>41</v>
      </c>
    </row>
    <row r="18" spans="1:8" ht="21">
      <c r="A18" s="34" t="s">
        <v>52</v>
      </c>
    </row>
    <row r="19" spans="1:8">
      <c r="C19" s="1" t="s">
        <v>43</v>
      </c>
      <c r="D19" s="1" t="s">
        <v>44</v>
      </c>
      <c r="E19" s="1" t="s">
        <v>45</v>
      </c>
      <c r="F19" s="1" t="s">
        <v>46</v>
      </c>
      <c r="G19" s="1" t="s">
        <v>47</v>
      </c>
      <c r="H19" s="1" t="s">
        <v>48</v>
      </c>
    </row>
    <row r="20" spans="1:8">
      <c r="B20" s="43" t="s">
        <v>49</v>
      </c>
      <c r="C20" s="49">
        <v>1</v>
      </c>
      <c r="D20" s="49">
        <v>1.0237430867891084</v>
      </c>
      <c r="E20" s="49">
        <v>1.0480499077484919</v>
      </c>
      <c r="F20" s="49">
        <v>1.0729338476674815</v>
      </c>
      <c r="G20" s="49">
        <v>1.0984086091316225</v>
      </c>
      <c r="H20" s="49">
        <v>1.1244882200681385</v>
      </c>
    </row>
    <row r="21" spans="1:8">
      <c r="B21" t="s">
        <v>50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zoomScale="85" zoomScaleNormal="85" workbookViewId="0">
      <selection activeCell="E27" sqref="E27"/>
    </sheetView>
  </sheetViews>
  <sheetFormatPr defaultRowHeight="15"/>
  <cols>
    <col min="1" max="1" width="9.140625" style="4"/>
    <col min="2" max="2" width="29" style="4" customWidth="1"/>
    <col min="3" max="7" width="11.5703125" style="4" bestFit="1" customWidth="1"/>
    <col min="8" max="8" width="13.28515625" style="4" bestFit="1" customWidth="1"/>
    <col min="9" max="9" width="27.28515625" style="4" customWidth="1"/>
    <col min="10" max="10" width="27.5703125" style="4" bestFit="1" customWidth="1"/>
    <col min="11" max="16" width="6" style="4" bestFit="1" customWidth="1"/>
    <col min="17" max="16384" width="9.140625" style="4"/>
  </cols>
  <sheetData>
    <row r="1" spans="2:9">
      <c r="C1" s="5">
        <v>2022</v>
      </c>
      <c r="D1" s="5">
        <v>2023</v>
      </c>
      <c r="E1" s="5">
        <v>2024</v>
      </c>
      <c r="F1" s="5">
        <v>2025</v>
      </c>
      <c r="G1" s="5">
        <v>2026</v>
      </c>
      <c r="H1" s="5" t="s">
        <v>7</v>
      </c>
    </row>
    <row r="2" spans="2:9">
      <c r="B2" s="5" t="s">
        <v>0</v>
      </c>
      <c r="C2" s="8">
        <v>6387271.0788282566</v>
      </c>
      <c r="D2" s="8">
        <v>6387271.0788282566</v>
      </c>
      <c r="E2" s="8">
        <v>6387271.0788282566</v>
      </c>
      <c r="F2" s="8">
        <v>6387271.0788282566</v>
      </c>
      <c r="G2" s="8">
        <v>6387271.0788282566</v>
      </c>
      <c r="H2" s="8">
        <f>SUM(C2:G2)</f>
        <v>31936355.394141283</v>
      </c>
      <c r="I2" s="4" t="s">
        <v>42</v>
      </c>
    </row>
    <row r="3" spans="2:9">
      <c r="B3" s="5" t="s">
        <v>3</v>
      </c>
      <c r="C3" s="35">
        <f>Escalators!D20</f>
        <v>1.0237430867891084</v>
      </c>
      <c r="D3" s="35">
        <f>Escalators!E20</f>
        <v>1.0480499077484919</v>
      </c>
      <c r="E3" s="35">
        <f>Escalators!F20</f>
        <v>1.0729338476674815</v>
      </c>
      <c r="F3" s="35">
        <f>Escalators!G20</f>
        <v>1.0984086091316225</v>
      </c>
      <c r="G3" s="35">
        <f>Escalators!H20</f>
        <v>1.1244882200681385</v>
      </c>
    </row>
    <row r="4" spans="2:9">
      <c r="B4" s="9" t="s">
        <v>11</v>
      </c>
      <c r="C4" s="50">
        <f>C2/C3</f>
        <v>6239134.760715642</v>
      </c>
      <c r="D4" s="50">
        <f t="shared" ref="D4:F4" si="0">D2/D3</f>
        <v>6094434.0833442984</v>
      </c>
      <c r="E4" s="50">
        <f t="shared" si="0"/>
        <v>5953089.3658671947</v>
      </c>
      <c r="F4" s="50">
        <f t="shared" si="0"/>
        <v>5815022.7754295291</v>
      </c>
      <c r="G4" s="50">
        <f>G2/G3</f>
        <v>5680158.2843093006</v>
      </c>
      <c r="H4" s="51">
        <f>SUM(C4:G4)</f>
        <v>29781839.269665964</v>
      </c>
      <c r="I4" s="52" t="s">
        <v>53</v>
      </c>
    </row>
    <row r="6" spans="2:9">
      <c r="C6" s="5">
        <v>2022</v>
      </c>
      <c r="D6" s="5">
        <v>2023</v>
      </c>
      <c r="E6" s="5">
        <v>2024</v>
      </c>
      <c r="F6" s="5">
        <v>2025</v>
      </c>
      <c r="G6" s="5">
        <v>2026</v>
      </c>
      <c r="H6" s="5" t="s">
        <v>7</v>
      </c>
    </row>
    <row r="7" spans="2:9">
      <c r="B7" s="9" t="s">
        <v>0</v>
      </c>
      <c r="C7" s="7">
        <f>C2/1000000</f>
        <v>6.387271078828257</v>
      </c>
      <c r="D7" s="7">
        <f t="shared" ref="D7:H7" si="1">D2/1000000</f>
        <v>6.387271078828257</v>
      </c>
      <c r="E7" s="7">
        <f t="shared" si="1"/>
        <v>6.387271078828257</v>
      </c>
      <c r="F7" s="7">
        <f t="shared" si="1"/>
        <v>6.387271078828257</v>
      </c>
      <c r="G7" s="7">
        <f t="shared" si="1"/>
        <v>6.387271078828257</v>
      </c>
      <c r="H7" s="7">
        <f t="shared" si="1"/>
        <v>31.936355394141284</v>
      </c>
      <c r="I7" s="4" t="s">
        <v>55</v>
      </c>
    </row>
    <row r="8" spans="2:9">
      <c r="B8" s="9" t="s">
        <v>54</v>
      </c>
      <c r="C8" s="36">
        <f t="shared" ref="C8:H8" si="2">C4/1000000</f>
        <v>6.2391347607156424</v>
      </c>
      <c r="D8" s="36">
        <f t="shared" si="2"/>
        <v>6.0944340833442983</v>
      </c>
      <c r="E8" s="36">
        <f t="shared" si="2"/>
        <v>5.9530893658671946</v>
      </c>
      <c r="F8" s="36">
        <f t="shared" si="2"/>
        <v>5.8150227754295294</v>
      </c>
      <c r="G8" s="36">
        <f t="shared" si="2"/>
        <v>5.680158284309301</v>
      </c>
      <c r="H8" s="36">
        <f t="shared" si="2"/>
        <v>29.781839269665962</v>
      </c>
      <c r="I8" s="4" t="s">
        <v>55</v>
      </c>
    </row>
    <row r="10" spans="2:9">
      <c r="B10" s="4" t="s">
        <v>56</v>
      </c>
      <c r="C10" s="5">
        <v>2022</v>
      </c>
      <c r="D10" s="5">
        <v>2023</v>
      </c>
      <c r="E10" s="5">
        <v>2024</v>
      </c>
      <c r="F10" s="5">
        <v>2025</v>
      </c>
      <c r="G10" s="5">
        <v>2026</v>
      </c>
      <c r="H10" s="5" t="s">
        <v>7</v>
      </c>
    </row>
    <row r="11" spans="2:9">
      <c r="B11" s="5" t="s">
        <v>5</v>
      </c>
      <c r="C11" s="6">
        <f>'Old GSLs'!C7</f>
        <v>9347020.9637976438</v>
      </c>
      <c r="D11" s="6">
        <f>'Old GSLs'!D7</f>
        <v>9347020.9637976438</v>
      </c>
      <c r="E11" s="6">
        <f>'Old GSLs'!E7</f>
        <v>9347020.9637976438</v>
      </c>
      <c r="F11" s="6">
        <f>'Old GSLs'!F7</f>
        <v>9347020.9637976438</v>
      </c>
      <c r="G11" s="6">
        <f>'Old GSLs'!G7</f>
        <v>9347020.9637976438</v>
      </c>
      <c r="H11" s="8">
        <f>SUM(C11:G11)</f>
        <v>46735104.818988219</v>
      </c>
      <c r="I11" s="17"/>
    </row>
    <row r="12" spans="2:9">
      <c r="B12" s="5" t="s">
        <v>6</v>
      </c>
      <c r="C12" s="8">
        <f>C4</f>
        <v>6239134.760715642</v>
      </c>
      <c r="D12" s="8">
        <f t="shared" ref="D12:F12" si="3">D4</f>
        <v>6094434.0833442984</v>
      </c>
      <c r="E12" s="8">
        <f t="shared" si="3"/>
        <v>5953089.3658671947</v>
      </c>
      <c r="F12" s="8">
        <f t="shared" si="3"/>
        <v>5815022.7754295291</v>
      </c>
      <c r="G12" s="8">
        <f>G4</f>
        <v>5680158.2843093006</v>
      </c>
      <c r="H12" s="8">
        <f>SUM(C12:G12)</f>
        <v>29781839.269665964</v>
      </c>
      <c r="I12" s="53">
        <f>(H11-H12)/H11</f>
        <v>0.362752274012965</v>
      </c>
    </row>
    <row r="13" spans="2:9">
      <c r="I13" s="17"/>
    </row>
    <row r="14" spans="2:9">
      <c r="F14" s="10" t="s">
        <v>57</v>
      </c>
      <c r="G14" s="8">
        <f>G15/5</f>
        <v>-3390653.109864451</v>
      </c>
      <c r="I14" s="17"/>
    </row>
    <row r="15" spans="2:9">
      <c r="F15" s="10" t="s">
        <v>8</v>
      </c>
      <c r="G15" s="8">
        <f>H12-H11</f>
        <v>-16953265.549322255</v>
      </c>
      <c r="I15" s="17"/>
    </row>
    <row r="16" spans="2:9">
      <c r="B16" s="17"/>
      <c r="C16" s="17"/>
      <c r="D16" s="17"/>
      <c r="E16" s="17"/>
      <c r="F16" s="17"/>
      <c r="G16" s="17"/>
      <c r="H16" s="38"/>
      <c r="I16" s="17"/>
    </row>
    <row r="17" spans="2:9">
      <c r="B17" s="17"/>
      <c r="C17" s="17"/>
      <c r="D17" s="17"/>
      <c r="E17" s="17"/>
      <c r="F17" s="17"/>
      <c r="G17" s="17"/>
      <c r="H17" s="17"/>
      <c r="I17" s="17"/>
    </row>
    <row r="18" spans="2:9">
      <c r="B18" s="15"/>
      <c r="C18" s="37"/>
      <c r="D18" s="37"/>
      <c r="E18" s="37"/>
      <c r="F18" s="37"/>
      <c r="G18" s="37"/>
      <c r="H18" s="39"/>
      <c r="I18" s="17"/>
    </row>
    <row r="19" spans="2:9">
      <c r="B19" s="17"/>
      <c r="C19" s="17"/>
      <c r="D19" s="17"/>
      <c r="E19" s="17"/>
      <c r="F19" s="17"/>
      <c r="G19" s="17"/>
      <c r="H19" s="17"/>
      <c r="I19" s="17"/>
    </row>
    <row r="20" spans="2:9">
      <c r="B20" s="17"/>
      <c r="C20" s="17"/>
      <c r="D20" s="17"/>
      <c r="E20" s="17"/>
      <c r="F20" s="17"/>
      <c r="G20" s="17"/>
      <c r="H20" s="17"/>
      <c r="I20" s="17"/>
    </row>
    <row r="21" spans="2:9">
      <c r="B21" s="15"/>
      <c r="C21" s="40"/>
      <c r="D21" s="40"/>
      <c r="E21" s="40"/>
      <c r="F21" s="40"/>
      <c r="G21" s="40"/>
      <c r="H21" s="39"/>
      <c r="I21" s="1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4"/>
  <sheetViews>
    <sheetView zoomScale="80" zoomScaleNormal="80" workbookViewId="0">
      <selection activeCell="H22" sqref="H22"/>
    </sheetView>
  </sheetViews>
  <sheetFormatPr defaultRowHeight="15"/>
  <cols>
    <col min="1" max="1" width="9.140625" style="3"/>
    <col min="2" max="4" width="9.42578125" style="3" customWidth="1"/>
    <col min="5" max="6" width="12.7109375" style="3" bestFit="1" customWidth="1"/>
    <col min="7" max="7" width="42.28515625" style="3" bestFit="1" customWidth="1"/>
    <col min="8" max="13" width="12.7109375" style="3" customWidth="1"/>
    <col min="14" max="14" width="15.42578125" style="3" customWidth="1"/>
    <col min="15" max="15" width="13.85546875" style="3" bestFit="1" customWidth="1"/>
    <col min="16" max="16384" width="9.140625" style="3"/>
  </cols>
  <sheetData>
    <row r="2" spans="1:15">
      <c r="A2" t="s">
        <v>32</v>
      </c>
      <c r="B2"/>
      <c r="C2"/>
      <c r="D2"/>
      <c r="E2"/>
      <c r="F2"/>
      <c r="G2"/>
      <c r="H2"/>
      <c r="I2"/>
      <c r="J2"/>
      <c r="K2"/>
      <c r="L2"/>
      <c r="M2"/>
      <c r="N2"/>
    </row>
    <row r="3" spans="1:15" ht="15.75">
      <c r="A3" s="3" t="s">
        <v>30</v>
      </c>
      <c r="B3"/>
      <c r="C3"/>
      <c r="D3"/>
      <c r="E3"/>
      <c r="F3"/>
      <c r="G3"/>
      <c r="H3" s="18" t="s">
        <v>27</v>
      </c>
      <c r="I3"/>
      <c r="J3"/>
      <c r="K3"/>
      <c r="L3"/>
      <c r="M3"/>
      <c r="N3"/>
    </row>
    <row r="4" spans="1:15" ht="30">
      <c r="A4" s="19" t="s">
        <v>13</v>
      </c>
      <c r="B4" s="19" t="s">
        <v>14</v>
      </c>
      <c r="C4" s="19" t="s">
        <v>15</v>
      </c>
      <c r="D4" s="19" t="s">
        <v>16</v>
      </c>
      <c r="E4" s="19" t="s">
        <v>17</v>
      </c>
      <c r="F4" s="19" t="s">
        <v>18</v>
      </c>
      <c r="G4" s="20"/>
      <c r="H4" s="19" t="s">
        <v>12</v>
      </c>
      <c r="I4" s="19" t="s">
        <v>13</v>
      </c>
      <c r="J4" s="19" t="s">
        <v>14</v>
      </c>
      <c r="K4" s="19" t="s">
        <v>15</v>
      </c>
      <c r="L4" s="19" t="s">
        <v>16</v>
      </c>
      <c r="M4" s="19" t="s">
        <v>17</v>
      </c>
      <c r="N4" s="19" t="s">
        <v>18</v>
      </c>
    </row>
    <row r="5" spans="1:15">
      <c r="A5" s="59" t="s">
        <v>20</v>
      </c>
      <c r="B5" s="21">
        <v>20</v>
      </c>
      <c r="C5" s="21">
        <v>1</v>
      </c>
      <c r="D5" s="22">
        <v>120</v>
      </c>
      <c r="E5" s="23">
        <v>15343.4</v>
      </c>
      <c r="F5" s="24">
        <v>1841208</v>
      </c>
      <c r="G5"/>
      <c r="H5" s="60" t="s">
        <v>19</v>
      </c>
      <c r="I5" s="59" t="s">
        <v>20</v>
      </c>
      <c r="J5" s="21">
        <v>20</v>
      </c>
      <c r="K5" s="21">
        <v>1</v>
      </c>
      <c r="L5" s="22">
        <v>120</v>
      </c>
      <c r="M5" s="23">
        <v>8434</v>
      </c>
      <c r="N5" s="24">
        <v>1012080</v>
      </c>
    </row>
    <row r="6" spans="1:15">
      <c r="A6" s="59"/>
      <c r="B6" s="21">
        <v>30</v>
      </c>
      <c r="C6" s="21">
        <v>2</v>
      </c>
      <c r="D6" s="22">
        <v>180</v>
      </c>
      <c r="E6" s="23">
        <v>10912.6</v>
      </c>
      <c r="F6" s="24">
        <v>1964268</v>
      </c>
      <c r="G6"/>
      <c r="H6" s="60"/>
      <c r="I6" s="59"/>
      <c r="J6" s="21">
        <v>30</v>
      </c>
      <c r="K6" s="21">
        <v>2</v>
      </c>
      <c r="L6" s="22">
        <v>180</v>
      </c>
      <c r="M6" s="23">
        <v>4151.8</v>
      </c>
      <c r="N6" s="24">
        <v>747324</v>
      </c>
    </row>
    <row r="7" spans="1:15">
      <c r="A7" s="59"/>
      <c r="B7" s="21">
        <v>60</v>
      </c>
      <c r="C7" s="21">
        <v>3</v>
      </c>
      <c r="D7" s="22">
        <v>360</v>
      </c>
      <c r="E7" s="23">
        <v>4243.8</v>
      </c>
      <c r="F7" s="24">
        <v>1527768</v>
      </c>
      <c r="G7"/>
      <c r="H7" s="60"/>
      <c r="I7" s="59"/>
      <c r="J7" s="21">
        <v>60</v>
      </c>
      <c r="K7" s="21">
        <v>3</v>
      </c>
      <c r="L7" s="22">
        <v>360</v>
      </c>
      <c r="M7" s="23">
        <v>516</v>
      </c>
      <c r="N7" s="24">
        <v>185760</v>
      </c>
    </row>
    <row r="8" spans="1:15">
      <c r="A8" s="59" t="s">
        <v>20</v>
      </c>
      <c r="B8" s="21">
        <v>8</v>
      </c>
      <c r="C8" s="21">
        <v>1</v>
      </c>
      <c r="D8" s="22">
        <v>120</v>
      </c>
      <c r="E8" s="23">
        <v>17943.8</v>
      </c>
      <c r="F8" s="24">
        <v>2153256</v>
      </c>
      <c r="G8"/>
      <c r="H8" s="60" t="s">
        <v>21</v>
      </c>
      <c r="I8" s="59" t="s">
        <v>20</v>
      </c>
      <c r="J8" s="21">
        <v>8</v>
      </c>
      <c r="K8" s="21">
        <v>1</v>
      </c>
      <c r="L8" s="22">
        <v>120</v>
      </c>
      <c r="M8" s="23">
        <v>11700</v>
      </c>
      <c r="N8" s="24">
        <v>1404000</v>
      </c>
    </row>
    <row r="9" spans="1:15">
      <c r="A9" s="59"/>
      <c r="B9" s="21">
        <v>12</v>
      </c>
      <c r="C9" s="21">
        <v>2</v>
      </c>
      <c r="D9" s="22">
        <v>180</v>
      </c>
      <c r="E9" s="23">
        <v>4727</v>
      </c>
      <c r="F9" s="24">
        <v>850860</v>
      </c>
      <c r="G9"/>
      <c r="H9" s="60"/>
      <c r="I9" s="59"/>
      <c r="J9" s="21">
        <v>12</v>
      </c>
      <c r="K9" s="21">
        <v>2</v>
      </c>
      <c r="L9" s="22">
        <v>180</v>
      </c>
      <c r="M9" s="23">
        <v>2849</v>
      </c>
      <c r="N9" s="24">
        <v>512820</v>
      </c>
    </row>
    <row r="10" spans="1:15">
      <c r="A10" s="59"/>
      <c r="B10" s="21">
        <v>24</v>
      </c>
      <c r="C10" s="21">
        <v>3</v>
      </c>
      <c r="D10" s="22">
        <v>360</v>
      </c>
      <c r="E10" s="23">
        <v>508</v>
      </c>
      <c r="F10" s="24">
        <v>182880</v>
      </c>
      <c r="G10"/>
      <c r="H10" s="60"/>
      <c r="I10" s="59"/>
      <c r="J10" s="21">
        <v>24</v>
      </c>
      <c r="K10" s="21">
        <v>3</v>
      </c>
      <c r="L10" s="22">
        <v>360</v>
      </c>
      <c r="M10" s="23">
        <v>96.2</v>
      </c>
      <c r="N10" s="24">
        <v>34632</v>
      </c>
    </row>
    <row r="11" spans="1:15">
      <c r="A11" s="59" t="s">
        <v>20</v>
      </c>
      <c r="B11" s="21">
        <v>24</v>
      </c>
      <c r="C11" s="21">
        <v>1</v>
      </c>
      <c r="D11" s="22">
        <v>30</v>
      </c>
      <c r="E11" s="23">
        <v>10836.2</v>
      </c>
      <c r="F11" s="24">
        <v>325086</v>
      </c>
      <c r="G11"/>
      <c r="H11" s="60" t="s">
        <v>22</v>
      </c>
      <c r="I11" s="59" t="s">
        <v>20</v>
      </c>
      <c r="J11" s="21">
        <v>24</v>
      </c>
      <c r="K11" s="21">
        <v>1</v>
      </c>
      <c r="L11" s="22">
        <v>30</v>
      </c>
      <c r="M11" s="23">
        <v>8730.4</v>
      </c>
      <c r="N11" s="24">
        <v>261912</v>
      </c>
    </row>
    <row r="12" spans="1:15">
      <c r="A12" s="59"/>
      <c r="B12" s="21">
        <v>36</v>
      </c>
      <c r="C12" s="21">
        <v>2</v>
      </c>
      <c r="D12" s="22">
        <v>40</v>
      </c>
      <c r="E12" s="23">
        <v>3792.2</v>
      </c>
      <c r="F12" s="24">
        <v>151688</v>
      </c>
      <c r="G12"/>
      <c r="H12" s="60"/>
      <c r="I12" s="59"/>
      <c r="J12" s="21">
        <v>36</v>
      </c>
      <c r="K12" s="21">
        <v>2</v>
      </c>
      <c r="L12" s="22">
        <v>40</v>
      </c>
      <c r="M12" s="23">
        <v>2759</v>
      </c>
      <c r="N12" s="24">
        <v>110360</v>
      </c>
    </row>
    <row r="13" spans="1:15">
      <c r="A13" s="25" t="s">
        <v>24</v>
      </c>
      <c r="B13" s="21">
        <v>12</v>
      </c>
      <c r="C13" s="59" t="s">
        <v>20</v>
      </c>
      <c r="D13" s="22">
        <v>80</v>
      </c>
      <c r="E13" s="26"/>
      <c r="F13" s="24"/>
      <c r="G13"/>
      <c r="H13" s="60" t="s">
        <v>23</v>
      </c>
      <c r="I13" s="25" t="s">
        <v>24</v>
      </c>
      <c r="J13" s="21">
        <v>12</v>
      </c>
      <c r="K13" s="59" t="s">
        <v>20</v>
      </c>
      <c r="L13" s="22">
        <v>80</v>
      </c>
      <c r="M13" s="26"/>
      <c r="N13" s="24"/>
    </row>
    <row r="14" spans="1:15">
      <c r="A14" s="25" t="s">
        <v>25</v>
      </c>
      <c r="B14" s="21">
        <v>18</v>
      </c>
      <c r="C14" s="59"/>
      <c r="D14" s="22">
        <v>80</v>
      </c>
      <c r="E14" s="26"/>
      <c r="F14" s="24"/>
      <c r="G14"/>
      <c r="H14" s="60"/>
      <c r="I14" s="25" t="s">
        <v>25</v>
      </c>
      <c r="J14" s="21">
        <v>18</v>
      </c>
      <c r="K14" s="59"/>
      <c r="L14" s="22">
        <v>80</v>
      </c>
      <c r="M14" s="26"/>
      <c r="N14" s="24"/>
    </row>
    <row r="15" spans="1:15">
      <c r="A15"/>
      <c r="B15"/>
      <c r="C15"/>
      <c r="D15"/>
      <c r="E15"/>
      <c r="F15" s="27">
        <v>8997014</v>
      </c>
      <c r="G15"/>
      <c r="H15"/>
      <c r="I15"/>
      <c r="J15"/>
      <c r="K15"/>
      <c r="L15"/>
      <c r="M15" s="10" t="s">
        <v>28</v>
      </c>
      <c r="N15" s="27">
        <v>4268888</v>
      </c>
    </row>
    <row r="16" spans="1:15">
      <c r="A16"/>
      <c r="B16"/>
      <c r="C16"/>
      <c r="D16"/>
      <c r="E16"/>
      <c r="F16"/>
      <c r="G16" s="54"/>
      <c r="H16" s="54"/>
      <c r="I16" s="54"/>
      <c r="J16" s="54"/>
      <c r="K16" s="54"/>
      <c r="L16" s="54"/>
      <c r="M16" s="55" t="s">
        <v>29</v>
      </c>
      <c r="N16" s="28">
        <v>2028960</v>
      </c>
      <c r="O16" s="16"/>
    </row>
    <row r="17" spans="1:15">
      <c r="A17"/>
      <c r="B17"/>
      <c r="C17"/>
      <c r="D17"/>
      <c r="E17"/>
      <c r="F17"/>
      <c r="G17" s="54"/>
      <c r="H17" s="54"/>
      <c r="I17" s="54"/>
      <c r="J17" s="54"/>
      <c r="K17" s="54"/>
      <c r="L17" s="54"/>
      <c r="M17" s="55" t="s">
        <v>26</v>
      </c>
      <c r="N17" s="27">
        <v>6297848</v>
      </c>
      <c r="O17" s="16"/>
    </row>
    <row r="18" spans="1:15">
      <c r="G18" s="16"/>
      <c r="H18" s="16"/>
      <c r="I18" s="16"/>
      <c r="J18" s="16"/>
      <c r="K18" s="16"/>
      <c r="L18" s="16"/>
      <c r="M18" s="16"/>
      <c r="N18" s="16"/>
      <c r="O18" s="16"/>
    </row>
    <row r="19" spans="1:15">
      <c r="G19" s="16"/>
      <c r="H19" s="16"/>
      <c r="I19" s="16"/>
      <c r="J19" s="16"/>
      <c r="K19" s="16"/>
      <c r="L19" s="16"/>
      <c r="M19" s="56" t="s">
        <v>31</v>
      </c>
      <c r="N19" s="57">
        <f>F15-N17</f>
        <v>2699166</v>
      </c>
      <c r="O19" s="16"/>
    </row>
    <row r="20" spans="1:15">
      <c r="C20" s="12"/>
      <c r="D20" s="12"/>
      <c r="G20" s="16"/>
      <c r="H20" s="15"/>
      <c r="I20" s="15"/>
      <c r="J20" s="16"/>
      <c r="K20" s="16"/>
      <c r="L20" s="16"/>
      <c r="M20" s="16"/>
      <c r="N20" s="16"/>
      <c r="O20" s="16"/>
    </row>
    <row r="21" spans="1:15">
      <c r="C21" s="13"/>
      <c r="D21" s="13"/>
      <c r="G21" s="16"/>
      <c r="H21" s="11">
        <v>2015</v>
      </c>
      <c r="I21" s="11">
        <v>2016</v>
      </c>
      <c r="J21" s="11">
        <v>2017</v>
      </c>
      <c r="K21" s="11">
        <v>2018</v>
      </c>
      <c r="L21" s="11">
        <v>2019</v>
      </c>
      <c r="M21" s="11">
        <v>2020</v>
      </c>
      <c r="N21" s="11">
        <v>2021</v>
      </c>
      <c r="O21" s="16"/>
    </row>
    <row r="22" spans="1:15">
      <c r="C22" s="13"/>
      <c r="D22" s="13"/>
      <c r="G22" s="1" t="s">
        <v>58</v>
      </c>
      <c r="H22" s="42">
        <f>Escalators!C10</f>
        <v>9.4638449855916518E-2</v>
      </c>
      <c r="I22" s="42">
        <f>Escalators!D10</f>
        <v>5.4410344196953231E-2</v>
      </c>
      <c r="J22" s="42">
        <f>Escalators!E10</f>
        <v>4.8886415912237968E-2</v>
      </c>
      <c r="K22" s="42">
        <f>Escalators!F10</f>
        <v>5.8085364780244619E-2</v>
      </c>
      <c r="L22" s="42">
        <f>Escalators!G10</f>
        <v>5.9004252220941522E-2</v>
      </c>
      <c r="M22" s="42">
        <f>Escalators!H10</f>
        <v>5.27653697732684E-2</v>
      </c>
      <c r="N22" s="42">
        <f>Escalators!I15</f>
        <v>1.2195121951219523E-2</v>
      </c>
      <c r="O22" s="29"/>
    </row>
    <row r="23" spans="1:15">
      <c r="C23" s="13"/>
      <c r="D23" s="13"/>
      <c r="G23" s="1">
        <v>2015</v>
      </c>
      <c r="H23" s="44">
        <f>$N$19</f>
        <v>2699166</v>
      </c>
      <c r="I23" s="44">
        <f t="shared" ref="I23:N23" si="0">H23*(1+I$22)</f>
        <v>2846028.5511047137</v>
      </c>
      <c r="J23" s="44">
        <f t="shared" si="0"/>
        <v>2985160.6865521227</v>
      </c>
      <c r="K23" s="44">
        <f t="shared" si="0"/>
        <v>3158554.833958148</v>
      </c>
      <c r="L23" s="44">
        <f t="shared" si="0"/>
        <v>3344923.0000346885</v>
      </c>
      <c r="M23" s="44">
        <f t="shared" si="0"/>
        <v>3521419.098994629</v>
      </c>
      <c r="N23" s="44">
        <f t="shared" si="0"/>
        <v>3564363.2343482221</v>
      </c>
    </row>
    <row r="24" spans="1:15">
      <c r="C24" s="13"/>
      <c r="D24" s="13"/>
      <c r="G24" s="1">
        <v>2016</v>
      </c>
      <c r="H24" s="44"/>
      <c r="I24" s="44">
        <f>$N$19</f>
        <v>2699166</v>
      </c>
      <c r="J24" s="44">
        <f>I24*(1+J$22)</f>
        <v>2831118.5516921715</v>
      </c>
      <c r="K24" s="44">
        <f>J24*(1+K$22)</f>
        <v>2995565.1055033291</v>
      </c>
      <c r="L24" s="44">
        <f>K24*(1+L$22)</f>
        <v>3172316.1845326987</v>
      </c>
      <c r="M24" s="44">
        <f>L24*(1+M$22)</f>
        <v>3339704.6210472905</v>
      </c>
      <c r="N24" s="44">
        <f>M24*(1+N$22)</f>
        <v>3380432.7261820138</v>
      </c>
    </row>
    <row r="25" spans="1:15">
      <c r="C25" s="13"/>
      <c r="D25" s="13"/>
      <c r="G25" s="1">
        <v>2017</v>
      </c>
      <c r="H25" s="44"/>
      <c r="I25" s="44"/>
      <c r="J25" s="44">
        <f>$N$19</f>
        <v>2699166</v>
      </c>
      <c r="K25" s="44">
        <f>J25*(1+K$22)</f>
        <v>2855948.0417124336</v>
      </c>
      <c r="L25" s="44">
        <f>K25*(1+L$22)</f>
        <v>3024461.1202955381</v>
      </c>
      <c r="M25" s="44">
        <f>L25*(1+M$22)</f>
        <v>3184047.9296728056</v>
      </c>
      <c r="N25" s="44">
        <f>M25*(1+N$22)</f>
        <v>3222877.7824736936</v>
      </c>
    </row>
    <row r="26" spans="1:15">
      <c r="C26" s="13"/>
      <c r="D26" s="13"/>
      <c r="G26" s="43">
        <v>2018</v>
      </c>
      <c r="H26" s="44"/>
      <c r="I26" s="44"/>
      <c r="J26" s="44"/>
      <c r="K26" s="44">
        <f>$N$19</f>
        <v>2699166</v>
      </c>
      <c r="L26" s="44">
        <f>K26*(1+L$22)</f>
        <v>2858428.2714501899</v>
      </c>
      <c r="M26" s="44">
        <f>L26*(1+M$22)</f>
        <v>3009254.2961636237</v>
      </c>
      <c r="N26" s="44">
        <f>M26*(1+N$22)</f>
        <v>3045952.5192875704</v>
      </c>
    </row>
    <row r="27" spans="1:15">
      <c r="G27" s="43">
        <v>2019</v>
      </c>
      <c r="H27" s="44"/>
      <c r="I27" s="44"/>
      <c r="J27" s="44"/>
      <c r="K27" s="44"/>
      <c r="L27" s="44">
        <f>$N$19</f>
        <v>2699166</v>
      </c>
      <c r="M27" s="44">
        <f>L27*(1+M$22)</f>
        <v>2841588.4920694339</v>
      </c>
      <c r="N27" s="44">
        <f>M27*(1+N$22)</f>
        <v>2876242.0102654025</v>
      </c>
    </row>
    <row r="28" spans="1:15">
      <c r="G28" s="14"/>
      <c r="H28" s="45"/>
      <c r="I28" s="45"/>
      <c r="J28" s="45"/>
      <c r="K28" s="45"/>
      <c r="L28" s="45"/>
      <c r="M28" s="44" t="s">
        <v>7</v>
      </c>
      <c r="N28" s="44">
        <f>SUM(N23:N27)</f>
        <v>16089868.272556905</v>
      </c>
    </row>
    <row r="29" spans="1:15">
      <c r="G29" s="13"/>
      <c r="H29" s="45"/>
      <c r="I29" s="45"/>
      <c r="J29" s="45"/>
      <c r="K29" s="45"/>
      <c r="L29" s="45"/>
      <c r="M29" s="58" t="s">
        <v>2</v>
      </c>
      <c r="N29" s="58">
        <f>N28/5</f>
        <v>3217973.6545113809</v>
      </c>
    </row>
    <row r="32" spans="1:15">
      <c r="C32" s="14"/>
      <c r="D32" s="14"/>
      <c r="E32" s="14"/>
      <c r="F32" s="14"/>
    </row>
    <row r="33" spans="1:9">
      <c r="C33" s="13"/>
      <c r="D33" s="13"/>
      <c r="E33" s="13"/>
      <c r="F33" s="13"/>
    </row>
    <row r="34" spans="1:9">
      <c r="C34" s="13"/>
      <c r="D34" s="13"/>
      <c r="E34" s="13"/>
      <c r="F34" s="13"/>
      <c r="G34" s="13"/>
      <c r="H34" s="13"/>
    </row>
    <row r="35" spans="1:9">
      <c r="B35" s="15"/>
      <c r="C35" s="13"/>
      <c r="D35" s="13"/>
      <c r="E35" s="13"/>
      <c r="F35" s="13"/>
      <c r="G35" s="13"/>
      <c r="H35" s="13"/>
    </row>
    <row r="36" spans="1:9">
      <c r="C36" s="13"/>
      <c r="D36" s="13"/>
      <c r="E36" s="13"/>
      <c r="F36" s="13"/>
      <c r="G36" s="13"/>
      <c r="H36" s="13"/>
    </row>
    <row r="38" spans="1:9">
      <c r="A38" s="16"/>
      <c r="B38" s="16"/>
      <c r="C38" s="16"/>
      <c r="D38" s="16"/>
      <c r="E38" s="16"/>
      <c r="F38" s="16"/>
      <c r="G38" s="16"/>
      <c r="H38" s="16"/>
      <c r="I38" s="16"/>
    </row>
    <row r="39" spans="1:9">
      <c r="A39" s="16"/>
      <c r="B39" s="16"/>
      <c r="C39" s="17"/>
      <c r="D39" s="17"/>
      <c r="E39" s="17"/>
      <c r="F39" s="17"/>
      <c r="G39" s="17"/>
      <c r="H39" s="17"/>
      <c r="I39" s="16"/>
    </row>
    <row r="40" spans="1:9">
      <c r="A40" s="16"/>
      <c r="B40" s="16"/>
      <c r="C40" s="46"/>
      <c r="D40" s="46"/>
      <c r="E40" s="46"/>
      <c r="F40" s="46"/>
      <c r="G40" s="46"/>
      <c r="H40" s="46"/>
      <c r="I40" s="16"/>
    </row>
    <row r="41" spans="1:9">
      <c r="A41" s="16"/>
      <c r="B41" s="16"/>
      <c r="C41" s="46"/>
      <c r="D41" s="46"/>
      <c r="E41" s="46"/>
      <c r="F41" s="46"/>
      <c r="G41" s="46"/>
      <c r="H41" s="46"/>
      <c r="I41" s="16"/>
    </row>
    <row r="42" spans="1:9">
      <c r="A42" s="16"/>
      <c r="B42" s="15"/>
      <c r="C42" s="46"/>
      <c r="D42" s="46"/>
      <c r="E42" s="46"/>
      <c r="F42" s="46"/>
      <c r="G42" s="46"/>
      <c r="H42" s="46"/>
      <c r="I42" s="16"/>
    </row>
    <row r="43" spans="1:9">
      <c r="A43" s="16"/>
      <c r="B43" s="16"/>
      <c r="C43" s="46"/>
      <c r="D43" s="46"/>
      <c r="E43" s="46"/>
      <c r="F43" s="46"/>
      <c r="G43" s="46"/>
      <c r="H43" s="46"/>
      <c r="I43" s="16"/>
    </row>
    <row r="44" spans="1:9">
      <c r="A44" s="16"/>
      <c r="B44" s="16"/>
      <c r="C44" s="16"/>
      <c r="D44" s="16"/>
      <c r="E44" s="16"/>
      <c r="F44" s="16"/>
      <c r="G44" s="16"/>
      <c r="H44" s="16"/>
      <c r="I44" s="16"/>
    </row>
  </sheetData>
  <mergeCells count="12">
    <mergeCell ref="A11:A12"/>
    <mergeCell ref="A5:A7"/>
    <mergeCell ref="A8:A10"/>
    <mergeCell ref="H13:H14"/>
    <mergeCell ref="K13:K14"/>
    <mergeCell ref="C13:C14"/>
    <mergeCell ref="H5:H7"/>
    <mergeCell ref="I5:I7"/>
    <mergeCell ref="H8:H10"/>
    <mergeCell ref="I8:I10"/>
    <mergeCell ref="H11:H12"/>
    <mergeCell ref="I11:I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"/>
  <sheetViews>
    <sheetView workbookViewId="0">
      <selection activeCell="J23" sqref="J23"/>
    </sheetView>
  </sheetViews>
  <sheetFormatPr defaultRowHeight="15"/>
  <cols>
    <col min="2" max="2" width="11.42578125" bestFit="1" customWidth="1"/>
    <col min="3" max="7" width="12.7109375" bestFit="1" customWidth="1"/>
  </cols>
  <sheetData>
    <row r="2" spans="2:7">
      <c r="C2">
        <v>2022</v>
      </c>
      <c r="D2">
        <v>2023</v>
      </c>
      <c r="E2">
        <v>2024</v>
      </c>
      <c r="F2">
        <v>2025</v>
      </c>
      <c r="G2">
        <v>2026</v>
      </c>
    </row>
    <row r="3" spans="2:7">
      <c r="B3" t="s">
        <v>4</v>
      </c>
      <c r="C3" s="2">
        <v>9.2549298414557022</v>
      </c>
      <c r="D3" s="2">
        <v>9.2549298414557022</v>
      </c>
      <c r="E3" s="2">
        <v>9.2549298414557022</v>
      </c>
      <c r="F3" s="2">
        <v>9.2549298414557022</v>
      </c>
      <c r="G3" s="2">
        <v>9.2549298414557022</v>
      </c>
    </row>
    <row r="4" spans="2:7">
      <c r="B4" t="s">
        <v>1</v>
      </c>
      <c r="C4" s="2">
        <v>9.3470209637976431</v>
      </c>
      <c r="D4" s="2">
        <v>9.3470209637976431</v>
      </c>
      <c r="E4" s="2">
        <v>9.3470209637976431</v>
      </c>
      <c r="F4" s="2">
        <v>9.3470209637976431</v>
      </c>
      <c r="G4" s="2">
        <v>9.3470209637976431</v>
      </c>
    </row>
    <row r="5" spans="2:7">
      <c r="C5" s="2"/>
      <c r="D5" s="2"/>
      <c r="E5" s="2"/>
      <c r="F5" s="2"/>
      <c r="G5" s="2"/>
    </row>
    <row r="6" spans="2:7">
      <c r="B6" t="s">
        <v>4</v>
      </c>
      <c r="C6" s="2">
        <f>C3*1000000</f>
        <v>9254929.8414557017</v>
      </c>
      <c r="D6" s="2">
        <f t="shared" ref="D6:G6" si="0">D3*1000000</f>
        <v>9254929.8414557017</v>
      </c>
      <c r="E6" s="2">
        <f t="shared" si="0"/>
        <v>9254929.8414557017</v>
      </c>
      <c r="F6" s="2">
        <f t="shared" si="0"/>
        <v>9254929.8414557017</v>
      </c>
      <c r="G6" s="2">
        <f t="shared" si="0"/>
        <v>9254929.8414557017</v>
      </c>
    </row>
    <row r="7" spans="2:7">
      <c r="B7" t="s">
        <v>1</v>
      </c>
      <c r="C7" s="2">
        <f>C4*1000000</f>
        <v>9347020.9637976438</v>
      </c>
      <c r="D7" s="2">
        <f t="shared" ref="D7:G7" si="1">D4*1000000</f>
        <v>9347020.9637976438</v>
      </c>
      <c r="E7" s="2">
        <f t="shared" si="1"/>
        <v>9347020.9637976438</v>
      </c>
      <c r="F7" s="2">
        <f t="shared" si="1"/>
        <v>9347020.9637976438</v>
      </c>
      <c r="G7" s="2">
        <f t="shared" si="1"/>
        <v>9347020.9637976438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I4"/>
  <sheetViews>
    <sheetView tabSelected="1" workbookViewId="0">
      <selection activeCell="G16" sqref="G16"/>
    </sheetView>
  </sheetViews>
  <sheetFormatPr defaultRowHeight="15"/>
  <cols>
    <col min="2" max="2" width="22.42578125" bestFit="1" customWidth="1"/>
    <col min="3" max="9" width="13.85546875" bestFit="1" customWidth="1"/>
  </cols>
  <sheetData>
    <row r="1" spans="2:9">
      <c r="B1" t="s">
        <v>11</v>
      </c>
    </row>
    <row r="2" spans="2:9">
      <c r="C2" s="11">
        <v>2022</v>
      </c>
      <c r="D2" s="11">
        <v>2023</v>
      </c>
      <c r="E2" s="11">
        <v>2024</v>
      </c>
      <c r="F2" s="11">
        <v>2025</v>
      </c>
      <c r="G2" s="11">
        <v>2026</v>
      </c>
      <c r="H2" s="11" t="s">
        <v>7</v>
      </c>
    </row>
    <row r="3" spans="2:9">
      <c r="B3" s="1" t="s">
        <v>9</v>
      </c>
      <c r="C3" s="47">
        <f>'GSL allowance'!C4</f>
        <v>6239134.760715642</v>
      </c>
      <c r="D3" s="47">
        <f>'GSL allowance'!D4</f>
        <v>6094434.0833442984</v>
      </c>
      <c r="E3" s="47">
        <f>'GSL allowance'!E4</f>
        <v>5953089.3658671947</v>
      </c>
      <c r="F3" s="47">
        <f>'GSL allowance'!F4</f>
        <v>5815022.7754295291</v>
      </c>
      <c r="G3" s="47">
        <f>'GSL allowance'!G4</f>
        <v>5680158.2843093006</v>
      </c>
      <c r="H3" s="47">
        <f>'GSL allowance'!H4</f>
        <v>29781839.269665964</v>
      </c>
    </row>
    <row r="4" spans="2:9">
      <c r="B4" s="1" t="s">
        <v>10</v>
      </c>
      <c r="C4" s="47">
        <f>'Transitional GSLs (updated)'!$N$29</f>
        <v>3217973.6545113809</v>
      </c>
      <c r="D4" s="47">
        <f>'Transitional GSLs (updated)'!$N$29</f>
        <v>3217973.6545113809</v>
      </c>
      <c r="E4" s="47">
        <f>'Transitional GSLs (updated)'!$N$29</f>
        <v>3217973.6545113809</v>
      </c>
      <c r="F4" s="47">
        <f>'Transitional GSLs (updated)'!$N$29</f>
        <v>3217973.6545113809</v>
      </c>
      <c r="G4" s="47">
        <f>'Transitional GSLs (updated)'!$N$29</f>
        <v>3217973.6545113809</v>
      </c>
      <c r="H4" s="47">
        <f>SUM(C4:G4)</f>
        <v>16089868.272556905</v>
      </c>
      <c r="I4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Escalators</vt:lpstr>
      <vt:lpstr>GSL allowance</vt:lpstr>
      <vt:lpstr>Transitional GSLs (updated)</vt:lpstr>
      <vt:lpstr>Old GSLs</vt:lpstr>
      <vt:lpstr>To adopt for EDPR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2020-12-07T06:36:54Z</dcterms:created>
  <dcterms:modified xsi:type="dcterms:W3CDTF">2020-12-07T06:37:01Z</dcterms:modified>
</cp:coreProperties>
</file>