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ausnet-my.sharepoint.com/personal/victoria_draudins_ausnetservices_com_au/Documents/Desktop/"/>
    </mc:Choice>
  </mc:AlternateContent>
  <xr:revisionPtr revIDLastSave="0" documentId="8_{A492EC39-552E-42F4-B3C6-559F719A9F2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WPI - revised" sheetId="5" r:id="rId1"/>
    <sheet name="DAE" sheetId="7" r:id="rId2"/>
    <sheet name="BIS Oxford" sheetId="6" r:id="rId3"/>
  </sheets>
  <externalReferences>
    <externalReference r:id="rId4"/>
    <externalReference r:id="rId5"/>
    <externalReference r:id="rId6"/>
  </externalReferences>
  <definedNames>
    <definedName name="Act_Type_Augex">[1]Lab_Mat!$C$33:$C$49</definedName>
    <definedName name="Act_Type_Augex_Splits">[1]Lab_Mat!$D$33:$H$49</definedName>
    <definedName name="Act_Type_Repex">[1]Lab_Mat!$C$61:$C$97</definedName>
    <definedName name="Act_Type_Repex_Splits">[1]Lab_Mat!$D$61:$H$97</definedName>
    <definedName name="BaseYear">'[2]Input|General'!$G$11</definedName>
    <definedName name="CP_Yr_4">[1]START!$D$13</definedName>
    <definedName name="CP_Yr_5">[1]START!$E$13</definedName>
    <definedName name="CRCP_y5">'[3]1.0 Business &amp; other details'!$G$38</definedName>
    <definedName name="Direct_Cost_Splits_Network">[1]Lab_Mat!$D$6:$G$24</definedName>
    <definedName name="Direct_Cost_Splits_Non_Ntwk">[1]Lab_Mat!$D$25:$G$28</definedName>
    <definedName name="Direct_Cost_Type">[1]Lab_Mat!$D$5:$G$5</definedName>
    <definedName name="dms_DollarReal">'[3]1.0 Business &amp; other details'!$C$55</definedName>
    <definedName name="FPFirstYear">'[2]Input|General'!$G$13</definedName>
    <definedName name="FPLastYear">'[2]Input|General'!$G$14</definedName>
    <definedName name="FRCP">'[3]1.0 Business &amp; other details'!$C$35:$G$35</definedName>
    <definedName name="Mat_Type">[1]Lab_Mat!$D$32:$H$32</definedName>
    <definedName name="Millions">[1]Lookups!$D$30</definedName>
    <definedName name="Nominal_to_Real">'[2]Input|Rate of change'!$C$25:$C$30</definedName>
    <definedName name="NReg_Period">[1]START!$D$5</definedName>
    <definedName name="percent">'[2]Lookup|Tables'!$G$14</definedName>
    <definedName name="PPFirstYear">'[2]Input|General'!$G$10</definedName>
    <definedName name="PPLastYear">'[2]Input|General'!$G$12</definedName>
    <definedName name="RIN_Asset_Cat_Network">[1]Lab_Mat!$C$6:$C$24</definedName>
    <definedName name="RIN_Asset_Cat_Non_Ntwk">[1]Lab_Mat!$C$25:$C$28</definedName>
    <definedName name="Stub">[1]START!$F$13</definedName>
    <definedName name="Thousands">[1]Lookups!$D$31</definedName>
    <definedName name="Yr_1">[1]START!$G$13</definedName>
    <definedName name="Yr_2">[1]START!$H$13</definedName>
    <definedName name="Yr_3">[1]START!$I$13</definedName>
    <definedName name="Yr_4">[1]START!$J$13</definedName>
    <definedName name="Yr_5">[1]START!$K$13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5" l="1"/>
  <c r="F8" i="5" l="1"/>
  <c r="G8" i="5" l="1"/>
  <c r="H8" i="5"/>
  <c r="I8" i="5"/>
  <c r="J8" i="5"/>
  <c r="K8" i="5"/>
  <c r="E8" i="5"/>
  <c r="E7" i="5" l="1"/>
  <c r="O24" i="7"/>
  <c r="G7" i="5"/>
  <c r="H7" i="5"/>
  <c r="I7" i="5"/>
  <c r="J7" i="5"/>
  <c r="K7" i="5"/>
  <c r="C49" i="7"/>
  <c r="O48" i="7"/>
  <c r="P48" i="7" s="1"/>
  <c r="Q48" i="7" s="1"/>
  <c r="R48" i="7" s="1"/>
  <c r="S48" i="7" s="1"/>
  <c r="T48" i="7" s="1"/>
  <c r="U48" i="7" s="1"/>
  <c r="N48" i="7"/>
  <c r="O47" i="7"/>
  <c r="P47" i="7" s="1"/>
  <c r="Q47" i="7" s="1"/>
  <c r="R47" i="7" s="1"/>
  <c r="S47" i="7" s="1"/>
  <c r="T47" i="7" s="1"/>
  <c r="U47" i="7" s="1"/>
  <c r="N47" i="7"/>
  <c r="O46" i="7"/>
  <c r="P46" i="7" s="1"/>
  <c r="Q46" i="7" s="1"/>
  <c r="R46" i="7" s="1"/>
  <c r="S46" i="7" s="1"/>
  <c r="T46" i="7" s="1"/>
  <c r="U46" i="7" s="1"/>
  <c r="N46" i="7"/>
  <c r="O45" i="7"/>
  <c r="P45" i="7" s="1"/>
  <c r="Q45" i="7" s="1"/>
  <c r="R45" i="7" s="1"/>
  <c r="S45" i="7" s="1"/>
  <c r="T45" i="7" s="1"/>
  <c r="U45" i="7" s="1"/>
  <c r="N45" i="7"/>
  <c r="O44" i="7"/>
  <c r="P44" i="7" s="1"/>
  <c r="Q44" i="7" s="1"/>
  <c r="R44" i="7" s="1"/>
  <c r="S44" i="7" s="1"/>
  <c r="T44" i="7" s="1"/>
  <c r="U44" i="7" s="1"/>
  <c r="N44" i="7"/>
  <c r="U43" i="7"/>
  <c r="T43" i="7"/>
  <c r="S43" i="7"/>
  <c r="R43" i="7"/>
  <c r="Q43" i="7"/>
  <c r="P43" i="7"/>
  <c r="O43" i="7"/>
  <c r="N43" i="7"/>
  <c r="M43" i="7" s="1"/>
  <c r="L43" i="7" s="1"/>
  <c r="K43" i="7" s="1"/>
  <c r="U35" i="7"/>
  <c r="T35" i="7"/>
  <c r="S35" i="7"/>
  <c r="R35" i="7"/>
  <c r="Q35" i="7"/>
  <c r="P35" i="7"/>
  <c r="O35" i="7"/>
  <c r="N35" i="7"/>
  <c r="M35" i="7" s="1"/>
  <c r="L35" i="7" s="1"/>
  <c r="K35" i="7" s="1"/>
  <c r="K31" i="7"/>
  <c r="L31" i="7" s="1"/>
  <c r="M31" i="7" s="1"/>
  <c r="N31" i="7" s="1"/>
  <c r="O31" i="7" s="1"/>
  <c r="P31" i="7" s="1"/>
  <c r="Q31" i="7" s="1"/>
  <c r="R31" i="7" s="1"/>
  <c r="S31" i="7" s="1"/>
  <c r="T31" i="7" s="1"/>
  <c r="U31" i="7" s="1"/>
  <c r="N30" i="7"/>
  <c r="O30" i="7" s="1"/>
  <c r="P30" i="7" s="1"/>
  <c r="Q30" i="7" s="1"/>
  <c r="R30" i="7" s="1"/>
  <c r="S30" i="7" s="1"/>
  <c r="T30" i="7" s="1"/>
  <c r="U30" i="7" s="1"/>
  <c r="K28" i="7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N27" i="7"/>
  <c r="O27" i="7" s="1"/>
  <c r="P27" i="7" s="1"/>
  <c r="Q27" i="7" s="1"/>
  <c r="R27" i="7" s="1"/>
  <c r="S27" i="7" s="1"/>
  <c r="T27" i="7" s="1"/>
  <c r="U27" i="7" s="1"/>
  <c r="U25" i="7"/>
  <c r="T25" i="7"/>
  <c r="S25" i="7"/>
  <c r="R25" i="7"/>
  <c r="Q25" i="7"/>
  <c r="P25" i="7"/>
  <c r="O25" i="7"/>
  <c r="N25" i="7"/>
  <c r="M25" i="7" s="1"/>
  <c r="L25" i="7" s="1"/>
  <c r="K25" i="7" s="1"/>
  <c r="J21" i="7"/>
  <c r="J22" i="7" s="1"/>
  <c r="K18" i="7"/>
  <c r="L18" i="7" s="1"/>
  <c r="M18" i="7" s="1"/>
  <c r="N18" i="7" s="1"/>
  <c r="O18" i="7" s="1"/>
  <c r="J18" i="7"/>
  <c r="H18" i="7"/>
  <c r="G18" i="7"/>
  <c r="N16" i="7"/>
  <c r="M16" i="7"/>
  <c r="L16" i="7"/>
  <c r="K16" i="7" s="1"/>
  <c r="J16" i="7" s="1"/>
  <c r="O14" i="7"/>
  <c r="P14" i="7" s="1"/>
  <c r="Q14" i="7" s="1"/>
  <c r="R14" i="7" s="1"/>
  <c r="S14" i="7" s="1"/>
  <c r="T14" i="7" s="1"/>
  <c r="U14" i="7" s="1"/>
  <c r="N14" i="7"/>
  <c r="L13" i="7"/>
  <c r="M13" i="7" s="1"/>
  <c r="N13" i="7" s="1"/>
  <c r="O13" i="7" s="1"/>
  <c r="P13" i="7" s="1"/>
  <c r="Q13" i="7" s="1"/>
  <c r="R13" i="7" s="1"/>
  <c r="S13" i="7" s="1"/>
  <c r="T13" i="7" s="1"/>
  <c r="U13" i="7" s="1"/>
  <c r="K13" i="7"/>
  <c r="P12" i="7"/>
  <c r="J12" i="7"/>
  <c r="I16" i="7" s="1"/>
  <c r="I12" i="7"/>
  <c r="H12" i="7"/>
  <c r="G12" i="7"/>
  <c r="F12" i="7"/>
  <c r="E12" i="7"/>
  <c r="D12" i="7"/>
  <c r="P11" i="7"/>
  <c r="M6" i="7"/>
  <c r="N6" i="7" s="1"/>
  <c r="O6" i="7" s="1"/>
  <c r="P6" i="7" s="1"/>
  <c r="Q6" i="7" s="1"/>
  <c r="R6" i="7" s="1"/>
  <c r="S6" i="7" s="1"/>
  <c r="T6" i="7" s="1"/>
  <c r="U6" i="7" s="1"/>
  <c r="L6" i="7"/>
  <c r="E6" i="7"/>
  <c r="F6" i="7" s="1"/>
  <c r="G6" i="7" s="1"/>
  <c r="H6" i="7" s="1"/>
  <c r="I6" i="7" s="1"/>
  <c r="J6" i="7" s="1"/>
  <c r="H16" i="7" l="1"/>
  <c r="G16" i="7" s="1"/>
  <c r="F16" i="7" s="1"/>
  <c r="E16" i="7" s="1"/>
  <c r="D16" i="7" s="1"/>
  <c r="M17" i="7"/>
  <c r="L17" i="7"/>
  <c r="N17" i="7"/>
  <c r="K17" i="7"/>
  <c r="O17" i="7"/>
  <c r="F18" i="7"/>
  <c r="E18" i="7" s="1"/>
  <c r="D18" i="7" s="1"/>
  <c r="Q11" i="7"/>
  <c r="P15" i="7"/>
  <c r="Q17" i="7" l="1"/>
  <c r="Q15" i="7"/>
  <c r="R11" i="7"/>
  <c r="R15" i="7" l="1"/>
  <c r="S11" i="7"/>
  <c r="R17" i="7"/>
  <c r="S15" i="7" l="1"/>
  <c r="T11" i="7"/>
  <c r="S17" i="7"/>
  <c r="U11" i="7" l="1"/>
  <c r="T15" i="7"/>
  <c r="T17" i="7"/>
  <c r="U15" i="7" l="1"/>
  <c r="U17" i="7"/>
  <c r="E9" i="5" l="1"/>
  <c r="K9" i="5" l="1"/>
  <c r="J9" i="5"/>
  <c r="I9" i="5"/>
  <c r="H9" i="5"/>
  <c r="G9" i="5"/>
  <c r="F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tc={C3C8D438-B894-493F-BAAF-953FBD275BA2}</author>
  </authors>
  <commentList>
    <comment ref="E7" authorId="0" shapeId="0" xr:uid="{C3C8D438-B894-493F-BAAF-953FBD275BA2}">
      <text>
        <t>[Threaded comment]
Your version of Excel allows you to read this threaded comment; however, any edits to it will get removed if the file is opened in a newer version of Excel. Learn more: https://go.microsoft.com/fwlink/?linkid=870924
Comment:
    Half of FY19 and FY20</t>
      </text>
    </comment>
  </commentList>
</comments>
</file>

<file path=xl/sharedStrings.xml><?xml version="1.0" encoding="utf-8"?>
<sst xmlns="http://schemas.openxmlformats.org/spreadsheetml/2006/main" count="211" uniqueCount="118">
  <si>
    <t>2019-20</t>
  </si>
  <si>
    <t>2020-21</t>
  </si>
  <si>
    <t>2021-22</t>
  </si>
  <si>
    <t>2022-23</t>
  </si>
  <si>
    <t>2023-24</t>
  </si>
  <si>
    <t>2024-25</t>
  </si>
  <si>
    <t>2025-26</t>
  </si>
  <si>
    <t>Financial year Series</t>
  </si>
  <si>
    <t>(per cent change, year average, year ended June)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</si>
  <si>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</si>
  <si>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</si>
  <si>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</si>
  <si>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</si>
  <si>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</si>
  <si>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</si>
  <si>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</si>
  <si>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</si>
  <si>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</si>
  <si>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</si>
  <si>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</si>
  <si>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</si>
  <si>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5 yr Avg (f)</t>
  </si>
  <si>
    <t xml:space="preserve">  Actuals</t>
  </si>
  <si>
    <t>Forecasts</t>
  </si>
  <si>
    <t>Next Regulatory Period</t>
  </si>
  <si>
    <t>NOMINAL PRICE CHANGES</t>
  </si>
  <si>
    <t>1. Internal Electricity Network-Related Labour</t>
  </si>
  <si>
    <t>EGWWS  WPI - Victoria (a)</t>
  </si>
  <si>
    <t>EGWWS  WPI - Australia (b)</t>
  </si>
  <si>
    <t>EGWWS  AWOTE - Australia (b)</t>
  </si>
  <si>
    <t>2. External Contractor Labour Cost Escalation</t>
  </si>
  <si>
    <t>Construction  WPI - Victoria (d)</t>
  </si>
  <si>
    <t>Construction  WPI - Australia (b)</t>
  </si>
  <si>
    <t>Construction  AWOTE - Australia (b)</t>
  </si>
  <si>
    <t>3. General Wages</t>
  </si>
  <si>
    <t>Victoria WPI (c)</t>
  </si>
  <si>
    <t>Australia All Industries - WPI (b)</t>
  </si>
  <si>
    <t>Australia All Industries - AWOTE (b)</t>
  </si>
  <si>
    <t>Consumer Price Index (headline) (d)</t>
  </si>
  <si>
    <t>REAL PRICE CHANGES (e)</t>
  </si>
  <si>
    <t xml:space="preserve">EGWWS  WPI - Victoria </t>
  </si>
  <si>
    <t xml:space="preserve">EGWWS  WPI - Australia </t>
  </si>
  <si>
    <t>EGWWS  AWOTE - Australia</t>
  </si>
  <si>
    <t xml:space="preserve">Construction  WPI - Victoria </t>
  </si>
  <si>
    <t xml:space="preserve">Construction  WPI - Australia </t>
  </si>
  <si>
    <t xml:space="preserve">Construction  AWOTE - Australia </t>
  </si>
  <si>
    <t>Victoria LPI</t>
  </si>
  <si>
    <t>Sources: BIS Oxford Economics, ABS</t>
  </si>
  <si>
    <t>(a) Electricity, Gas, Water and Waste Services (EGWWS) for Wage Price Index (WPI) for Victoria</t>
  </si>
  <si>
    <t xml:space="preserve">(d) Inflation forecasts are RBA forecasts for the next 2 years from latest 'Statement of Monetary Policy'. Beyond that, inflation forecasts are based on mid-point of RBA inflation target, but overall forecasts are calculated as a geometric mean of the 'official' RBA inflation forecasts over the next 10 years. This methodology has been adopted by the AER in its recent revenue decisions </t>
  </si>
  <si>
    <t>(e) Average Annual Growth Rate for 2021/22 to 2025/26 inclusive ie for the next regulatory period.</t>
  </si>
  <si>
    <t>(f) Real price changes are calculated by deducting the inflation rate from nominal price changes.</t>
  </si>
  <si>
    <t>AUD Draft Decision</t>
  </si>
  <si>
    <t xml:space="preserve">BIS Oxford - Vic </t>
  </si>
  <si>
    <t>Deloitte original forecast</t>
  </si>
  <si>
    <t>AusNet Distribution Draft Decision Sep 2020 (SG at 0.5% p.a. added to DAE data)</t>
  </si>
  <si>
    <t>Escalators</t>
  </si>
  <si>
    <t>Table of Contents</t>
  </si>
  <si>
    <t>CPI Escalation</t>
  </si>
  <si>
    <t>Table 1 - CPI Indexes</t>
  </si>
  <si>
    <t>Actual</t>
  </si>
  <si>
    <t>Forecast</t>
  </si>
  <si>
    <t>Applies to year</t>
  </si>
  <si>
    <t>Jan21-Jun21</t>
  </si>
  <si>
    <t>CPI - 8 cities - Sept (old base), 1yr lagged</t>
  </si>
  <si>
    <t>CPI - 8 cities - Sept (rebased in Sep-12), 1yr lagged</t>
  </si>
  <si>
    <t>CPI - 8 cities - Jun Qtr, 1yr lagged</t>
  </si>
  <si>
    <t>CPI movement - 8 Capital Cities</t>
  </si>
  <si>
    <t>$2015 to nominal</t>
  </si>
  <si>
    <t>$2018 to nominal</t>
  </si>
  <si>
    <t>End $2020 to Nominal</t>
  </si>
  <si>
    <t>Index - Nominal to End $2020</t>
  </si>
  <si>
    <t>Index - Nominal to $2021</t>
  </si>
  <si>
    <t>Index - Nominal to $2014</t>
  </si>
  <si>
    <t>source: actual CPI Jan2021-Jun2021 (Draft Decision RFM) and forecast CPI for FY22-26 (Draft Decision PTRM model - 2022-26)</t>
  </si>
  <si>
    <t>End $2015 to Mid Year $2018</t>
  </si>
  <si>
    <t>End $2015 to End $2020</t>
  </si>
  <si>
    <t>Labour Escalation</t>
  </si>
  <si>
    <t>Labour Type</t>
  </si>
  <si>
    <t>Internal labour real rate</t>
  </si>
  <si>
    <t>Internal labour index - applied to labour costs in $2018</t>
  </si>
  <si>
    <t>Internal labour index - applied to labour costs in $2015</t>
  </si>
  <si>
    <t>External labour real rate</t>
  </si>
  <si>
    <t>External labour index - applied to labour costs in $2018</t>
  </si>
  <si>
    <t>External labour index - applied to labour costs in $2015</t>
  </si>
  <si>
    <t xml:space="preserve">Source: ASD - WPI calculation - Public.xls  -  2019-26 forecasts based on an average of forecasts prepared by Deloitte &amp; BIS forecasts. Forecast of EGWWS Victoria real WPI. </t>
  </si>
  <si>
    <t>Material Escalation</t>
  </si>
  <si>
    <t>Material Escalation Rate</t>
  </si>
  <si>
    <t>Alum</t>
  </si>
  <si>
    <t>Copper</t>
  </si>
  <si>
    <t>Steel</t>
  </si>
  <si>
    <t>Assumed zero escalation for materials</t>
  </si>
  <si>
    <t>Crude Oil</t>
  </si>
  <si>
    <t>Other</t>
  </si>
  <si>
    <t>Spare</t>
  </si>
  <si>
    <t>Material Escalation Index</t>
  </si>
  <si>
    <t>EGWWS</t>
  </si>
  <si>
    <t>Construction</t>
  </si>
  <si>
    <t>fc:12/10/20</t>
  </si>
  <si>
    <t>Summary - Labour Cost Escalation Forecasts for Victoria and Australia: AER Scenario: Superannaution Guarantee Increases follow Current Proposed Timetable</t>
  </si>
  <si>
    <t>Victoria WPI</t>
  </si>
  <si>
    <t>(b) Australian sector wage forecasts provided for comparison. AWOTE is average weekly ordinary time earnings for full itme adult persons, where overtime payments are excluded but bonus payments are included</t>
  </si>
  <si>
    <t>(c) Victoria WPI is total or 'All Industries' wage movements.</t>
  </si>
  <si>
    <t>the Forecasts in the table below are the original 'Base' case forecasts provided on 16th September and with the Draft report (provided 22nd September)</t>
  </si>
  <si>
    <t>Summary - Labour Cost Escalation Forecasts for Victoria and Australia: Alternative Scenario Where Superannaution Guarantee is Deferred</t>
  </si>
  <si>
    <t>Superannaution Guarantee Increases Impact</t>
  </si>
  <si>
    <t>Assumption:</t>
  </si>
  <si>
    <t>Pay Method</t>
  </si>
  <si>
    <t>% of Workforce in 2018</t>
  </si>
  <si>
    <t>% of pass through of SG increase to Employees</t>
  </si>
  <si>
    <t>Impact on 0.5% SG increase on employees</t>
  </si>
  <si>
    <t>Impact on 0.5% SG increase on employers</t>
  </si>
  <si>
    <t>Awards Only (minimum increase set by FWC)</t>
  </si>
  <si>
    <t xml:space="preserve">Collective Agreements </t>
  </si>
  <si>
    <t xml:space="preserve">Individual Arrangements </t>
  </si>
  <si>
    <t>All Industries</t>
  </si>
  <si>
    <t>Increase in superannuation guarantee</t>
  </si>
  <si>
    <t xml:space="preserve">(d) Inflation forecasts are RBA forecasts for the next 2 years from latest 'Statement of Monetary Policy'. Beyond that, inflation forecasts are based on a glide-path to the mid-point of RBA inflation target (2.5%) by year 5. The overall forecasts are then calculated as a geometric mean of the 'official' RBA inflation forecasts over the next 5 years or to the end of the regulatory period, with years 3,4 and 5 CPI euqal to the calcualted 5 -year geometric mean. This methodology has been proposed (but yet adopted) by the AER in its  Draft position paper of October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</si>
</sst>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[Red]\(#,##0.00\)_-;_-* &quot;-&quot;??_-;_-@_-"/>
    <numFmt numFmtId="165" formatCode="_(#,##0_);\(#,##0\);_(&quot;-&quot;_)"/>
    <numFmt numFmtId="166" formatCode="_(* #,##0_);_(* \(#,##0\);_(* &quot;-&quot;_);_(@_)"/>
    <numFmt numFmtId="167" formatCode="&quot;Warning&quot;;&quot;Warning&quot;;&quot;OK&quot;"/>
    <numFmt numFmtId="168" formatCode="_(* #,##0.00_);_(* \(#,##0.00\);_(* &quot;-&quot;??_);_(@_)"/>
    <numFmt numFmtId="169" formatCode="mm/dd/yy"/>
    <numFmt numFmtId="170" formatCode="_([$€-2]* #,##0.00_);_([$€-2]* \(#,##0.00\);_([$€-2]* &quot;-&quot;??_)"/>
    <numFmt numFmtId="171" formatCode="0_);[Red]\(0\)"/>
    <numFmt numFmtId="172" formatCode="0.0%"/>
    <numFmt numFmtId="173" formatCode="dd/mmm"/>
    <numFmt numFmtId="174" formatCode="_(* #,##0_);_(* \(#,##0\);_(* &quot;-&quot;?_);_(@_)"/>
    <numFmt numFmtId="175" formatCode="#,##0.0_);\(#,##0.0\)"/>
    <numFmt numFmtId="176" formatCode="#,##0_ ;\-#,##0\ "/>
    <numFmt numFmtId="177" formatCode="#,##0;[Red]\(#,##0.0\)"/>
    <numFmt numFmtId="178" formatCode="#,##0_ ;[Red]\(#,##0\)\ "/>
    <numFmt numFmtId="179" formatCode="#,##0.00;\(#,##0.00\)"/>
    <numFmt numFmtId="180" formatCode="_)d\-mmm\-yy_)"/>
    <numFmt numFmtId="181" formatCode="_(#,##0.0_);\(#,##0.0\);_(&quot;-&quot;_)"/>
    <numFmt numFmtId="182" formatCode="_(###0_);\(###0\);_(###0_)"/>
    <numFmt numFmtId="183" formatCode="#,##0.0000_);[Red]\(#,##0.0000\)"/>
    <numFmt numFmtId="184" formatCode="[$-C09]dd\-mmm\-yy;@"/>
    <numFmt numFmtId="185" formatCode="0.0"/>
    <numFmt numFmtId="186" formatCode="0.0000000"/>
    <numFmt numFmtId="187" formatCode="0.000"/>
    <numFmt numFmtId="188" formatCode="0.0000"/>
    <numFmt numFmtId="189" formatCode="0.000%"/>
    <numFmt numFmtId="190" formatCode="0.000000000000000000000%"/>
    <numFmt numFmtId="191" formatCode="0.0000%"/>
    <numFmt numFmtId="192" formatCode="0.0_)"/>
  </numFmts>
  <fonts count="1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Arial"/>
      <family val="2"/>
    </font>
    <font>
      <u/>
      <sz val="8"/>
      <color theme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sz val="9"/>
      <color rgb="FFFFFFFF"/>
      <name val="calibri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color rgb="FF000000"/>
      <name val="Arial"/>
      <family val="2"/>
    </font>
    <font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0" tint="-0.34998626667073579"/>
      <name val="Calibri"/>
      <family val="2"/>
      <scheme val="minor"/>
    </font>
    <font>
      <sz val="11"/>
      <color rgb="FFFFFFFF"/>
      <name val="calibri"/>
      <family val="2"/>
    </font>
    <font>
      <sz val="12"/>
      <name val="Arial MT"/>
    </font>
    <font>
      <sz val="10"/>
      <name val="Courier"/>
      <family val="3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MS Sans Serif"/>
      <family val="2"/>
    </font>
    <font>
      <b/>
      <sz val="18"/>
      <color indexed="56"/>
      <name val="Cambria"/>
      <family val="2"/>
    </font>
  </fonts>
  <fills count="6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7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46"/>
      </patternFill>
    </fill>
    <fill>
      <patternFill patternType="solid">
        <fgColor rgb="FF28317D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theme="8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medium">
        <color auto="1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auto="1"/>
      </bottom>
      <diagonal/>
    </border>
  </borders>
  <cellStyleXfs count="36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6" borderId="0">
      <alignment vertical="center"/>
      <protection locked="0"/>
    </xf>
    <xf numFmtId="0" fontId="4" fillId="0" borderId="0"/>
    <xf numFmtId="0" fontId="6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0" fillId="0" borderId="0"/>
    <xf numFmtId="164" fontId="10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0" borderId="0"/>
    <xf numFmtId="165" fontId="10" fillId="0" borderId="2">
      <alignment horizontal="right" vertical="center"/>
      <protection locked="0"/>
    </xf>
    <xf numFmtId="42" fontId="14" fillId="0" borderId="0" applyFont="0" applyFill="0" applyBorder="0" applyAlignment="0" applyProtection="0"/>
    <xf numFmtId="0" fontId="15" fillId="28" borderId="0" applyNumberFormat="0" applyBorder="0" applyAlignment="0" applyProtection="0"/>
    <xf numFmtId="0" fontId="16" fillId="0" borderId="0" applyNumberFormat="0" applyFill="0" applyBorder="0" applyAlignment="0"/>
    <xf numFmtId="166" fontId="9" fillId="29" borderId="0" applyNumberFormat="0" applyFont="0" applyBorder="0" applyAlignment="0">
      <alignment horizontal="right"/>
    </xf>
    <xf numFmtId="166" fontId="9" fillId="29" borderId="0" applyNumberFormat="0" applyFont="0" applyBorder="0" applyAlignment="0">
      <alignment horizontal="right"/>
    </xf>
    <xf numFmtId="0" fontId="17" fillId="0" borderId="0" applyNumberFormat="0" applyFill="0" applyBorder="0" applyAlignment="0">
      <protection locked="0"/>
    </xf>
    <xf numFmtId="0" fontId="18" fillId="3" borderId="0"/>
    <xf numFmtId="0" fontId="19" fillId="12" borderId="3" applyNumberFormat="0" applyAlignment="0" applyProtection="0"/>
    <xf numFmtId="167" fontId="20" fillId="0" borderId="4">
      <alignment horizontal="center"/>
    </xf>
    <xf numFmtId="0" fontId="21" fillId="30" borderId="5" applyNumberFormat="0" applyAlignment="0" applyProtection="0"/>
    <xf numFmtId="0" fontId="22" fillId="31" borderId="1">
      <alignment horizontal="center" vertical="center"/>
    </xf>
    <xf numFmtId="41" fontId="9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2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9" fillId="35" borderId="6"/>
    <xf numFmtId="170" fontId="1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28" fillId="0" borderId="0"/>
    <xf numFmtId="0" fontId="29" fillId="0" borderId="0"/>
    <xf numFmtId="0" fontId="30" fillId="36" borderId="0" applyNumberFormat="0" applyBorder="0" applyAlignment="0" applyProtection="0"/>
    <xf numFmtId="0" fontId="31" fillId="0" borderId="0" applyFill="0" applyBorder="0"/>
    <xf numFmtId="0" fontId="32" fillId="0" borderId="0" applyNumberFormat="0" applyFill="0"/>
    <xf numFmtId="0" fontId="33" fillId="0" borderId="0" applyFill="0"/>
    <xf numFmtId="0" fontId="34" fillId="0" borderId="0" applyFill="0"/>
    <xf numFmtId="0" fontId="35" fillId="0" borderId="0" applyFill="0"/>
    <xf numFmtId="0" fontId="7" fillId="0" borderId="0" applyFill="0" applyBorder="0">
      <alignment vertical="center"/>
    </xf>
    <xf numFmtId="0" fontId="36" fillId="0" borderId="7" applyNumberFormat="0" applyFill="0" applyAlignment="0" applyProtection="0"/>
    <xf numFmtId="0" fontId="7" fillId="0" borderId="0" applyFill="0" applyBorder="0">
      <alignment vertical="center"/>
    </xf>
    <xf numFmtId="0" fontId="37" fillId="0" borderId="0" applyFill="0" applyBorder="0">
      <alignment vertical="center"/>
    </xf>
    <xf numFmtId="0" fontId="38" fillId="0" borderId="8" applyNumberFormat="0" applyFill="0" applyAlignment="0" applyProtection="0"/>
    <xf numFmtId="0" fontId="37" fillId="0" borderId="0" applyFill="0" applyBorder="0">
      <alignment vertical="center"/>
    </xf>
    <xf numFmtId="0" fontId="8" fillId="0" borderId="0" applyFill="0" applyBorder="0">
      <alignment vertical="center"/>
    </xf>
    <xf numFmtId="0" fontId="39" fillId="0" borderId="9" applyNumberFormat="0" applyFill="0" applyAlignment="0" applyProtection="0"/>
    <xf numFmtId="0" fontId="8" fillId="0" borderId="0" applyFill="0" applyBorder="0">
      <alignment vertical="center"/>
    </xf>
    <xf numFmtId="0" fontId="10" fillId="0" borderId="0" applyFill="0" applyBorder="0">
      <alignment vertical="center"/>
    </xf>
    <xf numFmtId="0" fontId="39" fillId="0" borderId="0" applyNumberFormat="0" applyFill="0" applyBorder="0" applyAlignment="0" applyProtection="0"/>
    <xf numFmtId="0" fontId="10" fillId="0" borderId="0" applyFill="0" applyBorder="0">
      <alignment vertical="center"/>
    </xf>
    <xf numFmtId="172" fontId="40" fillId="0" borderId="0"/>
    <xf numFmtId="0" fontId="41" fillId="0" borderId="0" applyFill="0" applyBorder="0">
      <alignment horizontal="center" vertical="center"/>
      <protection locked="0"/>
    </xf>
    <xf numFmtId="0" fontId="42" fillId="0" borderId="0" applyFill="0" applyBorder="0">
      <alignment horizontal="left" vertical="center"/>
      <protection locked="0"/>
    </xf>
    <xf numFmtId="0" fontId="43" fillId="10" borderId="3" applyNumberFormat="0" applyAlignment="0" applyProtection="0"/>
    <xf numFmtId="173" fontId="5" fillId="37" borderId="0" applyProtection="0"/>
    <xf numFmtId="166" fontId="9" fillId="38" borderId="0" applyFont="0" applyBorder="0" applyAlignment="0">
      <alignment horizontal="right"/>
      <protection locked="0"/>
    </xf>
    <xf numFmtId="166" fontId="9" fillId="38" borderId="0" applyFont="0" applyBorder="0" applyAlignment="0">
      <alignment horizontal="right"/>
      <protection locked="0"/>
    </xf>
    <xf numFmtId="174" fontId="9" fillId="7" borderId="0" applyFont="0" applyBorder="0">
      <alignment horizontal="right"/>
      <protection locked="0"/>
    </xf>
    <xf numFmtId="174" fontId="9" fillId="7" borderId="0" applyFont="0" applyBorder="0">
      <alignment horizontal="right"/>
      <protection locked="0"/>
    </xf>
    <xf numFmtId="166" fontId="9" fillId="39" borderId="0" applyFont="0" applyBorder="0">
      <alignment horizontal="right"/>
      <protection locked="0"/>
    </xf>
    <xf numFmtId="166" fontId="9" fillId="39" borderId="0" applyFont="0" applyBorder="0">
      <alignment horizontal="right"/>
      <protection locked="0"/>
    </xf>
    <xf numFmtId="0" fontId="18" fillId="40" borderId="0"/>
    <xf numFmtId="0" fontId="9" fillId="2" borderId="10" applyNumberFormat="0" applyFont="0" applyAlignment="0"/>
    <xf numFmtId="0" fontId="10" fillId="29" borderId="0"/>
    <xf numFmtId="0" fontId="44" fillId="0" borderId="11" applyNumberFormat="0" applyFill="0" applyAlignment="0" applyProtection="0"/>
    <xf numFmtId="175" fontId="45" fillId="0" borderId="0"/>
    <xf numFmtId="0" fontId="46" fillId="0" borderId="0" applyFill="0" applyBorder="0">
      <alignment horizontal="left" vertical="center"/>
    </xf>
    <xf numFmtId="0" fontId="47" fillId="13" borderId="0" applyNumberFormat="0" applyBorder="0" applyAlignment="0" applyProtection="0"/>
    <xf numFmtId="176" fontId="48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4" fillId="0" borderId="0"/>
    <xf numFmtId="0" fontId="9" fillId="8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11" borderId="12" applyNumberFormat="0" applyFont="0" applyAlignment="0" applyProtection="0"/>
    <xf numFmtId="0" fontId="49" fillId="37" borderId="13" applyNumberFormat="0"/>
    <xf numFmtId="0" fontId="50" fillId="12" borderId="14" applyNumberFormat="0" applyAlignment="0" applyProtection="0"/>
    <xf numFmtId="177" fontId="9" fillId="0" borderId="0" applyFill="0" applyBorder="0"/>
    <xf numFmtId="177" fontId="9" fillId="0" borderId="0" applyFill="0" applyBorder="0"/>
    <xf numFmtId="177" fontId="9" fillId="0" borderId="0" applyFill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72" fontId="51" fillId="0" borderId="0"/>
    <xf numFmtId="0" fontId="8" fillId="0" borderId="0" applyFill="0" applyBorder="0">
      <alignment vertical="center"/>
    </xf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178" fontId="52" fillId="0" borderId="15"/>
    <xf numFmtId="0" fontId="53" fillId="0" borderId="16">
      <alignment horizontal="center"/>
    </xf>
    <xf numFmtId="3" fontId="23" fillId="0" borderId="0" applyFont="0" applyFill="0" applyBorder="0" applyAlignment="0" applyProtection="0"/>
    <xf numFmtId="0" fontId="23" fillId="41" borderId="0" applyNumberFormat="0" applyFont="0" applyBorder="0" applyAlignment="0" applyProtection="0"/>
    <xf numFmtId="179" fontId="9" fillId="0" borderId="0"/>
    <xf numFmtId="179" fontId="9" fillId="0" borderId="0"/>
    <xf numFmtId="179" fontId="9" fillId="0" borderId="0"/>
    <xf numFmtId="180" fontId="10" fillId="0" borderId="0" applyFill="0" applyBorder="0">
      <alignment horizontal="right" vertical="center"/>
    </xf>
    <xf numFmtId="181" fontId="10" fillId="0" borderId="0" applyFill="0" applyBorder="0">
      <alignment horizontal="right" vertical="center"/>
    </xf>
    <xf numFmtId="182" fontId="10" fillId="0" borderId="0" applyFill="0" applyBorder="0">
      <alignment horizontal="right" vertical="center"/>
    </xf>
    <xf numFmtId="0" fontId="9" fillId="11" borderId="0" applyNumberFormat="0" applyFont="0" applyBorder="0" applyAlignment="0" applyProtection="0"/>
    <xf numFmtId="0" fontId="9" fillId="11" borderId="0" applyNumberFormat="0" applyFont="0" applyBorder="0" applyAlignment="0" applyProtection="0"/>
    <xf numFmtId="0" fontId="9" fillId="12" borderId="0" applyNumberFormat="0" applyFont="0" applyBorder="0" applyAlignment="0" applyProtection="0"/>
    <xf numFmtId="0" fontId="9" fillId="12" borderId="0" applyNumberFormat="0" applyFont="0" applyBorder="0" applyAlignment="0" applyProtection="0"/>
    <xf numFmtId="0" fontId="9" fillId="14" borderId="0" applyNumberFormat="0" applyFont="0" applyBorder="0" applyAlignment="0" applyProtection="0"/>
    <xf numFmtId="0" fontId="9" fillId="14" borderId="0" applyNumberFormat="0" applyFont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14" borderId="0" applyNumberFormat="0" applyFont="0" applyBorder="0" applyAlignment="0" applyProtection="0"/>
    <xf numFmtId="0" fontId="9" fillId="14" borderId="0" applyNumberFormat="0" applyFont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Border="0" applyAlignment="0" applyProtection="0"/>
    <xf numFmtId="0" fontId="9" fillId="0" borderId="0" applyNumberFormat="0" applyFont="0" applyBorder="0" applyAlignment="0" applyProtection="0"/>
    <xf numFmtId="0" fontId="54" fillId="0" borderId="0" applyNumberFormat="0" applyFill="0" applyBorder="0" applyAlignment="0" applyProtection="0"/>
    <xf numFmtId="0" fontId="55" fillId="42" borderId="0"/>
    <xf numFmtId="0" fontId="56" fillId="42" borderId="0" applyNumberFormat="0"/>
    <xf numFmtId="0" fontId="57" fillId="42" borderId="0"/>
    <xf numFmtId="0" fontId="9" fillId="0" borderId="0"/>
    <xf numFmtId="0" fontId="9" fillId="0" borderId="0"/>
    <xf numFmtId="0" fontId="9" fillId="0" borderId="0"/>
    <xf numFmtId="0" fontId="46" fillId="0" borderId="0"/>
    <xf numFmtId="0" fontId="58" fillId="0" borderId="0"/>
    <xf numFmtId="15" fontId="9" fillId="0" borderId="0"/>
    <xf numFmtId="15" fontId="9" fillId="0" borderId="0"/>
    <xf numFmtId="15" fontId="9" fillId="0" borderId="0"/>
    <xf numFmtId="10" fontId="9" fillId="0" borderId="0"/>
    <xf numFmtId="10" fontId="9" fillId="0" borderId="0"/>
    <xf numFmtId="10" fontId="9" fillId="0" borderId="0"/>
    <xf numFmtId="0" fontId="59" fillId="43" borderId="17" applyBorder="0" applyProtection="0">
      <alignment horizontal="centerContinuous" vertical="center"/>
    </xf>
    <xf numFmtId="0" fontId="60" fillId="0" borderId="0" applyBorder="0" applyProtection="0">
      <alignment vertical="center"/>
    </xf>
    <xf numFmtId="0" fontId="61" fillId="0" borderId="0">
      <alignment horizontal="left"/>
    </xf>
    <xf numFmtId="0" fontId="61" fillId="0" borderId="18" applyFill="0" applyBorder="0" applyProtection="0">
      <alignment horizontal="left" vertical="top"/>
    </xf>
    <xf numFmtId="0" fontId="62" fillId="44" borderId="19" applyNumberFormat="0">
      <alignment horizontal="center" vertical="center"/>
    </xf>
    <xf numFmtId="0" fontId="63" fillId="45" borderId="6" applyNumberFormat="0" applyAlignment="0">
      <alignment horizontal="right"/>
    </xf>
    <xf numFmtId="49" fontId="9" fillId="0" borderId="0" applyFont="0" applyFill="0" applyBorder="0" applyAlignment="0" applyProtection="0"/>
    <xf numFmtId="0" fontId="64" fillId="0" borderId="0"/>
    <xf numFmtId="49" fontId="9" fillId="0" borderId="0" applyFont="0" applyFill="0" applyBorder="0" applyAlignment="0" applyProtection="0"/>
    <xf numFmtId="0" fontId="65" fillId="0" borderId="0"/>
    <xf numFmtId="0" fontId="65" fillId="0" borderId="0"/>
    <xf numFmtId="0" fontId="64" fillId="0" borderId="0"/>
    <xf numFmtId="175" fontId="66" fillId="0" borderId="0"/>
    <xf numFmtId="0" fontId="54" fillId="0" borderId="0" applyNumberFormat="0" applyFill="0" applyBorder="0" applyAlignment="0" applyProtection="0"/>
    <xf numFmtId="0" fontId="67" fillId="0" borderId="0" applyFill="0" applyBorder="0">
      <alignment horizontal="left" vertical="center"/>
      <protection locked="0"/>
    </xf>
    <xf numFmtId="0" fontId="64" fillId="0" borderId="0"/>
    <xf numFmtId="0" fontId="68" fillId="0" borderId="0" applyFill="0" applyBorder="0">
      <alignment horizontal="left" vertical="center"/>
      <protection locked="0"/>
    </xf>
    <xf numFmtId="0" fontId="26" fillId="0" borderId="20" applyNumberFormat="0" applyFill="0" applyAlignment="0" applyProtection="0"/>
    <xf numFmtId="0" fontId="7" fillId="2" borderId="10" applyNumberFormat="0" applyAlignment="0"/>
    <xf numFmtId="0" fontId="20" fillId="0" borderId="0" applyNumberFormat="0" applyFill="0" applyBorder="0"/>
    <xf numFmtId="0" fontId="69" fillId="4" borderId="10" applyNumberFormat="0">
      <protection locked="0"/>
    </xf>
    <xf numFmtId="0" fontId="70" fillId="0" borderId="0" applyNumberFormat="0" applyFill="0" applyBorder="0" applyAlignment="0" applyProtection="0"/>
    <xf numFmtId="183" fontId="9" fillId="0" borderId="17" applyBorder="0" applyProtection="0">
      <alignment horizontal="right"/>
    </xf>
    <xf numFmtId="183" fontId="9" fillId="0" borderId="17" applyBorder="0" applyProtection="0">
      <alignment horizontal="right"/>
    </xf>
    <xf numFmtId="183" fontId="9" fillId="0" borderId="17" applyBorder="0" applyProtection="0">
      <alignment horizontal="right"/>
    </xf>
    <xf numFmtId="0" fontId="11" fillId="46" borderId="0" applyNumberFormat="0" applyBorder="0" applyAlignment="0" applyProtection="0"/>
    <xf numFmtId="0" fontId="11" fillId="47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48" borderId="0" applyNumberFormat="0" applyBorder="0" applyAlignment="0" applyProtection="0"/>
    <xf numFmtId="0" fontId="11" fillId="13" borderId="0" applyNumberFormat="0" applyBorder="0" applyAlignment="0" applyProtection="0"/>
    <xf numFmtId="0" fontId="11" fillId="28" borderId="0" applyNumberFormat="0" applyBorder="0" applyAlignment="0" applyProtection="0"/>
    <xf numFmtId="0" fontId="11" fillId="48" borderId="0" applyNumberFormat="0" applyBorder="0" applyAlignment="0" applyProtection="0"/>
    <xf numFmtId="0" fontId="11" fillId="11" borderId="0" applyNumberFormat="0" applyBorder="0" applyAlignment="0" applyProtection="0"/>
    <xf numFmtId="0" fontId="12" fillId="48" borderId="0" applyNumberFormat="0" applyBorder="0" applyAlignment="0" applyProtection="0"/>
    <xf numFmtId="0" fontId="12" fillId="27" borderId="0" applyNumberFormat="0" applyBorder="0" applyAlignment="0" applyProtection="0"/>
    <xf numFmtId="0" fontId="12" fillId="49" borderId="0" applyNumberFormat="0" applyBorder="0" applyAlignment="0" applyProtection="0"/>
    <xf numFmtId="0" fontId="12" fillId="28" borderId="0" applyNumberFormat="0" applyBorder="0" applyAlignment="0" applyProtection="0"/>
    <xf numFmtId="0" fontId="12" fillId="48" borderId="0" applyNumberFormat="0" applyBorder="0" applyAlignment="0" applyProtection="0"/>
    <xf numFmtId="0" fontId="12" fillId="47" borderId="0" applyNumberFormat="0" applyBorder="0" applyAlignment="0" applyProtection="0"/>
    <xf numFmtId="0" fontId="12" fillId="50" borderId="0" applyNumberFormat="0" applyBorder="0" applyAlignment="0" applyProtection="0"/>
    <xf numFmtId="0" fontId="12" fillId="27" borderId="0" applyNumberFormat="0" applyBorder="0" applyAlignment="0" applyProtection="0"/>
    <xf numFmtId="0" fontId="12" fillId="49" borderId="0" applyNumberFormat="0" applyBorder="0" applyAlignment="0" applyProtection="0"/>
    <xf numFmtId="0" fontId="12" fillId="24" borderId="0" applyNumberFormat="0" applyBorder="0" applyAlignment="0" applyProtection="0"/>
    <xf numFmtId="0" fontId="12" fillId="21" borderId="0" applyNumberFormat="0" applyBorder="0" applyAlignment="0" applyProtection="0"/>
    <xf numFmtId="0" fontId="15" fillId="51" borderId="0" applyNumberFormat="0" applyBorder="0" applyAlignment="0" applyProtection="0"/>
    <xf numFmtId="0" fontId="71" fillId="12" borderId="6" applyNumberFormat="0" applyAlignment="0" applyProtection="0"/>
    <xf numFmtId="0" fontId="30" fillId="48" borderId="0" applyNumberFormat="0" applyBorder="0" applyAlignment="0" applyProtection="0"/>
    <xf numFmtId="0" fontId="43" fillId="13" borderId="6" applyNumberFormat="0" applyAlignment="0" applyProtection="0"/>
    <xf numFmtId="0" fontId="70" fillId="0" borderId="21" applyNumberFormat="0" applyFill="0" applyAlignment="0" applyProtection="0"/>
    <xf numFmtId="0" fontId="72" fillId="13" borderId="0" applyNumberFormat="0" applyBorder="0" applyAlignment="0" applyProtection="0"/>
    <xf numFmtId="0" fontId="9" fillId="0" borderId="0"/>
    <xf numFmtId="0" fontId="2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9" fillId="11" borderId="12" applyNumberFormat="0" applyFont="0" applyAlignment="0" applyProtection="0"/>
    <xf numFmtId="0" fontId="50" fillId="12" borderId="14" applyNumberFormat="0" applyAlignment="0" applyProtection="0"/>
    <xf numFmtId="9" fontId="9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9" fillId="0" borderId="0"/>
    <xf numFmtId="0" fontId="82" fillId="0" borderId="0" applyNumberFormat="0" applyFill="0" applyBorder="0" applyAlignment="0" applyProtection="0"/>
    <xf numFmtId="0" fontId="89" fillId="0" borderId="0"/>
    <xf numFmtId="0" fontId="9" fillId="0" borderId="0"/>
    <xf numFmtId="0" fontId="1" fillId="0" borderId="0"/>
    <xf numFmtId="0" fontId="93" fillId="0" borderId="0"/>
    <xf numFmtId="0" fontId="11" fillId="56" borderId="0" applyNumberFormat="0" applyBorder="0" applyAlignment="0" applyProtection="0"/>
    <xf numFmtId="0" fontId="11" fillId="28" borderId="0" applyNumberFormat="0" applyBorder="0" applyAlignment="0" applyProtection="0"/>
    <xf numFmtId="0" fontId="11" fillId="36" borderId="0" applyNumberFormat="0" applyBorder="0" applyAlignment="0" applyProtection="0"/>
    <xf numFmtId="0" fontId="11" fillId="51" borderId="0" applyNumberFormat="0" applyBorder="0" applyAlignment="0" applyProtection="0"/>
    <xf numFmtId="0" fontId="11" fillId="48" borderId="0" applyNumberFormat="0" applyBorder="0" applyAlignment="0" applyProtection="0"/>
    <xf numFmtId="0" fontId="11" fillId="46" borderId="0" applyNumberFormat="0" applyBorder="0" applyAlignment="0" applyProtection="0"/>
    <xf numFmtId="0" fontId="11" fillId="47" borderId="0" applyNumberFormat="0" applyBorder="0" applyAlignment="0" applyProtection="0"/>
    <xf numFmtId="0" fontId="11" fillId="57" borderId="0" applyNumberFormat="0" applyBorder="0" applyAlignment="0" applyProtection="0"/>
    <xf numFmtId="0" fontId="11" fillId="51" borderId="0" applyNumberFormat="0" applyBorder="0" applyAlignment="0" applyProtection="0"/>
    <xf numFmtId="0" fontId="11" fillId="46" borderId="0" applyNumberFormat="0" applyBorder="0" applyAlignment="0" applyProtection="0"/>
    <xf numFmtId="0" fontId="11" fillId="49" borderId="0" applyNumberFormat="0" applyBorder="0" applyAlignment="0" applyProtection="0"/>
    <xf numFmtId="0" fontId="12" fillId="58" borderId="0" applyNumberFormat="0" applyBorder="0" applyAlignment="0" applyProtection="0"/>
    <xf numFmtId="0" fontId="12" fillId="47" borderId="0" applyNumberFormat="0" applyBorder="0" applyAlignment="0" applyProtection="0"/>
    <xf numFmtId="0" fontId="12" fillId="57" borderId="0" applyNumberFormat="0" applyBorder="0" applyAlignment="0" applyProtection="0"/>
    <xf numFmtId="0" fontId="12" fillId="59" borderId="0" applyNumberFormat="0" applyBorder="0" applyAlignment="0" applyProtection="0"/>
    <xf numFmtId="0" fontId="12" fillId="17" borderId="0" applyNumberFormat="0" applyBorder="0" applyAlignment="0" applyProtection="0"/>
    <xf numFmtId="0" fontId="12" fillId="60" borderId="0" applyNumberFormat="0" applyBorder="0" applyAlignment="0" applyProtection="0"/>
    <xf numFmtId="0" fontId="12" fillId="61" borderId="0" applyNumberFormat="0" applyBorder="0" applyAlignment="0" applyProtection="0"/>
    <xf numFmtId="0" fontId="12" fillId="59" borderId="0" applyNumberFormat="0" applyBorder="0" applyAlignment="0" applyProtection="0"/>
    <xf numFmtId="0" fontId="19" fillId="14" borderId="61" applyNumberFormat="0" applyAlignment="0" applyProtection="0"/>
    <xf numFmtId="0" fontId="71" fillId="12" borderId="61" applyNumberFormat="0" applyAlignment="0" applyProtection="0"/>
    <xf numFmtId="0" fontId="95" fillId="0" borderId="62" applyNumberFormat="0" applyFill="0" applyAlignment="0" applyProtection="0"/>
    <xf numFmtId="0" fontId="36" fillId="0" borderId="63" applyNumberFormat="0" applyFill="0" applyAlignment="0" applyProtection="0"/>
    <xf numFmtId="0" fontId="96" fillId="0" borderId="64" applyNumberFormat="0" applyFill="0" applyAlignment="0" applyProtection="0"/>
    <xf numFmtId="0" fontId="38" fillId="0" borderId="65" applyNumberFormat="0" applyFill="0" applyAlignment="0" applyProtection="0"/>
    <xf numFmtId="0" fontId="97" fillId="0" borderId="66" applyNumberFormat="0" applyFill="0" applyAlignment="0" applyProtection="0"/>
    <xf numFmtId="0" fontId="39" fillId="0" borderId="67" applyNumberFormat="0" applyFill="0" applyAlignment="0" applyProtection="0"/>
    <xf numFmtId="0" fontId="97" fillId="0" borderId="66" applyNumberFormat="0" applyFill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43" fillId="10" borderId="61" applyNumberFormat="0" applyAlignment="0" applyProtection="0"/>
    <xf numFmtId="0" fontId="43" fillId="13" borderId="61" applyNumberFormat="0" applyAlignment="0" applyProtection="0"/>
    <xf numFmtId="0" fontId="9" fillId="0" borderId="0"/>
    <xf numFmtId="0" fontId="89" fillId="0" borderId="0"/>
    <xf numFmtId="0" fontId="9" fillId="0" borderId="0"/>
    <xf numFmtId="0" fontId="23" fillId="0" borderId="0"/>
    <xf numFmtId="0" fontId="94" fillId="0" borderId="0"/>
    <xf numFmtId="0" fontId="23" fillId="0" borderId="0"/>
    <xf numFmtId="0" fontId="9" fillId="0" borderId="0"/>
    <xf numFmtId="0" fontId="9" fillId="0" borderId="0"/>
    <xf numFmtId="0" fontId="93" fillId="0" borderId="0"/>
    <xf numFmtId="0" fontId="23" fillId="0" borderId="0"/>
    <xf numFmtId="0" fontId="93" fillId="11" borderId="68" applyNumberFormat="0" applyFont="0" applyAlignment="0" applyProtection="0"/>
    <xf numFmtId="0" fontId="9" fillId="11" borderId="68" applyNumberFormat="0" applyFont="0" applyAlignment="0" applyProtection="0"/>
    <xf numFmtId="0" fontId="50" fillId="14" borderId="69" applyNumberFormat="0" applyAlignment="0" applyProtection="0"/>
    <xf numFmtId="0" fontId="50" fillId="12" borderId="69" applyNumberFormat="0" applyAlignment="0" applyProtection="0"/>
    <xf numFmtId="0" fontId="99" fillId="0" borderId="0" applyNumberFormat="0" applyFill="0" applyBorder="0" applyAlignment="0" applyProtection="0"/>
    <xf numFmtId="0" fontId="26" fillId="0" borderId="70" applyNumberFormat="0" applyFill="0" applyAlignment="0" applyProtection="0"/>
    <xf numFmtId="0" fontId="26" fillId="0" borderId="71" applyNumberFormat="0" applyFill="0" applyAlignment="0" applyProtection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10" fontId="0" fillId="0" borderId="0" xfId="1" applyNumberFormat="1" applyFont="1"/>
    <xf numFmtId="0" fontId="0" fillId="0" borderId="0" xfId="0" applyFill="1"/>
    <xf numFmtId="10" fontId="0" fillId="0" borderId="0" xfId="0" applyNumberFormat="1"/>
    <xf numFmtId="0" fontId="0" fillId="0" borderId="0" xfId="0" applyBorder="1"/>
    <xf numFmtId="10" fontId="0" fillId="0" borderId="0" xfId="1" applyNumberFormat="1" applyFont="1" applyBorder="1"/>
    <xf numFmtId="0" fontId="0" fillId="0" borderId="0" xfId="0" applyFill="1" applyBorder="1"/>
    <xf numFmtId="10" fontId="0" fillId="0" borderId="0" xfId="1" applyNumberFormat="1" applyFont="1" applyFill="1" applyBorder="1"/>
    <xf numFmtId="0" fontId="9" fillId="0" borderId="0" xfId="155"/>
    <xf numFmtId="0" fontId="83" fillId="2" borderId="0" xfId="0" applyFont="1" applyFill="1"/>
    <xf numFmtId="0" fontId="0" fillId="2" borderId="0" xfId="0" applyFill="1"/>
    <xf numFmtId="0" fontId="84" fillId="2" borderId="0" xfId="306" applyFont="1" applyFill="1"/>
    <xf numFmtId="0" fontId="2" fillId="2" borderId="0" xfId="0" applyFont="1" applyFill="1"/>
    <xf numFmtId="0" fontId="80" fillId="2" borderId="0" xfId="0" applyFont="1" applyFill="1"/>
    <xf numFmtId="17" fontId="0" fillId="2" borderId="0" xfId="0" applyNumberFormat="1" applyFill="1" applyAlignment="1">
      <alignment horizontal="center"/>
    </xf>
    <xf numFmtId="0" fontId="0" fillId="2" borderId="1" xfId="0" applyFill="1" applyBorder="1"/>
    <xf numFmtId="17" fontId="0" fillId="2" borderId="1" xfId="0" applyNumberFormat="1" applyFill="1" applyBorder="1" applyAlignment="1">
      <alignment horizontal="center"/>
    </xf>
    <xf numFmtId="17" fontId="0" fillId="53" borderId="1" xfId="0" applyNumberForma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85" fillId="53" borderId="1" xfId="0" applyFont="1" applyFill="1" applyBorder="1" applyAlignment="1">
      <alignment horizontal="center"/>
    </xf>
    <xf numFmtId="0" fontId="86" fillId="54" borderId="1" xfId="0" applyFont="1" applyFill="1" applyBorder="1" applyAlignment="1">
      <alignment horizontal="center"/>
    </xf>
    <xf numFmtId="0" fontId="86" fillId="53" borderId="1" xfId="0" applyFont="1" applyFill="1" applyBorder="1" applyAlignment="1">
      <alignment horizontal="center"/>
    </xf>
    <xf numFmtId="185" fontId="0" fillId="54" borderId="1" xfId="0" applyNumberFormat="1" applyFill="1" applyBorder="1"/>
    <xf numFmtId="185" fontId="0" fillId="2" borderId="1" xfId="0" applyNumberFormat="1" applyFill="1" applyBorder="1"/>
    <xf numFmtId="0" fontId="0" fillId="3" borderId="1" xfId="0" applyFill="1" applyBorder="1"/>
    <xf numFmtId="0" fontId="0" fillId="53" borderId="1" xfId="0" applyFill="1" applyBorder="1"/>
    <xf numFmtId="185" fontId="0" fillId="3" borderId="1" xfId="0" applyNumberFormat="1" applyFill="1" applyBorder="1"/>
    <xf numFmtId="185" fontId="0" fillId="0" borderId="1" xfId="0" applyNumberFormat="1" applyBorder="1"/>
    <xf numFmtId="185" fontId="0" fillId="53" borderId="1" xfId="0" applyNumberFormat="1" applyFill="1" applyBorder="1"/>
    <xf numFmtId="10" fontId="0" fillId="0" borderId="1" xfId="1" applyNumberFormat="1" applyFont="1" applyFill="1" applyBorder="1"/>
    <xf numFmtId="10" fontId="0" fillId="53" borderId="1" xfId="1" applyNumberFormat="1" applyFont="1" applyFill="1" applyBorder="1"/>
    <xf numFmtId="10" fontId="0" fillId="2" borderId="1" xfId="1" applyNumberFormat="1" applyFont="1" applyFill="1" applyBorder="1"/>
    <xf numFmtId="187" fontId="0" fillId="2" borderId="1" xfId="0" applyNumberFormat="1" applyFill="1" applyBorder="1"/>
    <xf numFmtId="187" fontId="0" fillId="0" borderId="1" xfId="0" applyNumberFormat="1" applyBorder="1"/>
    <xf numFmtId="188" fontId="0" fillId="2" borderId="1" xfId="0" applyNumberFormat="1" applyFill="1" applyBorder="1"/>
    <xf numFmtId="189" fontId="0" fillId="2" borderId="0" xfId="1" applyNumberFormat="1" applyFont="1" applyFill="1"/>
    <xf numFmtId="0" fontId="86" fillId="2" borderId="0" xfId="0" applyFont="1" applyFill="1"/>
    <xf numFmtId="188" fontId="0" fillId="2" borderId="0" xfId="0" applyNumberFormat="1" applyFill="1"/>
    <xf numFmtId="10" fontId="0" fillId="2" borderId="0" xfId="1" applyNumberFormat="1" applyFont="1" applyFill="1"/>
    <xf numFmtId="190" fontId="86" fillId="2" borderId="0" xfId="0" applyNumberFormat="1" applyFont="1" applyFill="1"/>
    <xf numFmtId="187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10" fontId="0" fillId="2" borderId="1" xfId="0" applyNumberFormat="1" applyFill="1" applyBorder="1"/>
    <xf numFmtId="10" fontId="0" fillId="0" borderId="1" xfId="0" applyNumberFormat="1" applyBorder="1"/>
    <xf numFmtId="10" fontId="0" fillId="53" borderId="1" xfId="0" applyNumberFormat="1" applyFill="1" applyBorder="1"/>
    <xf numFmtId="187" fontId="0" fillId="3" borderId="1" xfId="0" applyNumberFormat="1" applyFill="1" applyBorder="1"/>
    <xf numFmtId="0" fontId="86" fillId="0" borderId="0" xfId="0" applyFont="1"/>
    <xf numFmtId="191" fontId="0" fillId="2" borderId="0" xfId="1" applyNumberFormat="1" applyFont="1" applyFill="1"/>
    <xf numFmtId="9" fontId="0" fillId="2" borderId="0" xfId="0" applyNumberFormat="1" applyFill="1"/>
    <xf numFmtId="0" fontId="0" fillId="2" borderId="0" xfId="0" applyFill="1" applyAlignment="1">
      <alignment horizontal="right"/>
    </xf>
    <xf numFmtId="0" fontId="9" fillId="0" borderId="0" xfId="155" applyAlignment="1">
      <alignment vertical="center"/>
    </xf>
    <xf numFmtId="10" fontId="91" fillId="2" borderId="0" xfId="0" applyNumberFormat="1" applyFont="1" applyFill="1"/>
    <xf numFmtId="10" fontId="0" fillId="2" borderId="0" xfId="0" applyNumberFormat="1" applyFill="1"/>
    <xf numFmtId="0" fontId="0" fillId="2" borderId="0" xfId="0" applyFill="1" applyBorder="1"/>
    <xf numFmtId="0" fontId="92" fillId="2" borderId="0" xfId="4" applyFont="1" applyFill="1" applyBorder="1" applyAlignment="1">
      <alignment horizontal="left" vertical="center" wrapText="1"/>
    </xf>
    <xf numFmtId="10" fontId="0" fillId="2" borderId="0" xfId="1" applyNumberFormat="1" applyFont="1" applyFill="1" applyBorder="1"/>
    <xf numFmtId="0" fontId="73" fillId="52" borderId="56" xfId="4" applyFont="1" applyFill="1" applyBorder="1" applyAlignment="1">
      <alignment horizontal="left" vertical="center" wrapText="1"/>
    </xf>
    <xf numFmtId="0" fontId="73" fillId="52" borderId="57" xfId="4" applyFont="1" applyFill="1" applyBorder="1" applyAlignment="1">
      <alignment horizontal="left" vertical="center" wrapText="1"/>
    </xf>
    <xf numFmtId="0" fontId="73" fillId="52" borderId="58" xfId="4" applyFont="1" applyFill="1" applyBorder="1" applyAlignment="1">
      <alignment horizontal="left" vertical="center" wrapText="1"/>
    </xf>
    <xf numFmtId="0" fontId="0" fillId="0" borderId="18" xfId="0" applyBorder="1"/>
    <xf numFmtId="10" fontId="0" fillId="0" borderId="38" xfId="1" applyNumberFormat="1" applyFont="1" applyBorder="1"/>
    <xf numFmtId="0" fontId="0" fillId="0" borderId="18" xfId="0" applyFill="1" applyBorder="1"/>
    <xf numFmtId="10" fontId="0" fillId="0" borderId="38" xfId="1" applyNumberFormat="1" applyFont="1" applyFill="1" applyBorder="1"/>
    <xf numFmtId="0" fontId="0" fillId="0" borderId="59" xfId="0" applyFill="1" applyBorder="1"/>
    <xf numFmtId="0" fontId="0" fillId="0" borderId="17" xfId="0" applyFill="1" applyBorder="1"/>
    <xf numFmtId="10" fontId="0" fillId="0" borderId="17" xfId="1" applyNumberFormat="1" applyFont="1" applyFill="1" applyBorder="1"/>
    <xf numFmtId="10" fontId="0" fillId="2" borderId="17" xfId="1" applyNumberFormat="1" applyFont="1" applyFill="1" applyBorder="1"/>
    <xf numFmtId="0" fontId="0" fillId="0" borderId="59" xfId="0" applyBorder="1"/>
    <xf numFmtId="0" fontId="0" fillId="0" borderId="17" xfId="0" applyBorder="1"/>
    <xf numFmtId="10" fontId="0" fillId="0" borderId="17" xfId="1" applyNumberFormat="1" applyFont="1" applyBorder="1"/>
    <xf numFmtId="10" fontId="0" fillId="0" borderId="60" xfId="1" applyNumberFormat="1" applyFont="1" applyBorder="1"/>
    <xf numFmtId="0" fontId="9" fillId="0" borderId="0" xfId="308"/>
    <xf numFmtId="0" fontId="74" fillId="0" borderId="0" xfId="155" applyFont="1" applyFill="1"/>
    <xf numFmtId="0" fontId="9" fillId="0" borderId="0" xfId="155"/>
    <xf numFmtId="0" fontId="76" fillId="0" borderId="0" xfId="155" applyFont="1"/>
    <xf numFmtId="0" fontId="9" fillId="0" borderId="0" xfId="155" applyFill="1"/>
    <xf numFmtId="0" fontId="7" fillId="0" borderId="30" xfId="155" applyFont="1" applyFill="1" applyBorder="1" applyAlignment="1">
      <alignment horizontal="left" vertical="center"/>
    </xf>
    <xf numFmtId="0" fontId="9" fillId="0" borderId="0" xfId="155" applyAlignment="1">
      <alignment vertical="center"/>
    </xf>
    <xf numFmtId="185" fontId="9" fillId="0" borderId="26" xfId="155" applyNumberFormat="1" applyFont="1" applyFill="1" applyBorder="1" applyAlignment="1">
      <alignment horizontal="right" indent="2"/>
    </xf>
    <xf numFmtId="0" fontId="9" fillId="0" borderId="23" xfId="155" applyFont="1" applyFill="1" applyBorder="1" applyAlignment="1">
      <alignment horizontal="left" indent="2"/>
    </xf>
    <xf numFmtId="0" fontId="79" fillId="0" borderId="0" xfId="155" applyFont="1"/>
    <xf numFmtId="0" fontId="9" fillId="0" borderId="0" xfId="155" quotePrefix="1" applyFill="1"/>
    <xf numFmtId="0" fontId="9" fillId="0" borderId="0" xfId="155" applyFont="1"/>
    <xf numFmtId="0" fontId="9" fillId="0" borderId="0" xfId="155" applyFont="1" applyFill="1"/>
    <xf numFmtId="186" fontId="9" fillId="0" borderId="0" xfId="155" applyNumberFormat="1" applyFont="1"/>
    <xf numFmtId="14" fontId="9" fillId="5" borderId="0" xfId="155" applyNumberFormat="1" applyFill="1"/>
    <xf numFmtId="0" fontId="7" fillId="0" borderId="34" xfId="155" applyFont="1" applyFill="1" applyBorder="1" applyAlignment="1">
      <alignment horizontal="left"/>
    </xf>
    <xf numFmtId="0" fontId="75" fillId="0" borderId="0" xfId="155" applyFont="1"/>
    <xf numFmtId="0" fontId="76" fillId="0" borderId="0" xfId="155" applyFont="1" applyFill="1"/>
    <xf numFmtId="0" fontId="76" fillId="0" borderId="0" xfId="155" applyFont="1" applyFill="1" applyAlignment="1">
      <alignment horizontal="left"/>
    </xf>
    <xf numFmtId="0" fontId="76" fillId="0" borderId="0" xfId="155" applyFont="1" applyFill="1" applyAlignment="1">
      <alignment horizontal="right"/>
    </xf>
    <xf numFmtId="0" fontId="76" fillId="0" borderId="0" xfId="155" applyFont="1" applyFill="1" applyAlignment="1">
      <alignment vertical="center"/>
    </xf>
    <xf numFmtId="0" fontId="9" fillId="0" borderId="0" xfId="155" applyFill="1" applyAlignment="1"/>
    <xf numFmtId="0" fontId="9" fillId="0" borderId="35" xfId="155" applyFont="1" applyFill="1" applyBorder="1" applyAlignment="1">
      <alignment vertical="top"/>
    </xf>
    <xf numFmtId="0" fontId="9" fillId="0" borderId="0" xfId="155" applyFont="1" applyFill="1" applyBorder="1"/>
    <xf numFmtId="0" fontId="9" fillId="0" borderId="38" xfId="155" applyFont="1" applyFill="1" applyBorder="1"/>
    <xf numFmtId="0" fontId="9" fillId="0" borderId="39" xfId="155" applyFont="1" applyFill="1" applyBorder="1"/>
    <xf numFmtId="0" fontId="9" fillId="0" borderId="26" xfId="155" applyFont="1" applyFill="1" applyBorder="1" applyAlignment="1">
      <alignment horizontal="center"/>
    </xf>
    <xf numFmtId="185" fontId="7" fillId="0" borderId="0" xfId="155" applyNumberFormat="1" applyFont="1" applyFill="1" applyBorder="1" applyAlignment="1">
      <alignment horizontal="right" indent="1"/>
    </xf>
    <xf numFmtId="185" fontId="7" fillId="0" borderId="38" xfId="155" applyNumberFormat="1" applyFont="1" applyFill="1" applyBorder="1" applyAlignment="1">
      <alignment horizontal="right" indent="1"/>
    </xf>
    <xf numFmtId="185" fontId="7" fillId="0" borderId="39" xfId="155" applyNumberFormat="1" applyFont="1" applyFill="1" applyBorder="1" applyAlignment="1">
      <alignment horizontal="right" indent="1"/>
    </xf>
    <xf numFmtId="185" fontId="7" fillId="0" borderId="26" xfId="155" applyNumberFormat="1" applyFont="1" applyFill="1" applyBorder="1" applyAlignment="1">
      <alignment horizontal="right" indent="2"/>
    </xf>
    <xf numFmtId="185" fontId="9" fillId="0" borderId="0" xfId="155" applyNumberFormat="1" applyFont="1" applyFill="1" applyBorder="1" applyAlignment="1">
      <alignment horizontal="right" indent="1"/>
    </xf>
    <xf numFmtId="185" fontId="9" fillId="0" borderId="38" xfId="155" applyNumberFormat="1" applyFont="1" applyFill="1" applyBorder="1" applyAlignment="1">
      <alignment horizontal="right" indent="1"/>
    </xf>
    <xf numFmtId="185" fontId="9" fillId="0" borderId="39" xfId="155" applyNumberFormat="1" applyFont="1" applyFill="1" applyBorder="1" applyAlignment="1">
      <alignment horizontal="right" indent="1"/>
    </xf>
    <xf numFmtId="185" fontId="7" fillId="0" borderId="0" xfId="155" applyNumberFormat="1" applyFont="1" applyFill="1" applyAlignment="1">
      <alignment horizontal="right" indent="1"/>
    </xf>
    <xf numFmtId="185" fontId="9" fillId="0" borderId="0" xfId="155" applyNumberFormat="1" applyFont="1" applyFill="1" applyAlignment="1">
      <alignment horizontal="right" indent="1"/>
    </xf>
    <xf numFmtId="185" fontId="9" fillId="0" borderId="16" xfId="155" applyNumberFormat="1" applyFont="1" applyFill="1" applyBorder="1" applyAlignment="1">
      <alignment horizontal="right" indent="1"/>
    </xf>
    <xf numFmtId="185" fontId="9" fillId="0" borderId="23" xfId="155" applyNumberFormat="1" applyFont="1" applyFill="1" applyBorder="1" applyAlignment="1">
      <alignment horizontal="right" indent="1"/>
    </xf>
    <xf numFmtId="185" fontId="9" fillId="0" borderId="40" xfId="155" applyNumberFormat="1" applyFont="1" applyFill="1" applyBorder="1" applyAlignment="1">
      <alignment horizontal="right" indent="1"/>
    </xf>
    <xf numFmtId="185" fontId="9" fillId="0" borderId="41" xfId="155" applyNumberFormat="1" applyFont="1" applyFill="1" applyBorder="1" applyAlignment="1">
      <alignment horizontal="right" indent="1"/>
    </xf>
    <xf numFmtId="185" fontId="9" fillId="0" borderId="24" xfId="155" applyNumberFormat="1" applyFont="1" applyFill="1" applyBorder="1" applyAlignment="1">
      <alignment horizontal="right" indent="2"/>
    </xf>
    <xf numFmtId="185" fontId="9" fillId="0" borderId="42" xfId="155" applyNumberFormat="1" applyFont="1" applyFill="1" applyBorder="1" applyAlignment="1">
      <alignment horizontal="right" indent="1"/>
    </xf>
    <xf numFmtId="185" fontId="9" fillId="0" borderId="73" xfId="155" applyNumberFormat="1" applyFont="1" applyFill="1" applyBorder="1" applyAlignment="1">
      <alignment horizontal="right" indent="1"/>
    </xf>
    <xf numFmtId="185" fontId="9" fillId="0" borderId="72" xfId="155" applyNumberFormat="1" applyFont="1" applyFill="1" applyBorder="1" applyAlignment="1">
      <alignment horizontal="right" indent="2"/>
    </xf>
    <xf numFmtId="185" fontId="9" fillId="0" borderId="0" xfId="155" applyNumberFormat="1" applyFont="1" applyFill="1"/>
    <xf numFmtId="185" fontId="9" fillId="0" borderId="0" xfId="155" applyNumberFormat="1" applyFont="1" applyFill="1" applyBorder="1" applyAlignment="1">
      <alignment horizontal="right" indent="2"/>
    </xf>
    <xf numFmtId="185" fontId="9" fillId="0" borderId="38" xfId="155" applyNumberFormat="1" applyFont="1" applyFill="1" applyBorder="1" applyAlignment="1">
      <alignment horizontal="right" indent="2"/>
    </xf>
    <xf numFmtId="185" fontId="9" fillId="0" borderId="39" xfId="155" applyNumberFormat="1" applyFont="1" applyFill="1" applyBorder="1" applyAlignment="1">
      <alignment horizontal="right" indent="2"/>
    </xf>
    <xf numFmtId="185" fontId="9" fillId="0" borderId="0" xfId="155" applyNumberFormat="1" applyFont="1" applyFill="1" applyAlignment="1">
      <alignment horizontal="right" indent="2"/>
    </xf>
    <xf numFmtId="0" fontId="76" fillId="0" borderId="0" xfId="155" applyFont="1" applyFill="1" applyBorder="1" applyAlignment="1">
      <alignment horizontal="right"/>
    </xf>
    <xf numFmtId="185" fontId="9" fillId="0" borderId="26" xfId="155" applyNumberFormat="1" applyFont="1" applyFill="1" applyBorder="1" applyAlignment="1">
      <alignment horizontal="right" indent="1"/>
    </xf>
    <xf numFmtId="0" fontId="9" fillId="0" borderId="0" xfId="155" applyFill="1" applyBorder="1"/>
    <xf numFmtId="185" fontId="9" fillId="0" borderId="72" xfId="155" applyNumberFormat="1" applyFont="1" applyFill="1" applyBorder="1" applyAlignment="1">
      <alignment horizontal="right" indent="1"/>
    </xf>
    <xf numFmtId="0" fontId="46" fillId="0" borderId="0" xfId="155" applyFont="1" applyAlignment="1"/>
    <xf numFmtId="0" fontId="46" fillId="0" borderId="0" xfId="156" applyFont="1"/>
    <xf numFmtId="0" fontId="9" fillId="0" borderId="0" xfId="156" applyAlignment="1">
      <alignment vertical="center"/>
    </xf>
    <xf numFmtId="0" fontId="9" fillId="0" borderId="29" xfId="156" applyBorder="1" applyAlignment="1">
      <alignment vertical="center"/>
    </xf>
    <xf numFmtId="0" fontId="9" fillId="0" borderId="27" xfId="156" applyBorder="1"/>
    <xf numFmtId="0" fontId="74" fillId="0" borderId="27" xfId="156" applyFont="1" applyBorder="1"/>
    <xf numFmtId="0" fontId="77" fillId="0" borderId="27" xfId="156" applyFont="1" applyBorder="1"/>
    <xf numFmtId="0" fontId="7" fillId="0" borderId="27" xfId="156" applyFont="1" applyBorder="1" applyAlignment="1">
      <alignment horizontal="left" indent="2"/>
    </xf>
    <xf numFmtId="0" fontId="9" fillId="0" borderId="27" xfId="156" applyBorder="1" applyAlignment="1">
      <alignment horizontal="left" indent="2"/>
    </xf>
    <xf numFmtId="0" fontId="9" fillId="0" borderId="25" xfId="156" applyBorder="1"/>
    <xf numFmtId="0" fontId="9" fillId="0" borderId="28" xfId="156" applyBorder="1"/>
    <xf numFmtId="0" fontId="9" fillId="0" borderId="0" xfId="156" applyAlignment="1">
      <alignment horizontal="left" indent="2"/>
    </xf>
    <xf numFmtId="0" fontId="7" fillId="0" borderId="30" xfId="163" quotePrefix="1" applyNumberFormat="1" applyFont="1" applyFill="1" applyBorder="1" applyAlignment="1">
      <alignment horizontal="center" vertical="center"/>
    </xf>
    <xf numFmtId="0" fontId="7" fillId="0" borderId="31" xfId="163" applyNumberFormat="1" applyFont="1" applyFill="1" applyBorder="1" applyAlignment="1">
      <alignment horizontal="center" vertical="center"/>
    </xf>
    <xf numFmtId="0" fontId="7" fillId="0" borderId="32" xfId="163" applyNumberFormat="1" applyFont="1" applyFill="1" applyBorder="1" applyAlignment="1">
      <alignment horizontal="center" vertical="center"/>
    </xf>
    <xf numFmtId="0" fontId="7" fillId="0" borderId="33" xfId="163" applyNumberFormat="1" applyFont="1" applyFill="1" applyBorder="1" applyAlignment="1">
      <alignment horizontal="center" vertical="center"/>
    </xf>
    <xf numFmtId="185" fontId="78" fillId="0" borderId="0" xfId="295" applyNumberFormat="1" applyFont="1" applyFill="1" applyAlignment="1">
      <alignment horizontal="right" vertical="center"/>
    </xf>
    <xf numFmtId="0" fontId="9" fillId="0" borderId="34" xfId="155" applyFont="1" applyFill="1" applyBorder="1" applyAlignment="1"/>
    <xf numFmtId="0" fontId="9" fillId="0" borderId="35" xfId="155" applyFont="1" applyFill="1" applyBorder="1" applyAlignment="1"/>
    <xf numFmtId="0" fontId="9" fillId="0" borderId="36" xfId="155" applyFont="1" applyFill="1" applyBorder="1" applyAlignment="1"/>
    <xf numFmtId="0" fontId="9" fillId="0" borderId="37" xfId="155" quotePrefix="1" applyFont="1" applyFill="1" applyBorder="1" applyAlignment="1"/>
    <xf numFmtId="0" fontId="9" fillId="0" borderId="35" xfId="155" quotePrefix="1" applyFont="1" applyFill="1" applyBorder="1" applyAlignment="1"/>
    <xf numFmtId="0" fontId="9" fillId="0" borderId="52" xfId="155" quotePrefix="1" applyFont="1" applyFill="1" applyBorder="1" applyAlignment="1"/>
    <xf numFmtId="0" fontId="9" fillId="0" borderId="0" xfId="156" applyFill="1" applyAlignment="1">
      <alignment wrapText="1"/>
    </xf>
    <xf numFmtId="0" fontId="9" fillId="0" borderId="0" xfId="156" applyFill="1" applyAlignment="1">
      <alignment vertical="top"/>
    </xf>
    <xf numFmtId="0" fontId="9" fillId="0" borderId="0" xfId="156" applyFill="1" applyAlignment="1"/>
    <xf numFmtId="192" fontId="90" fillId="0" borderId="0" xfId="307" applyNumberFormat="1" applyFont="1" applyAlignment="1">
      <alignment horizontal="left"/>
    </xf>
    <xf numFmtId="192" fontId="90" fillId="0" borderId="0" xfId="307" applyNumberFormat="1" applyFont="1" applyBorder="1"/>
    <xf numFmtId="0" fontId="77" fillId="0" borderId="0" xfId="155" applyFont="1"/>
    <xf numFmtId="172" fontId="90" fillId="0" borderId="53" xfId="307" applyNumberFormat="1" applyFont="1" applyBorder="1" applyAlignment="1">
      <alignment horizontal="center"/>
    </xf>
    <xf numFmtId="172" fontId="90" fillId="0" borderId="55" xfId="307" applyNumberFormat="1" applyFont="1" applyBorder="1" applyAlignment="1">
      <alignment horizontal="center"/>
    </xf>
    <xf numFmtId="0" fontId="9" fillId="0" borderId="0" xfId="155" applyAlignment="1">
      <alignment wrapText="1"/>
    </xf>
    <xf numFmtId="0" fontId="77" fillId="0" borderId="0" xfId="155" applyFont="1" applyAlignment="1">
      <alignment wrapText="1"/>
    </xf>
    <xf numFmtId="187" fontId="9" fillId="0" borderId="0" xfId="155" applyNumberFormat="1"/>
    <xf numFmtId="172" fontId="9" fillId="0" borderId="0" xfId="155" applyNumberFormat="1"/>
    <xf numFmtId="172" fontId="9" fillId="0" borderId="54" xfId="155" applyNumberFormat="1" applyBorder="1"/>
    <xf numFmtId="172" fontId="90" fillId="2" borderId="53" xfId="363" applyNumberFormat="1" applyFont="1" applyFill="1" applyBorder="1" applyAlignment="1">
      <alignment horizontal="center"/>
    </xf>
    <xf numFmtId="172" fontId="90" fillId="2" borderId="55" xfId="363" applyNumberFormat="1" applyFont="1" applyFill="1" applyBorder="1" applyAlignment="1">
      <alignment horizontal="center"/>
    </xf>
    <xf numFmtId="0" fontId="87" fillId="0" borderId="0" xfId="155" applyFont="1"/>
    <xf numFmtId="187" fontId="7" fillId="0" borderId="54" xfId="155" applyNumberFormat="1" applyFont="1" applyBorder="1"/>
    <xf numFmtId="0" fontId="88" fillId="0" borderId="0" xfId="155" applyFont="1" applyFill="1"/>
    <xf numFmtId="185" fontId="7" fillId="0" borderId="0" xfId="155" applyNumberFormat="1" applyFont="1" applyAlignment="1">
      <alignment horizontal="center"/>
    </xf>
    <xf numFmtId="185" fontId="9" fillId="0" borderId="0" xfId="155" applyNumberFormat="1" applyFont="1" applyAlignment="1">
      <alignment horizontal="center"/>
    </xf>
    <xf numFmtId="184" fontId="75" fillId="0" borderId="0" xfId="155" applyNumberFormat="1" applyFont="1" applyFill="1" applyAlignment="1">
      <alignment horizontal="left"/>
    </xf>
    <xf numFmtId="0" fontId="9" fillId="0" borderId="16" xfId="155" applyBorder="1" applyAlignment="1"/>
    <xf numFmtId="184" fontId="87" fillId="0" borderId="0" xfId="155" applyNumberFormat="1" applyFont="1" applyFill="1" applyAlignment="1">
      <alignment horizontal="left"/>
    </xf>
    <xf numFmtId="2" fontId="87" fillId="0" borderId="0" xfId="155" applyNumberFormat="1" applyFont="1"/>
    <xf numFmtId="2" fontId="87" fillId="55" borderId="0" xfId="155" applyNumberFormat="1" applyFont="1" applyFill="1"/>
    <xf numFmtId="0" fontId="7" fillId="0" borderId="43" xfId="163" applyNumberFormat="1" applyFont="1" applyFill="1" applyBorder="1" applyAlignment="1">
      <alignment horizontal="center" vertical="center"/>
    </xf>
    <xf numFmtId="0" fontId="9" fillId="0" borderId="44" xfId="155" applyFont="1" applyFill="1" applyBorder="1" applyAlignment="1">
      <alignment vertical="top"/>
    </xf>
    <xf numFmtId="0" fontId="9" fillId="0" borderId="46" xfId="155" applyBorder="1"/>
    <xf numFmtId="185" fontId="7" fillId="0" borderId="46" xfId="155" applyNumberFormat="1" applyFont="1" applyBorder="1" applyAlignment="1">
      <alignment horizontal="center"/>
    </xf>
    <xf numFmtId="185" fontId="9" fillId="0" borderId="46" xfId="155" applyNumberFormat="1" applyFont="1" applyBorder="1" applyAlignment="1">
      <alignment horizontal="center"/>
    </xf>
    <xf numFmtId="185" fontId="9" fillId="0" borderId="46" xfId="155" applyNumberFormat="1" applyFont="1" applyFill="1" applyBorder="1" applyAlignment="1">
      <alignment horizontal="right" indent="1"/>
    </xf>
    <xf numFmtId="185" fontId="9" fillId="0" borderId="48" xfId="155" applyNumberFormat="1" applyFont="1" applyFill="1" applyBorder="1" applyAlignment="1">
      <alignment horizontal="right" indent="1"/>
    </xf>
    <xf numFmtId="185" fontId="9" fillId="0" borderId="50" xfId="155" applyNumberFormat="1" applyFont="1" applyFill="1" applyBorder="1" applyAlignment="1">
      <alignment horizontal="right" indent="1"/>
    </xf>
    <xf numFmtId="0" fontId="7" fillId="0" borderId="45" xfId="155" applyFont="1" applyFill="1" applyBorder="1" applyAlignment="1">
      <alignment horizontal="left"/>
    </xf>
    <xf numFmtId="0" fontId="75" fillId="0" borderId="47" xfId="155" applyFont="1" applyBorder="1"/>
    <xf numFmtId="185" fontId="7" fillId="0" borderId="47" xfId="155" applyNumberFormat="1" applyFont="1" applyFill="1" applyBorder="1" applyAlignment="1">
      <alignment horizontal="right" indent="2"/>
    </xf>
    <xf numFmtId="185" fontId="9" fillId="0" borderId="47" xfId="155" applyNumberFormat="1" applyFont="1" applyFill="1" applyBorder="1" applyAlignment="1">
      <alignment horizontal="right" indent="2"/>
    </xf>
    <xf numFmtId="185" fontId="9" fillId="0" borderId="49" xfId="155" applyNumberFormat="1" applyFont="1" applyFill="1" applyBorder="1" applyAlignment="1">
      <alignment horizontal="right" indent="2"/>
    </xf>
    <xf numFmtId="185" fontId="9" fillId="0" borderId="51" xfId="155" applyNumberFormat="1" applyFont="1" applyFill="1" applyBorder="1" applyAlignment="1">
      <alignment horizontal="right" indent="2"/>
    </xf>
    <xf numFmtId="2" fontId="9" fillId="0" borderId="47" xfId="155" applyNumberFormat="1" applyFont="1" applyFill="1" applyBorder="1" applyAlignment="1">
      <alignment horizontal="right" indent="2"/>
    </xf>
    <xf numFmtId="2" fontId="9" fillId="0" borderId="26" xfId="155" applyNumberFormat="1" applyFont="1" applyFill="1" applyBorder="1" applyAlignment="1">
      <alignment horizontal="right" indent="2"/>
    </xf>
    <xf numFmtId="10" fontId="0" fillId="62" borderId="17" xfId="1" applyNumberFormat="1" applyFont="1" applyFill="1" applyBorder="1"/>
    <xf numFmtId="10" fontId="0" fillId="62" borderId="60" xfId="1" applyNumberFormat="1" applyFont="1" applyFill="1" applyBorder="1"/>
    <xf numFmtId="2" fontId="7" fillId="62" borderId="46" xfId="155" applyNumberFormat="1" applyFont="1" applyFill="1" applyBorder="1" applyAlignment="1">
      <alignment horizontal="center"/>
    </xf>
    <xf numFmtId="2" fontId="7" fillId="62" borderId="0" xfId="155" applyNumberFormat="1" applyFont="1" applyFill="1" applyAlignment="1">
      <alignment horizontal="center"/>
    </xf>
    <xf numFmtId="2" fontId="7" fillId="62" borderId="47" xfId="155" applyNumberFormat="1" applyFont="1" applyFill="1" applyBorder="1" applyAlignment="1">
      <alignment horizontal="right" indent="2"/>
    </xf>
    <xf numFmtId="0" fontId="9" fillId="0" borderId="16" xfId="156" applyBorder="1" applyAlignment="1">
      <alignment horizontal="center" vertical="center"/>
    </xf>
    <xf numFmtId="0" fontId="9" fillId="0" borderId="0" xfId="156" applyFill="1" applyAlignment="1">
      <alignment horizontal="left" vertical="top" wrapText="1"/>
    </xf>
    <xf numFmtId="0" fontId="9" fillId="0" borderId="0" xfId="156" applyFill="1" applyAlignment="1">
      <alignment horizontal="left"/>
    </xf>
    <xf numFmtId="0" fontId="9" fillId="0" borderId="0" xfId="156" applyFill="1" applyAlignment="1">
      <alignment horizontal="left" wrapText="1"/>
    </xf>
    <xf numFmtId="0" fontId="9" fillId="0" borderId="0" xfId="155" applyAlignment="1">
      <alignment horizontal="center" wrapText="1"/>
    </xf>
  </cellXfs>
  <cellStyles count="364">
    <cellStyle name=" 1" xfId="7" xr:uid="{00000000-0005-0000-0000-000000000000}"/>
    <cellStyle name=" 1 2" xfId="8" xr:uid="{00000000-0005-0000-0000-000001000000}"/>
    <cellStyle name=" 1_29(d) - Gas extensions -tariffs" xfId="9" xr:uid="{00000000-0005-0000-0000-000002000000}"/>
    <cellStyle name="_Capex" xfId="10" xr:uid="{00000000-0005-0000-0000-000003000000}"/>
    <cellStyle name="_Capex 2" xfId="11" xr:uid="{00000000-0005-0000-0000-000004000000}"/>
    <cellStyle name="_Capex_29(d) - Gas extensions -tariffs" xfId="12" xr:uid="{00000000-0005-0000-0000-000005000000}"/>
    <cellStyle name="_UED AMP 2009-14 Final 250309 Less PU" xfId="13" xr:uid="{00000000-0005-0000-0000-000006000000}"/>
    <cellStyle name="_UED AMP 2009-14 Final 250309 Less PU_1011 monthly" xfId="14" xr:uid="{00000000-0005-0000-0000-000007000000}"/>
    <cellStyle name="20% - Accent1 2" xfId="15" xr:uid="{00000000-0005-0000-0000-000008000000}"/>
    <cellStyle name="20% - Accent1 2 2" xfId="264" xr:uid="{00000000-0005-0000-0000-000009000000}"/>
    <cellStyle name="20% - Accent1 2 3" xfId="311" xr:uid="{7B1819DA-65E4-407B-85E1-B671AFC7E16B}"/>
    <cellStyle name="20% - Accent2 2" xfId="16" xr:uid="{00000000-0005-0000-0000-00000A000000}"/>
    <cellStyle name="20% - Accent2 2 2" xfId="265" xr:uid="{00000000-0005-0000-0000-00000B000000}"/>
    <cellStyle name="20% - Accent2 2 3" xfId="312" xr:uid="{29C2DEAD-DEEF-425B-BA28-1FD50A4620E5}"/>
    <cellStyle name="20% - Accent3 2" xfId="17" xr:uid="{00000000-0005-0000-0000-00000C000000}"/>
    <cellStyle name="20% - Accent3 2 2" xfId="266" xr:uid="{00000000-0005-0000-0000-00000D000000}"/>
    <cellStyle name="20% - Accent3 2 3" xfId="313" xr:uid="{8767CC2B-24D3-4F28-ADD6-1419A1F70A37}"/>
    <cellStyle name="20% - Accent4 2" xfId="18" xr:uid="{00000000-0005-0000-0000-00000E000000}"/>
    <cellStyle name="20% - Accent4 2 2" xfId="267" xr:uid="{00000000-0005-0000-0000-00000F000000}"/>
    <cellStyle name="20% - Accent4 2 3" xfId="314" xr:uid="{945B7C8C-0FDB-42F8-AEE6-50B3D862A02D}"/>
    <cellStyle name="20% - Accent5 2" xfId="19" xr:uid="{00000000-0005-0000-0000-000010000000}"/>
    <cellStyle name="20% - Accent5 2 2" xfId="315" xr:uid="{68E9871E-7A13-4799-A77A-5032188B2A47}"/>
    <cellStyle name="20% - Accent6 2" xfId="20" xr:uid="{00000000-0005-0000-0000-000011000000}"/>
    <cellStyle name="20% - Accent6 2 2" xfId="268" xr:uid="{00000000-0005-0000-0000-000012000000}"/>
    <cellStyle name="40% - Accent1 2" xfId="21" xr:uid="{00000000-0005-0000-0000-000013000000}"/>
    <cellStyle name="40% - Accent1 2 2" xfId="269" xr:uid="{00000000-0005-0000-0000-000014000000}"/>
    <cellStyle name="40% - Accent1 2 3" xfId="316" xr:uid="{E4980018-8809-4B06-8FAA-0465DAB6F617}"/>
    <cellStyle name="40% - Accent2 2" xfId="22" xr:uid="{00000000-0005-0000-0000-000015000000}"/>
    <cellStyle name="40% - Accent2 2 2" xfId="317" xr:uid="{4835BD2A-DCF2-42C6-8432-34F896C5B0C0}"/>
    <cellStyle name="40% - Accent3 2" xfId="23" xr:uid="{00000000-0005-0000-0000-000016000000}"/>
    <cellStyle name="40% - Accent3 2 2" xfId="270" xr:uid="{00000000-0005-0000-0000-000017000000}"/>
    <cellStyle name="40% - Accent3 2 3" xfId="318" xr:uid="{6433BEEC-182A-4980-83A5-1513A55424DA}"/>
    <cellStyle name="40% - Accent4 2" xfId="24" xr:uid="{00000000-0005-0000-0000-000018000000}"/>
    <cellStyle name="40% - Accent4 2 2" xfId="271" xr:uid="{00000000-0005-0000-0000-000019000000}"/>
    <cellStyle name="40% - Accent4 2 3" xfId="319" xr:uid="{6B70820E-98DA-4430-BF96-228696B3FFA7}"/>
    <cellStyle name="40% - Accent5 2" xfId="25" xr:uid="{00000000-0005-0000-0000-00001A000000}"/>
    <cellStyle name="40% - Accent5 2 2" xfId="272" xr:uid="{00000000-0005-0000-0000-00001B000000}"/>
    <cellStyle name="40% - Accent5 2 3" xfId="320" xr:uid="{0E19D6B7-1FD0-4303-B1AE-F0589DBC3B71}"/>
    <cellStyle name="40% - Accent6 2" xfId="26" xr:uid="{00000000-0005-0000-0000-00001C000000}"/>
    <cellStyle name="40% - Accent6 2 2" xfId="273" xr:uid="{00000000-0005-0000-0000-00001D000000}"/>
    <cellStyle name="40% - Accent6 2 3" xfId="321" xr:uid="{7B56B744-67CD-46BB-8E09-8BD4184AAB6D}"/>
    <cellStyle name="60% - Accent1 2" xfId="27" xr:uid="{00000000-0005-0000-0000-00001E000000}"/>
    <cellStyle name="60% - Accent1 2 2" xfId="274" xr:uid="{00000000-0005-0000-0000-00001F000000}"/>
    <cellStyle name="60% - Accent1 2 3" xfId="322" xr:uid="{066168F8-23E7-4A84-97C7-61671E969FF2}"/>
    <cellStyle name="60% - Accent2 2" xfId="28" xr:uid="{00000000-0005-0000-0000-000020000000}"/>
    <cellStyle name="60% - Accent2 2 2" xfId="275" xr:uid="{00000000-0005-0000-0000-000021000000}"/>
    <cellStyle name="60% - Accent2 2 3" xfId="323" xr:uid="{DEFC79E8-C760-48F3-BBFB-D31554D94A7C}"/>
    <cellStyle name="60% - Accent3 2" xfId="29" xr:uid="{00000000-0005-0000-0000-000022000000}"/>
    <cellStyle name="60% - Accent3 2 2" xfId="276" xr:uid="{00000000-0005-0000-0000-000023000000}"/>
    <cellStyle name="60% - Accent3 2 3" xfId="324" xr:uid="{351448F6-F231-49F3-A4DF-4B25C84FF6D9}"/>
    <cellStyle name="60% - Accent4 2" xfId="30" xr:uid="{00000000-0005-0000-0000-000024000000}"/>
    <cellStyle name="60% - Accent4 2 2" xfId="277" xr:uid="{00000000-0005-0000-0000-000025000000}"/>
    <cellStyle name="60% - Accent4 2 3" xfId="325" xr:uid="{C7FDCC9F-196A-43C4-B005-14A6713387FC}"/>
    <cellStyle name="60% - Accent5 2" xfId="31" xr:uid="{00000000-0005-0000-0000-000026000000}"/>
    <cellStyle name="60% - Accent5 2 2" xfId="278" xr:uid="{00000000-0005-0000-0000-000027000000}"/>
    <cellStyle name="60% - Accent5 2 3" xfId="326" xr:uid="{89B5DF20-2132-4518-A73F-766B50E97E3A}"/>
    <cellStyle name="60% - Accent6 2" xfId="32" xr:uid="{00000000-0005-0000-0000-000028000000}"/>
    <cellStyle name="60% - Accent6 2 2" xfId="279" xr:uid="{00000000-0005-0000-0000-000029000000}"/>
    <cellStyle name="60% - Accent6 2 3" xfId="327" xr:uid="{16ACDE62-51FA-4EF9-A44C-6C22ED049BA8}"/>
    <cellStyle name="Accent1 - 20%" xfId="33" xr:uid="{00000000-0005-0000-0000-00002A000000}"/>
    <cellStyle name="Accent1 - 40%" xfId="34" xr:uid="{00000000-0005-0000-0000-00002B000000}"/>
    <cellStyle name="Accent1 - 60%" xfId="35" xr:uid="{00000000-0005-0000-0000-00002C000000}"/>
    <cellStyle name="Accent1 2" xfId="36" xr:uid="{00000000-0005-0000-0000-00002D000000}"/>
    <cellStyle name="Accent1 2 2" xfId="280" xr:uid="{00000000-0005-0000-0000-00002E000000}"/>
    <cellStyle name="Accent1 2 3" xfId="328" xr:uid="{1D2530E9-6922-4B0E-8F23-EA274B37B3B4}"/>
    <cellStyle name="Accent2 - 20%" xfId="37" xr:uid="{00000000-0005-0000-0000-00002F000000}"/>
    <cellStyle name="Accent2 - 40%" xfId="38" xr:uid="{00000000-0005-0000-0000-000030000000}"/>
    <cellStyle name="Accent2 - 60%" xfId="39" xr:uid="{00000000-0005-0000-0000-000031000000}"/>
    <cellStyle name="Accent2 2" xfId="40" xr:uid="{00000000-0005-0000-0000-000032000000}"/>
    <cellStyle name="Accent2 2 2" xfId="281" xr:uid="{00000000-0005-0000-0000-000033000000}"/>
    <cellStyle name="Accent3 - 20%" xfId="41" xr:uid="{00000000-0005-0000-0000-000034000000}"/>
    <cellStyle name="Accent3 - 40%" xfId="42" xr:uid="{00000000-0005-0000-0000-000035000000}"/>
    <cellStyle name="Accent3 - 60%" xfId="43" xr:uid="{00000000-0005-0000-0000-000036000000}"/>
    <cellStyle name="Accent3 2" xfId="44" xr:uid="{00000000-0005-0000-0000-000037000000}"/>
    <cellStyle name="Accent3 2 2" xfId="282" xr:uid="{00000000-0005-0000-0000-000038000000}"/>
    <cellStyle name="Accent4 - 20%" xfId="45" xr:uid="{00000000-0005-0000-0000-000039000000}"/>
    <cellStyle name="Accent4 - 40%" xfId="46" xr:uid="{00000000-0005-0000-0000-00003A000000}"/>
    <cellStyle name="Accent4 - 60%" xfId="47" xr:uid="{00000000-0005-0000-0000-00003B000000}"/>
    <cellStyle name="Accent4 2" xfId="48" xr:uid="{00000000-0005-0000-0000-00003C000000}"/>
    <cellStyle name="Accent4 2 2" xfId="283" xr:uid="{00000000-0005-0000-0000-00003D000000}"/>
    <cellStyle name="Accent4 2 3" xfId="329" xr:uid="{162C83B4-D84D-49DB-AC46-65946574257F}"/>
    <cellStyle name="Accent5 - 20%" xfId="49" xr:uid="{00000000-0005-0000-0000-00003E000000}"/>
    <cellStyle name="Accent5 - 40%" xfId="50" xr:uid="{00000000-0005-0000-0000-00003F000000}"/>
    <cellStyle name="Accent5 - 60%" xfId="51" xr:uid="{00000000-0005-0000-0000-000040000000}"/>
    <cellStyle name="Accent5 2" xfId="52" xr:uid="{00000000-0005-0000-0000-000041000000}"/>
    <cellStyle name="Accent6 - 20%" xfId="53" xr:uid="{00000000-0005-0000-0000-000042000000}"/>
    <cellStyle name="Accent6 - 40%" xfId="54" xr:uid="{00000000-0005-0000-0000-000043000000}"/>
    <cellStyle name="Accent6 - 60%" xfId="55" xr:uid="{00000000-0005-0000-0000-000044000000}"/>
    <cellStyle name="Accent6 2" xfId="56" xr:uid="{00000000-0005-0000-0000-000045000000}"/>
    <cellStyle name="Accent6 2 2" xfId="284" xr:uid="{00000000-0005-0000-0000-000046000000}"/>
    <cellStyle name="Agara" xfId="57" xr:uid="{00000000-0005-0000-0000-000047000000}"/>
    <cellStyle name="Assumptions Right Number" xfId="58" xr:uid="{00000000-0005-0000-0000-000048000000}"/>
    <cellStyle name="B79812_.wvu.PrintTitlest" xfId="59" xr:uid="{00000000-0005-0000-0000-000049000000}"/>
    <cellStyle name="Bad 2" xfId="60" xr:uid="{00000000-0005-0000-0000-00004A000000}"/>
    <cellStyle name="Bad 2 2" xfId="285" xr:uid="{00000000-0005-0000-0000-00004B000000}"/>
    <cellStyle name="Black" xfId="61" xr:uid="{00000000-0005-0000-0000-00004C000000}"/>
    <cellStyle name="Blockout" xfId="62" xr:uid="{00000000-0005-0000-0000-00004D000000}"/>
    <cellStyle name="Blockout 2" xfId="63" xr:uid="{00000000-0005-0000-0000-00004E000000}"/>
    <cellStyle name="Blue" xfId="64" xr:uid="{00000000-0005-0000-0000-00004F000000}"/>
    <cellStyle name="Calcs_Divider" xfId="65" xr:uid="{00000000-0005-0000-0000-000050000000}"/>
    <cellStyle name="Calculation 2" xfId="66" xr:uid="{00000000-0005-0000-0000-000051000000}"/>
    <cellStyle name="Calculation 2 2" xfId="286" xr:uid="{00000000-0005-0000-0000-000052000000}"/>
    <cellStyle name="Calculation 2 2 2" xfId="331" xr:uid="{476E0461-AECF-486F-BC8B-DAA63DB368EA}"/>
    <cellStyle name="Calculation 2 3" xfId="330" xr:uid="{9033A863-8C55-4E4B-9D93-02216042371C}"/>
    <cellStyle name="Check" xfId="67" xr:uid="{00000000-0005-0000-0000-000053000000}"/>
    <cellStyle name="Check Cell 2" xfId="68" xr:uid="{00000000-0005-0000-0000-000054000000}"/>
    <cellStyle name="Column_Heading_1" xfId="69" xr:uid="{00000000-0005-0000-0000-000055000000}"/>
    <cellStyle name="Comma [0]7Z_87C" xfId="70" xr:uid="{00000000-0005-0000-0000-000056000000}"/>
    <cellStyle name="Comma 0" xfId="71" xr:uid="{00000000-0005-0000-0000-000057000000}"/>
    <cellStyle name="Comma 1" xfId="72" xr:uid="{00000000-0005-0000-0000-000058000000}"/>
    <cellStyle name="Comma 1 2" xfId="73" xr:uid="{00000000-0005-0000-0000-000059000000}"/>
    <cellStyle name="Comma 2" xfId="74" xr:uid="{00000000-0005-0000-0000-00005A000000}"/>
    <cellStyle name="Comma 2 2" xfId="75" xr:uid="{00000000-0005-0000-0000-00005B000000}"/>
    <cellStyle name="Comma 2 3" xfId="76" xr:uid="{00000000-0005-0000-0000-00005C000000}"/>
    <cellStyle name="Comma 2 3 2" xfId="77" xr:uid="{00000000-0005-0000-0000-00005D000000}"/>
    <cellStyle name="Comma 2 4" xfId="78" xr:uid="{00000000-0005-0000-0000-00005E000000}"/>
    <cellStyle name="Comma 2 5" xfId="79" xr:uid="{00000000-0005-0000-0000-00005F000000}"/>
    <cellStyle name="Comma 3" xfId="80" xr:uid="{00000000-0005-0000-0000-000060000000}"/>
    <cellStyle name="Comma 3 2" xfId="81" xr:uid="{00000000-0005-0000-0000-000061000000}"/>
    <cellStyle name="Comma 3 3" xfId="82" xr:uid="{00000000-0005-0000-0000-000062000000}"/>
    <cellStyle name="Comma 4" xfId="83" xr:uid="{00000000-0005-0000-0000-000063000000}"/>
    <cellStyle name="Comma 5" xfId="84" xr:uid="{00000000-0005-0000-0000-000064000000}"/>
    <cellStyle name="Comma 6" xfId="85" xr:uid="{00000000-0005-0000-0000-000065000000}"/>
    <cellStyle name="Comma 7" xfId="86" xr:uid="{00000000-0005-0000-0000-000066000000}"/>
    <cellStyle name="Comma 8" xfId="87" xr:uid="{00000000-0005-0000-0000-000067000000}"/>
    <cellStyle name="Comma0" xfId="88" xr:uid="{00000000-0005-0000-0000-000068000000}"/>
    <cellStyle name="Currency 11" xfId="89" xr:uid="{00000000-0005-0000-0000-000069000000}"/>
    <cellStyle name="Currency 11 2" xfId="90" xr:uid="{00000000-0005-0000-0000-00006A000000}"/>
    <cellStyle name="Currency 2" xfId="91" xr:uid="{00000000-0005-0000-0000-00006B000000}"/>
    <cellStyle name="Currency 2 2" xfId="92" xr:uid="{00000000-0005-0000-0000-00006C000000}"/>
    <cellStyle name="Currency 3" xfId="93" xr:uid="{00000000-0005-0000-0000-00006D000000}"/>
    <cellStyle name="Currency 3 2" xfId="94" xr:uid="{00000000-0005-0000-0000-00006E000000}"/>
    <cellStyle name="Currency 4" xfId="95" xr:uid="{00000000-0005-0000-0000-00006F000000}"/>
    <cellStyle name="Currency 4 2" xfId="96" xr:uid="{00000000-0005-0000-0000-000070000000}"/>
    <cellStyle name="Currency 5" xfId="97" xr:uid="{00000000-0005-0000-0000-000071000000}"/>
    <cellStyle name="D4_B8B1_005004B79812_.wvu.PrintTitlest" xfId="98" xr:uid="{00000000-0005-0000-0000-000072000000}"/>
    <cellStyle name="Date" xfId="99" xr:uid="{00000000-0005-0000-0000-000073000000}"/>
    <cellStyle name="Date 2" xfId="100" xr:uid="{00000000-0005-0000-0000-000074000000}"/>
    <cellStyle name="Emphasis 1" xfId="101" xr:uid="{00000000-0005-0000-0000-000075000000}"/>
    <cellStyle name="Emphasis 2" xfId="102" xr:uid="{00000000-0005-0000-0000-000076000000}"/>
    <cellStyle name="Emphasis 3" xfId="103" xr:uid="{00000000-0005-0000-0000-000077000000}"/>
    <cellStyle name="Empty_Cell" xfId="104" xr:uid="{00000000-0005-0000-0000-000078000000}"/>
    <cellStyle name="Euro" xfId="105" xr:uid="{00000000-0005-0000-0000-000079000000}"/>
    <cellStyle name="Explanatory Text 2" xfId="106" xr:uid="{00000000-0005-0000-0000-00007A000000}"/>
    <cellStyle name="Fixed" xfId="107" xr:uid="{00000000-0005-0000-0000-00007B000000}"/>
    <cellStyle name="Fixed 2" xfId="108" xr:uid="{00000000-0005-0000-0000-00007C000000}"/>
    <cellStyle name="Gilsans" xfId="109" xr:uid="{00000000-0005-0000-0000-00007D000000}"/>
    <cellStyle name="Gilsansl" xfId="110" xr:uid="{00000000-0005-0000-0000-00007E000000}"/>
    <cellStyle name="Good 2" xfId="111" xr:uid="{00000000-0005-0000-0000-00007F000000}"/>
    <cellStyle name="Good 2 2" xfId="287" xr:uid="{00000000-0005-0000-0000-000080000000}"/>
    <cellStyle name="Header1" xfId="112" xr:uid="{00000000-0005-0000-0000-000081000000}"/>
    <cellStyle name="Header2" xfId="113" xr:uid="{00000000-0005-0000-0000-000082000000}"/>
    <cellStyle name="Header3" xfId="114" xr:uid="{00000000-0005-0000-0000-000083000000}"/>
    <cellStyle name="Header4" xfId="115" xr:uid="{00000000-0005-0000-0000-000084000000}"/>
    <cellStyle name="Header5" xfId="116" xr:uid="{00000000-0005-0000-0000-000085000000}"/>
    <cellStyle name="Heading 1 2" xfId="117" xr:uid="{00000000-0005-0000-0000-000086000000}"/>
    <cellStyle name="Heading 1 2 2" xfId="118" xr:uid="{00000000-0005-0000-0000-000087000000}"/>
    <cellStyle name="Heading 1 2 2 2" xfId="333" xr:uid="{2A6DEBA3-2E91-48DB-9191-AA05A857E978}"/>
    <cellStyle name="Heading 1 2 3" xfId="332" xr:uid="{2511B53D-C408-4D53-BD9F-97C1704C3F43}"/>
    <cellStyle name="Heading 1 3" xfId="119" xr:uid="{00000000-0005-0000-0000-000088000000}"/>
    <cellStyle name="Heading 2 2" xfId="120" xr:uid="{00000000-0005-0000-0000-000089000000}"/>
    <cellStyle name="Heading 2 2 2" xfId="121" xr:uid="{00000000-0005-0000-0000-00008A000000}"/>
    <cellStyle name="Heading 2 2 2 2" xfId="335" xr:uid="{DAAD70FE-F800-4C3B-8482-EB7CDCED444E}"/>
    <cellStyle name="Heading 2 2 3" xfId="334" xr:uid="{97CF5EED-743D-4CE2-A4DE-444A5F6C93B7}"/>
    <cellStyle name="Heading 2 3" xfId="122" xr:uid="{00000000-0005-0000-0000-00008B000000}"/>
    <cellStyle name="Heading 3 2" xfId="123" xr:uid="{00000000-0005-0000-0000-00008C000000}"/>
    <cellStyle name="Heading 3 2 2" xfId="124" xr:uid="{00000000-0005-0000-0000-00008D000000}"/>
    <cellStyle name="Heading 3 2 2 2" xfId="337" xr:uid="{3B4DC5EA-2125-418B-A7AD-A6223DCAFC96}"/>
    <cellStyle name="Heading 3 2 3" xfId="336" xr:uid="{A4691AC8-962E-434F-BAF1-77C2263078C5}"/>
    <cellStyle name="Heading 3 3" xfId="125" xr:uid="{00000000-0005-0000-0000-00008E000000}"/>
    <cellStyle name="Heading 3 3 2" xfId="338" xr:uid="{CD2AD934-9831-46B9-8FD8-8816D794C197}"/>
    <cellStyle name="Heading 4 2" xfId="126" xr:uid="{00000000-0005-0000-0000-00008F000000}"/>
    <cellStyle name="Heading 4 2 2" xfId="127" xr:uid="{00000000-0005-0000-0000-000090000000}"/>
    <cellStyle name="Heading 4 2 3" xfId="339" xr:uid="{F4B21B5A-8355-483C-A384-B2BAF1695750}"/>
    <cellStyle name="Heading 4 3" xfId="128" xr:uid="{00000000-0005-0000-0000-000091000000}"/>
    <cellStyle name="Heading(4)" xfId="129" xr:uid="{00000000-0005-0000-0000-000092000000}"/>
    <cellStyle name="Hyperlink" xfId="306" builtinId="8"/>
    <cellStyle name="Hyperlink 2" xfId="5" xr:uid="{00000000-0005-0000-0000-000093000000}"/>
    <cellStyle name="Hyperlink 2 2" xfId="340" xr:uid="{D7081DB1-2312-49B5-B50C-F674582D578B}"/>
    <cellStyle name="Hyperlink Arrow" xfId="130" xr:uid="{00000000-0005-0000-0000-000094000000}"/>
    <cellStyle name="Hyperlink Text" xfId="131" xr:uid="{00000000-0005-0000-0000-000095000000}"/>
    <cellStyle name="Input 2" xfId="132" xr:uid="{00000000-0005-0000-0000-000096000000}"/>
    <cellStyle name="Input 2 2" xfId="288" xr:uid="{00000000-0005-0000-0000-000097000000}"/>
    <cellStyle name="Input 2 2 2" xfId="342" xr:uid="{D859A27A-F5FF-48DD-A5C5-EC0F362A639C}"/>
    <cellStyle name="Input 2 3" xfId="341" xr:uid="{61BCF12F-0E47-4A8F-9CDD-84355FE4417C}"/>
    <cellStyle name="Input|Date" xfId="133" xr:uid="{00000000-0005-0000-0000-000098000000}"/>
    <cellStyle name="Input1" xfId="134" xr:uid="{00000000-0005-0000-0000-000099000000}"/>
    <cellStyle name="Input1 2" xfId="135" xr:uid="{00000000-0005-0000-0000-00009A000000}"/>
    <cellStyle name="Input2" xfId="136" xr:uid="{00000000-0005-0000-0000-00009B000000}"/>
    <cellStyle name="Input2 2" xfId="137" xr:uid="{00000000-0005-0000-0000-00009C000000}"/>
    <cellStyle name="Input3" xfId="138" xr:uid="{00000000-0005-0000-0000-00009D000000}"/>
    <cellStyle name="Input3 2" xfId="139" xr:uid="{00000000-0005-0000-0000-00009E000000}"/>
    <cellStyle name="Inputs_Divider" xfId="140" xr:uid="{00000000-0005-0000-0000-00009F000000}"/>
    <cellStyle name="InSheet" xfId="141" xr:uid="{00000000-0005-0000-0000-0000A0000000}"/>
    <cellStyle name="Lines" xfId="142" xr:uid="{00000000-0005-0000-0000-0000A1000000}"/>
    <cellStyle name="Linked Cell 2" xfId="143" xr:uid="{00000000-0005-0000-0000-0000A2000000}"/>
    <cellStyle name="Linked Cell 2 2" xfId="289" xr:uid="{00000000-0005-0000-0000-0000A3000000}"/>
    <cellStyle name="Mine" xfId="144" xr:uid="{00000000-0005-0000-0000-0000A4000000}"/>
    <cellStyle name="Model Name" xfId="145" xr:uid="{00000000-0005-0000-0000-0000A5000000}"/>
    <cellStyle name="Neutral 2" xfId="146" xr:uid="{00000000-0005-0000-0000-0000A6000000}"/>
    <cellStyle name="Neutral 2 2" xfId="290" xr:uid="{00000000-0005-0000-0000-0000A7000000}"/>
    <cellStyle name="Normal" xfId="0" builtinId="0"/>
    <cellStyle name="Normal - Style1" xfId="147" xr:uid="{00000000-0005-0000-0000-0000A9000000}"/>
    <cellStyle name="Normal 10" xfId="148" xr:uid="{00000000-0005-0000-0000-0000AA000000}"/>
    <cellStyle name="Normal 10 2" xfId="343" xr:uid="{C7D82DE7-7C54-4578-9D5F-735130332869}"/>
    <cellStyle name="Normal 11" xfId="362" xr:uid="{00360192-05E9-4BDB-9D69-1E194C78FF11}"/>
    <cellStyle name="Normal 12" xfId="308" xr:uid="{5B87946C-14DF-4346-B480-E8476A52552D}"/>
    <cellStyle name="Normal 13" xfId="149" xr:uid="{00000000-0005-0000-0000-0000AB000000}"/>
    <cellStyle name="Normal 13 2" xfId="150" xr:uid="{00000000-0005-0000-0000-0000AC000000}"/>
    <cellStyle name="Normal 13_29(d) - Gas extensions -tariffs" xfId="151" xr:uid="{00000000-0005-0000-0000-0000AD000000}"/>
    <cellStyle name="Normal 15" xfId="152" xr:uid="{00000000-0005-0000-0000-0000AE000000}"/>
    <cellStyle name="Normal 15 2" xfId="344" xr:uid="{FEB3E0D4-3726-44BA-826E-98981AE43BCB}"/>
    <cellStyle name="Normal 16" xfId="153" xr:uid="{00000000-0005-0000-0000-0000AF000000}"/>
    <cellStyle name="Normal 17" xfId="305" xr:uid="{60404AC8-E794-4FC4-AACB-8A1B6AFB0095}"/>
    <cellStyle name="Normal 2" xfId="4" xr:uid="{00000000-0005-0000-0000-0000B0000000}"/>
    <cellStyle name="Normal 2 2" xfId="154" xr:uid="{00000000-0005-0000-0000-0000B1000000}"/>
    <cellStyle name="Normal 2 2 2" xfId="155" xr:uid="{00000000-0005-0000-0000-0000B2000000}"/>
    <cellStyle name="Normal 2 2 2 2" xfId="345" xr:uid="{75212955-C8D6-4E38-A210-94E26B7C8FFB}"/>
    <cellStyle name="Normal 2 3" xfId="156" xr:uid="{00000000-0005-0000-0000-0000B3000000}"/>
    <cellStyle name="Normal 2 3 2" xfId="157" xr:uid="{00000000-0005-0000-0000-0000B4000000}"/>
    <cellStyle name="Normal 2 3_29(d) - Gas extensions -tariffs" xfId="158" xr:uid="{00000000-0005-0000-0000-0000B5000000}"/>
    <cellStyle name="Normal 2 4" xfId="159" xr:uid="{00000000-0005-0000-0000-0000B6000000}"/>
    <cellStyle name="Normal 2 5" xfId="160" xr:uid="{00000000-0005-0000-0000-0000B7000000}"/>
    <cellStyle name="Normal 2_29(d) - Gas extensions -tariffs" xfId="161" xr:uid="{00000000-0005-0000-0000-0000B8000000}"/>
    <cellStyle name="Normal 3" xfId="162" xr:uid="{00000000-0005-0000-0000-0000B9000000}"/>
    <cellStyle name="Normal 3 2" xfId="163" xr:uid="{00000000-0005-0000-0000-0000BA000000}"/>
    <cellStyle name="Normal 3 2 2" xfId="291" xr:uid="{00000000-0005-0000-0000-0000BB000000}"/>
    <cellStyle name="Normal 3 3" xfId="292" xr:uid="{00000000-0005-0000-0000-0000BC000000}"/>
    <cellStyle name="Normal 3 4" xfId="310" xr:uid="{6CF61140-B5CB-402D-887F-BDD763AFA6E9}"/>
    <cellStyle name="Normal 3_29(d) - Gas extensions -tariffs" xfId="164" xr:uid="{00000000-0005-0000-0000-0000BD000000}"/>
    <cellStyle name="Normal 34" xfId="293" xr:uid="{00000000-0005-0000-0000-0000BE000000}"/>
    <cellStyle name="Normal 38" xfId="165" xr:uid="{00000000-0005-0000-0000-0000BF000000}"/>
    <cellStyle name="Normal 38 2" xfId="166" xr:uid="{00000000-0005-0000-0000-0000C0000000}"/>
    <cellStyle name="Normal 38_29(d) - Gas extensions -tariffs" xfId="167" xr:uid="{00000000-0005-0000-0000-0000C1000000}"/>
    <cellStyle name="Normal 4" xfId="168" xr:uid="{00000000-0005-0000-0000-0000C2000000}"/>
    <cellStyle name="Normal 4 2" xfId="169" xr:uid="{00000000-0005-0000-0000-0000C3000000}"/>
    <cellStyle name="Normal 4 2 2" xfId="294" xr:uid="{00000000-0005-0000-0000-0000C4000000}"/>
    <cellStyle name="Normal 4 2 2 2" xfId="295" xr:uid="{00000000-0005-0000-0000-0000C5000000}"/>
    <cellStyle name="Normal 4 2 2 2 2" xfId="360" xr:uid="{E717B5FC-9A21-4A5A-8714-DFF5C42D7F2A}"/>
    <cellStyle name="Normal 4 2 3" xfId="296" xr:uid="{00000000-0005-0000-0000-0000C6000000}"/>
    <cellStyle name="Normal 4 2 3 2" xfId="297" xr:uid="{00000000-0005-0000-0000-0000C7000000}"/>
    <cellStyle name="Normal 4 2 4" xfId="298" xr:uid="{00000000-0005-0000-0000-0000C8000000}"/>
    <cellStyle name="Normal 4 3" xfId="170" xr:uid="{00000000-0005-0000-0000-0000C9000000}"/>
    <cellStyle name="Normal 4 3 2" xfId="346" xr:uid="{2295AE7C-3920-4E74-BB38-6C297B908B9D}"/>
    <cellStyle name="Normal 4_29(d) - Gas extensions -tariffs" xfId="171" xr:uid="{00000000-0005-0000-0000-0000CA000000}"/>
    <cellStyle name="Normal 40" xfId="172" xr:uid="{00000000-0005-0000-0000-0000CB000000}"/>
    <cellStyle name="Normal 40 2" xfId="173" xr:uid="{00000000-0005-0000-0000-0000CC000000}"/>
    <cellStyle name="Normal 40_29(d) - Gas extensions -tariffs" xfId="174" xr:uid="{00000000-0005-0000-0000-0000CD000000}"/>
    <cellStyle name="Normal 5" xfId="175" xr:uid="{00000000-0005-0000-0000-0000CE000000}"/>
    <cellStyle name="Normal 5 2" xfId="176" xr:uid="{00000000-0005-0000-0000-0000CF000000}"/>
    <cellStyle name="Normal 5 2 2" xfId="348" xr:uid="{1A007944-2F5E-404B-945D-B41CC6008493}"/>
    <cellStyle name="Normal 5 3" xfId="347" xr:uid="{AB453CF4-DFAC-4F5F-9B0C-AB0A78A28D5F}"/>
    <cellStyle name="Normal 6" xfId="177" xr:uid="{00000000-0005-0000-0000-0000D0000000}"/>
    <cellStyle name="Normal 6 2" xfId="178" xr:uid="{00000000-0005-0000-0000-0000D1000000}"/>
    <cellStyle name="Normal 6 2 2" xfId="350" xr:uid="{8DC1D829-0076-494A-87C1-5E0A1AFEFA0C}"/>
    <cellStyle name="Normal 6 3" xfId="299" xr:uid="{00000000-0005-0000-0000-0000D2000000}"/>
    <cellStyle name="Normal 6 4" xfId="349" xr:uid="{8C085EF1-A2FE-47D5-B592-74B9804BD505}"/>
    <cellStyle name="Normal 7" xfId="179" xr:uid="{00000000-0005-0000-0000-0000D3000000}"/>
    <cellStyle name="Normal 7 2" xfId="180" xr:uid="{00000000-0005-0000-0000-0000D4000000}"/>
    <cellStyle name="Normal 7 2 2" xfId="352" xr:uid="{A14045AD-2ED3-45E8-828A-6705B0609B72}"/>
    <cellStyle name="Normal 7 3" xfId="351" xr:uid="{6339F4D0-C368-4FE8-BBEE-0D1FCD186989}"/>
    <cellStyle name="Normal 8" xfId="181" xr:uid="{00000000-0005-0000-0000-0000D5000000}"/>
    <cellStyle name="Normal 8 2" xfId="309" xr:uid="{720EA911-A9A1-427F-850F-5017A5833144}"/>
    <cellStyle name="Normal 88" xfId="2" xr:uid="{00000000-0005-0000-0000-0000D6000000}"/>
    <cellStyle name="Normal 9" xfId="182" xr:uid="{00000000-0005-0000-0000-0000D7000000}"/>
    <cellStyle name="Normal 9 2" xfId="361" xr:uid="{F21772C0-7ACE-4C33-A3CA-7C2FDEB86D15}"/>
    <cellStyle name="Normal_INFLN5_WAGES DATA" xfId="307" xr:uid="{46B5D584-7ADE-4B70-A6EE-EA6E42F9596B}"/>
    <cellStyle name="Note 2" xfId="183" xr:uid="{00000000-0005-0000-0000-0000D8000000}"/>
    <cellStyle name="Note 2 2" xfId="300" xr:uid="{00000000-0005-0000-0000-0000D9000000}"/>
    <cellStyle name="Note 2 2 2" xfId="354" xr:uid="{E7410FF6-1F09-475D-B793-4E70F4FF48CF}"/>
    <cellStyle name="Note 2 3" xfId="353" xr:uid="{84A1613C-9382-4247-8998-E203B0911FAE}"/>
    <cellStyle name="OffSheet" xfId="184" xr:uid="{00000000-0005-0000-0000-0000DA000000}"/>
    <cellStyle name="Output 2" xfId="185" xr:uid="{00000000-0005-0000-0000-0000DB000000}"/>
    <cellStyle name="Output 2 2" xfId="301" xr:uid="{00000000-0005-0000-0000-0000DC000000}"/>
    <cellStyle name="Output 2 2 2" xfId="356" xr:uid="{5D327F73-C04B-4C2D-B4C9-ED52E75E73B2}"/>
    <cellStyle name="Output 2 3" xfId="355" xr:uid="{CAD2EEC8-D243-4D9E-9016-C287917CD87C}"/>
    <cellStyle name="Percent" xfId="1" builtinId="5"/>
    <cellStyle name="Percent [2]" xfId="186" xr:uid="{00000000-0005-0000-0000-0000DE000000}"/>
    <cellStyle name="Percent [2] 2" xfId="187" xr:uid="{00000000-0005-0000-0000-0000DF000000}"/>
    <cellStyle name="Percent [2]_29(d) - Gas extensions -tariffs" xfId="188" xr:uid="{00000000-0005-0000-0000-0000E0000000}"/>
    <cellStyle name="Percent 2" xfId="6" xr:uid="{00000000-0005-0000-0000-0000E1000000}"/>
    <cellStyle name="Percent 2 2" xfId="189" xr:uid="{00000000-0005-0000-0000-0000E2000000}"/>
    <cellStyle name="Percent 3" xfId="190" xr:uid="{00000000-0005-0000-0000-0000E3000000}"/>
    <cellStyle name="Percent 3 2" xfId="191" xr:uid="{00000000-0005-0000-0000-0000E4000000}"/>
    <cellStyle name="Percent 4" xfId="192" xr:uid="{00000000-0005-0000-0000-0000E5000000}"/>
    <cellStyle name="Percent 5" xfId="193" xr:uid="{00000000-0005-0000-0000-0000E6000000}"/>
    <cellStyle name="Percent 6" xfId="363" xr:uid="{133442C1-0117-4AFB-9AEA-CAD71EB5C616}"/>
    <cellStyle name="Percent 7" xfId="194" xr:uid="{00000000-0005-0000-0000-0000E7000000}"/>
    <cellStyle name="Percent 8" xfId="302" xr:uid="{00000000-0005-0000-0000-0000E8000000}"/>
    <cellStyle name="Percentage" xfId="195" xr:uid="{00000000-0005-0000-0000-0000E9000000}"/>
    <cellStyle name="Period Title" xfId="196" xr:uid="{00000000-0005-0000-0000-0000EA000000}"/>
    <cellStyle name="PSChar" xfId="197" xr:uid="{00000000-0005-0000-0000-0000EB000000}"/>
    <cellStyle name="PSDate" xfId="198" xr:uid="{00000000-0005-0000-0000-0000EC000000}"/>
    <cellStyle name="PSDec" xfId="199" xr:uid="{00000000-0005-0000-0000-0000ED000000}"/>
    <cellStyle name="PSDetail" xfId="200" xr:uid="{00000000-0005-0000-0000-0000EE000000}"/>
    <cellStyle name="PSHeading" xfId="201" xr:uid="{00000000-0005-0000-0000-0000EF000000}"/>
    <cellStyle name="PSInt" xfId="202" xr:uid="{00000000-0005-0000-0000-0000F0000000}"/>
    <cellStyle name="PSSpacer" xfId="203" xr:uid="{00000000-0005-0000-0000-0000F1000000}"/>
    <cellStyle name="Ratio" xfId="204" xr:uid="{00000000-0005-0000-0000-0000F2000000}"/>
    <cellStyle name="Ratio 2" xfId="205" xr:uid="{00000000-0005-0000-0000-0000F3000000}"/>
    <cellStyle name="Ratio_29(d) - Gas extensions -tariffs" xfId="206" xr:uid="{00000000-0005-0000-0000-0000F4000000}"/>
    <cellStyle name="Right Date" xfId="207" xr:uid="{00000000-0005-0000-0000-0000F5000000}"/>
    <cellStyle name="Right Number" xfId="208" xr:uid="{00000000-0005-0000-0000-0000F6000000}"/>
    <cellStyle name="Right Year" xfId="209" xr:uid="{00000000-0005-0000-0000-0000F7000000}"/>
    <cellStyle name="SAPError" xfId="210" xr:uid="{00000000-0005-0000-0000-0000F8000000}"/>
    <cellStyle name="SAPError 2" xfId="211" xr:uid="{00000000-0005-0000-0000-0000F9000000}"/>
    <cellStyle name="SAPKey" xfId="212" xr:uid="{00000000-0005-0000-0000-0000FA000000}"/>
    <cellStyle name="SAPKey 2" xfId="213" xr:uid="{00000000-0005-0000-0000-0000FB000000}"/>
    <cellStyle name="SAPLocked" xfId="214" xr:uid="{00000000-0005-0000-0000-0000FC000000}"/>
    <cellStyle name="SAPLocked 2" xfId="215" xr:uid="{00000000-0005-0000-0000-0000FD000000}"/>
    <cellStyle name="SAPOutput" xfId="216" xr:uid="{00000000-0005-0000-0000-0000FE000000}"/>
    <cellStyle name="SAPOutput 2" xfId="217" xr:uid="{00000000-0005-0000-0000-0000FF000000}"/>
    <cellStyle name="SAPSpace" xfId="218" xr:uid="{00000000-0005-0000-0000-000000010000}"/>
    <cellStyle name="SAPSpace 2" xfId="219" xr:uid="{00000000-0005-0000-0000-000001010000}"/>
    <cellStyle name="SAPText" xfId="220" xr:uid="{00000000-0005-0000-0000-000002010000}"/>
    <cellStyle name="SAPText 2" xfId="221" xr:uid="{00000000-0005-0000-0000-000003010000}"/>
    <cellStyle name="SAPUnLocked" xfId="222" xr:uid="{00000000-0005-0000-0000-000004010000}"/>
    <cellStyle name="SAPUnLocked 2" xfId="223" xr:uid="{00000000-0005-0000-0000-000005010000}"/>
    <cellStyle name="Sheet Title" xfId="224" xr:uid="{00000000-0005-0000-0000-000006010000}"/>
    <cellStyle name="SheetHeader1" xfId="225" xr:uid="{00000000-0005-0000-0000-000007010000}"/>
    <cellStyle name="SheetHeader2" xfId="226" xr:uid="{00000000-0005-0000-0000-000008010000}"/>
    <cellStyle name="SheetHeader3" xfId="227" xr:uid="{00000000-0005-0000-0000-000009010000}"/>
    <cellStyle name="Style 1" xfId="228" xr:uid="{00000000-0005-0000-0000-00000A010000}"/>
    <cellStyle name="Style 1 2" xfId="229" xr:uid="{00000000-0005-0000-0000-00000B010000}"/>
    <cellStyle name="Style 1_29(d) - Gas extensions -tariffs" xfId="230" xr:uid="{00000000-0005-0000-0000-00000C010000}"/>
    <cellStyle name="Style2" xfId="231" xr:uid="{00000000-0005-0000-0000-00000D010000}"/>
    <cellStyle name="Style3" xfId="232" xr:uid="{00000000-0005-0000-0000-00000E010000}"/>
    <cellStyle name="Style4" xfId="233" xr:uid="{00000000-0005-0000-0000-00000F010000}"/>
    <cellStyle name="Style4 2" xfId="234" xr:uid="{00000000-0005-0000-0000-000010010000}"/>
    <cellStyle name="Style4_29(d) - Gas extensions -tariffs" xfId="235" xr:uid="{00000000-0005-0000-0000-000011010000}"/>
    <cellStyle name="Style5" xfId="236" xr:uid="{00000000-0005-0000-0000-000012010000}"/>
    <cellStyle name="Style5 2" xfId="237" xr:uid="{00000000-0005-0000-0000-000013010000}"/>
    <cellStyle name="Style5_29(d) - Gas extensions -tariffs" xfId="238" xr:uid="{00000000-0005-0000-0000-000014010000}"/>
    <cellStyle name="Table Head Green" xfId="239" xr:uid="{00000000-0005-0000-0000-000015010000}"/>
    <cellStyle name="Table Head_pldt" xfId="240" xr:uid="{00000000-0005-0000-0000-000016010000}"/>
    <cellStyle name="Table Source" xfId="241" xr:uid="{00000000-0005-0000-0000-000017010000}"/>
    <cellStyle name="Table Units" xfId="242" xr:uid="{00000000-0005-0000-0000-000018010000}"/>
    <cellStyle name="Table_Heading" xfId="243" xr:uid="{00000000-0005-0000-0000-000019010000}"/>
    <cellStyle name="TableLvl3" xfId="3" xr:uid="{00000000-0005-0000-0000-00001A010000}"/>
    <cellStyle name="Technical_Input" xfId="244" xr:uid="{00000000-0005-0000-0000-00001B010000}"/>
    <cellStyle name="Text" xfId="245" xr:uid="{00000000-0005-0000-0000-00001C010000}"/>
    <cellStyle name="Text 2" xfId="246" xr:uid="{00000000-0005-0000-0000-00001D010000}"/>
    <cellStyle name="Text 3" xfId="247" xr:uid="{00000000-0005-0000-0000-00001E010000}"/>
    <cellStyle name="Text Head 1" xfId="248" xr:uid="{00000000-0005-0000-0000-00001F010000}"/>
    <cellStyle name="Text Head 2" xfId="249" xr:uid="{00000000-0005-0000-0000-000020010000}"/>
    <cellStyle name="Text Indent 2" xfId="250" xr:uid="{00000000-0005-0000-0000-000021010000}"/>
    <cellStyle name="Theirs" xfId="251" xr:uid="{00000000-0005-0000-0000-000022010000}"/>
    <cellStyle name="Title 2" xfId="252" xr:uid="{00000000-0005-0000-0000-000023010000}"/>
    <cellStyle name="Title 2 2" xfId="303" xr:uid="{00000000-0005-0000-0000-000024010000}"/>
    <cellStyle name="Title 2 3" xfId="357" xr:uid="{A4227B00-4BFF-43D3-8AAA-BED179AB1991}"/>
    <cellStyle name="TOC 1" xfId="253" xr:uid="{00000000-0005-0000-0000-000025010000}"/>
    <cellStyle name="TOC 2" xfId="254" xr:uid="{00000000-0005-0000-0000-000026010000}"/>
    <cellStyle name="TOC 3" xfId="255" xr:uid="{00000000-0005-0000-0000-000027010000}"/>
    <cellStyle name="Total 2" xfId="256" xr:uid="{00000000-0005-0000-0000-000028010000}"/>
    <cellStyle name="Total 2 2" xfId="304" xr:uid="{00000000-0005-0000-0000-000029010000}"/>
    <cellStyle name="Total 2 2 2" xfId="359" xr:uid="{2B9C8577-31D8-4552-9B02-4B8DE738E1C1}"/>
    <cellStyle name="Total 2 3" xfId="358" xr:uid="{E0E5C9AE-1E0D-4249-A5FA-36EC096ED411}"/>
    <cellStyle name="Totals" xfId="257" xr:uid="{00000000-0005-0000-0000-00002A010000}"/>
    <cellStyle name="unit" xfId="258" xr:uid="{00000000-0005-0000-0000-00002B010000}"/>
    <cellStyle name="User_Input" xfId="259" xr:uid="{00000000-0005-0000-0000-00002C010000}"/>
    <cellStyle name="Warning Text 2" xfId="260" xr:uid="{00000000-0005-0000-0000-00002D010000}"/>
    <cellStyle name="year" xfId="261" xr:uid="{00000000-0005-0000-0000-00002E010000}"/>
    <cellStyle name="year 2" xfId="262" xr:uid="{00000000-0005-0000-0000-00002F010000}"/>
    <cellStyle name="year_29(d) - Gas extensions -tariffs" xfId="263" xr:uid="{00000000-0005-0000-0000-00003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microsoft.com/office/2017/10/relationships/person" Target="persons/perso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163285</xdr:rowOff>
    </xdr:from>
    <xdr:to>
      <xdr:col>23</xdr:col>
      <xdr:colOff>278927</xdr:colOff>
      <xdr:row>35</xdr:row>
      <xdr:rowOff>10429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4785"/>
          <a:ext cx="15390476" cy="3657143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18</xdr:row>
      <xdr:rowOff>0</xdr:rowOff>
    </xdr:from>
    <xdr:to>
      <xdr:col>38</xdr:col>
      <xdr:colOff>565452</xdr:colOff>
      <xdr:row>36</xdr:row>
      <xdr:rowOff>77144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81929" y="4426857"/>
          <a:ext cx="8466667" cy="3342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89535</xdr:colOff>
      <xdr:row>34</xdr:row>
      <xdr:rowOff>47625</xdr:rowOff>
    </xdr:from>
    <xdr:to>
      <xdr:col>21</xdr:col>
      <xdr:colOff>546735</xdr:colOff>
      <xdr:row>40</xdr:row>
      <xdr:rowOff>152400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418435" y="5978525"/>
          <a:ext cx="457200" cy="12096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ice%20Review\2021-25%20EDPR\9.0%202021%20EDPR%20-%20Modelling\Proposal%20-%204th%20cut%20(Jul-19)\Capex\Capex%20Model_EDPR%202021-26_Proposal_Base%20Case%20(Jan-20%20Updat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arkin\Downloads\AER%20-%20SA%20Power%20Networks%202020&#8211;25%20-%20Draft%20decision%20-%20Opex%20model%20-%20October%202019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set%20RIN\Final%20RIN%20update%20Jan%202015\Victorian%20DNSP%202016-20%20-%20Reset%20RIN%20templates%20-%20January%20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Lookups -&gt;"/>
      <sheetName val="Lab_Mat"/>
      <sheetName val="Escalators"/>
      <sheetName val="Lookups"/>
      <sheetName val="START"/>
      <sheetName val="Inputs -&gt;"/>
      <sheetName val="Augmentation"/>
      <sheetName val="Connections"/>
      <sheetName val="Major_Rebuilds"/>
      <sheetName val="Stations"/>
      <sheetName val="Lines"/>
      <sheetName val="PC&amp;A"/>
      <sheetName val="SCADA&amp;Comms"/>
      <sheetName val="ESL_1"/>
      <sheetName val="ESL_2"/>
      <sheetName val="REFCL"/>
      <sheetName val="ICT"/>
      <sheetName val="Metering_SCS"/>
      <sheetName val="Other_NN"/>
      <sheetName val="Downer_Contract"/>
      <sheetName val="Aggregations &amp; Alloc -&gt;"/>
      <sheetName val="Base_Forecast"/>
      <sheetName val="ESC_Tax_Capex"/>
      <sheetName val="Reg_Forecast"/>
      <sheetName val="Capex_by_Driver"/>
      <sheetName val="DER"/>
      <sheetName val="Safety"/>
      <sheetName val="RIN_Direct_Forecast"/>
      <sheetName val="REFCL_view"/>
      <sheetName val="AusNet_Overheads"/>
      <sheetName val="Tax analysis"/>
      <sheetName val="Outputs -&gt;"/>
      <sheetName val="RFM_PTRM"/>
      <sheetName val="TAB"/>
      <sheetName val="ESC_Cat"/>
      <sheetName val="Charts"/>
      <sheetName val="RIN Template -&gt;"/>
      <sheetName val="2.1 Exp Summary"/>
      <sheetName val="2.1.8 Cap Overheads"/>
      <sheetName val="2.6 Non-Network"/>
      <sheetName val="2.10 Overheads"/>
      <sheetName val="2.11 Labour"/>
      <sheetName val="2.12 Input Tables"/>
      <sheetName val="2.17 Step Changes"/>
      <sheetName val="Other -&gt;"/>
      <sheetName val="Repex_Analysis"/>
    </sheetNames>
    <sheetDataSet>
      <sheetData sheetId="0" refreshError="1"/>
      <sheetData sheetId="1" refreshError="1"/>
      <sheetData sheetId="2" refreshError="1"/>
      <sheetData sheetId="3" refreshError="1">
        <row r="5">
          <cell r="D5" t="str">
            <v>Direct Labour Cost</v>
          </cell>
          <cell r="E5" t="str">
            <v>Direct Material Cost</v>
          </cell>
          <cell r="F5" t="str">
            <v>Contracts Cost</v>
          </cell>
          <cell r="G5" t="str">
            <v>Other Cost</v>
          </cell>
        </row>
        <row r="6">
          <cell r="C6" t="str">
            <v>Subtransmission Substations, Switching Stations , Zone Substations</v>
          </cell>
          <cell r="D6">
            <v>0.15489332451817117</v>
          </cell>
          <cell r="E6">
            <v>0.30881909755197362</v>
          </cell>
          <cell r="F6">
            <v>0.42070477820427504</v>
          </cell>
          <cell r="G6">
            <v>0.11558279972558014</v>
          </cell>
        </row>
        <row r="7">
          <cell r="C7" t="str">
            <v>Subtransmission Lines</v>
          </cell>
          <cell r="D7">
            <v>0.15489332451817117</v>
          </cell>
          <cell r="E7">
            <v>0.30881909755197368</v>
          </cell>
          <cell r="F7">
            <v>0.42070477820427504</v>
          </cell>
          <cell r="G7">
            <v>0.11558279972558012</v>
          </cell>
        </row>
        <row r="8">
          <cell r="C8" t="str">
            <v>HV Feeders</v>
          </cell>
          <cell r="D8">
            <v>0.1548933245181712</v>
          </cell>
          <cell r="E8">
            <v>0.30881909755197368</v>
          </cell>
          <cell r="F8">
            <v>0.4207047782042751</v>
          </cell>
          <cell r="G8">
            <v>0.11558279972558015</v>
          </cell>
        </row>
        <row r="9">
          <cell r="C9" t="str">
            <v>Distribution Substations</v>
          </cell>
          <cell r="D9">
            <v>0.15489332451817117</v>
          </cell>
          <cell r="E9">
            <v>0.30881909755197368</v>
          </cell>
          <cell r="F9">
            <v>0.42070477820427504</v>
          </cell>
          <cell r="G9">
            <v>0.11558279972558014</v>
          </cell>
        </row>
        <row r="10">
          <cell r="C10" t="str">
            <v>LV Feeders</v>
          </cell>
          <cell r="D10">
            <v>0.15489332451817114</v>
          </cell>
          <cell r="E10">
            <v>0.30881909755197362</v>
          </cell>
          <cell r="F10">
            <v>0.42070477820427499</v>
          </cell>
          <cell r="G10">
            <v>0.11558279972558014</v>
          </cell>
        </row>
        <row r="11">
          <cell r="C11" t="str">
            <v>Other Assets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Simple and Complex Customer Connections</v>
          </cell>
          <cell r="D12">
            <v>0.1083177090788157</v>
          </cell>
          <cell r="E12">
            <v>0.12215934118391332</v>
          </cell>
          <cell r="F12">
            <v>0.7027694645437822</v>
          </cell>
          <cell r="G12">
            <v>6.6753485193488837E-2</v>
          </cell>
        </row>
        <row r="13">
          <cell r="C13" t="str">
            <v>Poles</v>
          </cell>
          <cell r="D13">
            <v>9.9857183765051566E-2</v>
          </cell>
          <cell r="E13">
            <v>0.21989912164615855</v>
          </cell>
          <cell r="F13">
            <v>0.58908054274122468</v>
          </cell>
          <cell r="G13">
            <v>9.1163151847565252E-2</v>
          </cell>
        </row>
        <row r="14">
          <cell r="C14" t="str">
            <v>Pole Top Structures</v>
          </cell>
          <cell r="D14">
            <v>9.9857183765051566E-2</v>
          </cell>
          <cell r="E14">
            <v>0.21989912164615852</v>
          </cell>
          <cell r="F14">
            <v>0.58908054274122468</v>
          </cell>
          <cell r="G14">
            <v>9.1163151847565266E-2</v>
          </cell>
        </row>
        <row r="15">
          <cell r="C15" t="str">
            <v>Overhead Conductors</v>
          </cell>
          <cell r="D15">
            <v>9.985718376505158E-2</v>
          </cell>
          <cell r="E15">
            <v>0.21989912164615855</v>
          </cell>
          <cell r="F15">
            <v>0.58908054274122468</v>
          </cell>
          <cell r="G15">
            <v>9.1163151847565266E-2</v>
          </cell>
        </row>
        <row r="16">
          <cell r="C16" t="str">
            <v>Underground Cables</v>
          </cell>
          <cell r="D16">
            <v>9.985718376505158E-2</v>
          </cell>
          <cell r="E16">
            <v>0.21989912164615857</v>
          </cell>
          <cell r="F16">
            <v>0.58908054274122468</v>
          </cell>
          <cell r="G16">
            <v>9.1163151847565266E-2</v>
          </cell>
        </row>
        <row r="17">
          <cell r="C17" t="str">
            <v>Service Lines</v>
          </cell>
          <cell r="D17">
            <v>9.9857183765051566E-2</v>
          </cell>
          <cell r="E17">
            <v>0.21989912164615852</v>
          </cell>
          <cell r="F17">
            <v>0.58908054274122457</v>
          </cell>
          <cell r="G17">
            <v>9.1163151847565252E-2</v>
          </cell>
        </row>
        <row r="18">
          <cell r="C18" t="str">
            <v>Transformers</v>
          </cell>
          <cell r="D18">
            <v>9.9857183765051566E-2</v>
          </cell>
          <cell r="E18">
            <v>0.21989912164615855</v>
          </cell>
          <cell r="F18">
            <v>0.58908054274122468</v>
          </cell>
          <cell r="G18">
            <v>9.1163151847565266E-2</v>
          </cell>
        </row>
        <row r="19">
          <cell r="C19" t="str">
            <v>Switchgear</v>
          </cell>
          <cell r="D19">
            <v>9.9857183765051566E-2</v>
          </cell>
          <cell r="E19">
            <v>0.21989912164615855</v>
          </cell>
          <cell r="F19">
            <v>0.58908054274122468</v>
          </cell>
          <cell r="G19">
            <v>9.1163151847565266E-2</v>
          </cell>
        </row>
        <row r="20">
          <cell r="C20" t="str">
            <v>Transformers &amp; Switchgear</v>
          </cell>
          <cell r="D20">
            <v>9.9857183765051566E-2</v>
          </cell>
          <cell r="E20">
            <v>0.21989912164615855</v>
          </cell>
          <cell r="F20">
            <v>0.58908054274122468</v>
          </cell>
          <cell r="G20">
            <v>9.1163151847565266E-2</v>
          </cell>
        </row>
        <row r="21">
          <cell r="C21" t="str">
            <v>SCADA network control and protection systems</v>
          </cell>
          <cell r="D21">
            <v>9.9857183765051566E-2</v>
          </cell>
          <cell r="E21">
            <v>0.21989912164615855</v>
          </cell>
          <cell r="F21">
            <v>0.58908054274122468</v>
          </cell>
          <cell r="G21">
            <v>9.1163151847565266E-2</v>
          </cell>
        </row>
        <row r="22">
          <cell r="C22" t="str">
            <v>Other</v>
          </cell>
          <cell r="D22">
            <v>9.9857183765051566E-2</v>
          </cell>
          <cell r="E22">
            <v>0.21989912164615852</v>
          </cell>
          <cell r="F22">
            <v>0.58908054274122468</v>
          </cell>
          <cell r="G22">
            <v>9.1163151847565266E-2</v>
          </cell>
        </row>
        <row r="23">
          <cell r="C23" t="str">
            <v>Other - Metering Comms Battery purchases</v>
          </cell>
          <cell r="D23">
            <v>0.2</v>
          </cell>
          <cell r="E23">
            <v>0.8</v>
          </cell>
          <cell r="F23">
            <v>0</v>
          </cell>
          <cell r="G23">
            <v>0</v>
          </cell>
        </row>
        <row r="24">
          <cell r="C24" t="str">
            <v>Other - Metering Business Communications</v>
          </cell>
          <cell r="D24">
            <v>0.19</v>
          </cell>
          <cell r="E24">
            <v>0.81</v>
          </cell>
          <cell r="F24">
            <v>0</v>
          </cell>
          <cell r="G24">
            <v>0</v>
          </cell>
        </row>
        <row r="25">
          <cell r="C25" t="str">
            <v>IT and Communications</v>
          </cell>
          <cell r="D25">
            <v>0.18059595131155939</v>
          </cell>
          <cell r="E25">
            <v>0.3444349339228841</v>
          </cell>
          <cell r="F25">
            <v>0.47496911476555648</v>
          </cell>
          <cell r="G25">
            <v>0</v>
          </cell>
        </row>
        <row r="26">
          <cell r="C26" t="str">
            <v>Motor Vehicles</v>
          </cell>
          <cell r="D26">
            <v>7.5602248903352409E-5</v>
          </cell>
          <cell r="E26">
            <v>0.31234844765683267</v>
          </cell>
          <cell r="F26">
            <v>-1.5861030210103227E-5</v>
          </cell>
          <cell r="G26">
            <v>0.68759181112447409</v>
          </cell>
        </row>
        <row r="27">
          <cell r="C27" t="str">
            <v>Buildings And Property</v>
          </cell>
          <cell r="D27">
            <v>0</v>
          </cell>
          <cell r="E27">
            <v>0.1234599702833751</v>
          </cell>
          <cell r="F27">
            <v>0.71805459816941353</v>
          </cell>
          <cell r="G27">
            <v>0.15848543154721134</v>
          </cell>
        </row>
        <row r="28">
          <cell r="C28" t="str">
            <v>Other</v>
          </cell>
          <cell r="D28">
            <v>4.1516835164001557E-2</v>
          </cell>
          <cell r="E28">
            <v>0.54643647744316437</v>
          </cell>
          <cell r="F28">
            <v>0.18816542802266789</v>
          </cell>
          <cell r="G28">
            <v>0.22388125937016617</v>
          </cell>
        </row>
        <row r="32">
          <cell r="D32" t="str">
            <v>Alum</v>
          </cell>
          <cell r="E32" t="str">
            <v>Copper</v>
          </cell>
          <cell r="F32" t="str">
            <v>Steel</v>
          </cell>
          <cell r="G32" t="str">
            <v>Crude Oil</v>
          </cell>
          <cell r="H32" t="str">
            <v>Other</v>
          </cell>
        </row>
        <row r="33">
          <cell r="C33" t="str">
            <v xml:space="preserve">New Zone Substation </v>
          </cell>
          <cell r="D33">
            <v>0.05</v>
          </cell>
          <cell r="E33">
            <v>0.15</v>
          </cell>
          <cell r="F33">
            <v>0.4</v>
          </cell>
          <cell r="G33">
            <v>0.05</v>
          </cell>
          <cell r="H33">
            <v>0.35</v>
          </cell>
        </row>
        <row r="34">
          <cell r="C34" t="str">
            <v>Zone Sub Transformers</v>
          </cell>
          <cell r="D34">
            <v>0.05</v>
          </cell>
          <cell r="E34">
            <v>0.2</v>
          </cell>
          <cell r="F34">
            <v>0.35</v>
          </cell>
          <cell r="G34">
            <v>0.05</v>
          </cell>
          <cell r="H34">
            <v>0.35</v>
          </cell>
        </row>
        <row r="35">
          <cell r="C35" t="str">
            <v>Distribution Sub Transformers (Pole Top &amp; Kiosk upgrades)</v>
          </cell>
          <cell r="D35">
            <v>0.67</v>
          </cell>
          <cell r="E35">
            <v>0</v>
          </cell>
          <cell r="F35">
            <v>0.13</v>
          </cell>
          <cell r="G35">
            <v>0</v>
          </cell>
          <cell r="H35">
            <v>0.2</v>
          </cell>
        </row>
        <row r="36">
          <cell r="C36" t="str">
            <v>Distribution Regulators</v>
          </cell>
          <cell r="D36">
            <v>0.17</v>
          </cell>
          <cell r="E36">
            <v>0.17</v>
          </cell>
          <cell r="F36">
            <v>0.42</v>
          </cell>
          <cell r="G36">
            <v>0.17</v>
          </cell>
          <cell r="H36">
            <v>7.0000000000000007E-2</v>
          </cell>
        </row>
        <row r="37">
          <cell r="C37" t="str">
            <v>Arc Suppression Coil</v>
          </cell>
          <cell r="D37">
            <v>0.05</v>
          </cell>
          <cell r="E37">
            <v>0.2</v>
          </cell>
          <cell r="F37">
            <v>0.35</v>
          </cell>
          <cell r="G37">
            <v>0.05</v>
          </cell>
          <cell r="H37">
            <v>0.35</v>
          </cell>
        </row>
        <row r="38">
          <cell r="C38" t="str">
            <v>Pole Top Capacitors</v>
          </cell>
          <cell r="D38">
            <v>0.2</v>
          </cell>
          <cell r="E38">
            <v>0.1</v>
          </cell>
          <cell r="F38">
            <v>0.3</v>
          </cell>
          <cell r="G38">
            <v>0.05</v>
          </cell>
          <cell r="H38">
            <v>0.35</v>
          </cell>
        </row>
        <row r="39">
          <cell r="C39" t="str">
            <v>Thermal Upgrade - 22kv LV Feeders</v>
          </cell>
          <cell r="D39">
            <v>0.67</v>
          </cell>
          <cell r="E39">
            <v>0</v>
          </cell>
          <cell r="F39">
            <v>0.13</v>
          </cell>
          <cell r="G39">
            <v>0</v>
          </cell>
          <cell r="H39">
            <v>0.2</v>
          </cell>
        </row>
        <row r="40">
          <cell r="C40" t="str">
            <v>Thermal Upgrade Voltage - 22kv LV Feeders</v>
          </cell>
          <cell r="D40">
            <v>0.67</v>
          </cell>
          <cell r="E40">
            <v>0</v>
          </cell>
          <cell r="F40">
            <v>0.13</v>
          </cell>
          <cell r="G40">
            <v>0</v>
          </cell>
          <cell r="H40">
            <v>0.2</v>
          </cell>
        </row>
        <row r="41">
          <cell r="C41" t="str">
            <v>66kv Feeders - HV</v>
          </cell>
          <cell r="D41">
            <v>0.67</v>
          </cell>
          <cell r="E41">
            <v>0</v>
          </cell>
          <cell r="F41">
            <v>0.13</v>
          </cell>
          <cell r="G41">
            <v>0</v>
          </cell>
          <cell r="H41">
            <v>0.2</v>
          </cell>
        </row>
        <row r="42">
          <cell r="C42" t="str">
            <v>New 66kV lines (kms)</v>
          </cell>
          <cell r="D42">
            <v>0.67</v>
          </cell>
          <cell r="E42">
            <v>0</v>
          </cell>
          <cell r="F42">
            <v>0.13</v>
          </cell>
          <cell r="G42">
            <v>0</v>
          </cell>
          <cell r="H42">
            <v>0.2</v>
          </cell>
        </row>
        <row r="43">
          <cell r="C43" t="str">
            <v>Reconductored 66kV lines (kms)</v>
          </cell>
          <cell r="D43">
            <v>0.67</v>
          </cell>
          <cell r="E43">
            <v>0</v>
          </cell>
          <cell r="F43">
            <v>0.13</v>
          </cell>
          <cell r="G43">
            <v>0</v>
          </cell>
          <cell r="H43">
            <v>0.2</v>
          </cell>
        </row>
        <row r="44">
          <cell r="C44" t="str">
            <v>Bird &amp; Animal proofing</v>
          </cell>
          <cell r="D44">
            <v>0.05</v>
          </cell>
          <cell r="E44">
            <v>0.15</v>
          </cell>
          <cell r="F44">
            <v>0.4</v>
          </cell>
          <cell r="G44">
            <v>0</v>
          </cell>
          <cell r="H44">
            <v>0.4</v>
          </cell>
        </row>
        <row r="45">
          <cell r="C45" t="str">
            <v>Other 56M Undergrounding</v>
          </cell>
          <cell r="D45">
            <v>0.75</v>
          </cell>
          <cell r="E45">
            <v>0</v>
          </cell>
          <cell r="F45">
            <v>0</v>
          </cell>
          <cell r="G45">
            <v>0.05</v>
          </cell>
          <cell r="H45">
            <v>0.2</v>
          </cell>
        </row>
        <row r="46">
          <cell r="C46" t="str">
            <v>Dampers &amp; Armour Rods</v>
          </cell>
          <cell r="D46">
            <v>0</v>
          </cell>
          <cell r="E46">
            <v>0</v>
          </cell>
          <cell r="F46">
            <v>1</v>
          </cell>
          <cell r="G46">
            <v>0</v>
          </cell>
          <cell r="H46">
            <v>0</v>
          </cell>
        </row>
        <row r="47">
          <cell r="C47" t="str">
            <v>Fall Arrests</v>
          </cell>
          <cell r="D47">
            <v>0</v>
          </cell>
          <cell r="E47">
            <v>0</v>
          </cell>
          <cell r="F47">
            <v>1</v>
          </cell>
          <cell r="G47">
            <v>0</v>
          </cell>
          <cell r="H47">
            <v>0</v>
          </cell>
        </row>
        <row r="48">
          <cell r="C48" t="str">
            <v>Other</v>
          </cell>
          <cell r="D48">
            <v>0.1</v>
          </cell>
          <cell r="E48">
            <v>0.1</v>
          </cell>
          <cell r="F48">
            <v>0.1</v>
          </cell>
          <cell r="G48">
            <v>0</v>
          </cell>
          <cell r="H48">
            <v>0.7</v>
          </cell>
        </row>
        <row r="49">
          <cell r="C49" t="str">
            <v>&lt;Spare&gt;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61">
          <cell r="C61" t="str">
            <v>Poles replaced</v>
          </cell>
          <cell r="D61">
            <v>0</v>
          </cell>
          <cell r="E61">
            <v>0</v>
          </cell>
          <cell r="F61">
            <v>0.1</v>
          </cell>
          <cell r="G61">
            <v>0</v>
          </cell>
          <cell r="H61">
            <v>0.9</v>
          </cell>
        </row>
        <row r="62">
          <cell r="C62" t="str">
            <v>Staked Poles</v>
          </cell>
          <cell r="D62">
            <v>0</v>
          </cell>
          <cell r="E62">
            <v>0</v>
          </cell>
          <cell r="F62">
            <v>1</v>
          </cell>
          <cell r="G62">
            <v>0</v>
          </cell>
          <cell r="H62">
            <v>0</v>
          </cell>
        </row>
        <row r="63">
          <cell r="C63" t="str">
            <v>Conductors - Steel</v>
          </cell>
          <cell r="D63">
            <v>0</v>
          </cell>
          <cell r="E63">
            <v>0</v>
          </cell>
          <cell r="F63">
            <v>1</v>
          </cell>
          <cell r="G63">
            <v>0</v>
          </cell>
          <cell r="H63">
            <v>0</v>
          </cell>
        </row>
        <row r="64">
          <cell r="C64" t="str">
            <v>Conductors - Copper</v>
          </cell>
          <cell r="D64">
            <v>0.67</v>
          </cell>
          <cell r="E64">
            <v>0</v>
          </cell>
          <cell r="F64">
            <v>0.13</v>
          </cell>
          <cell r="G64">
            <v>0</v>
          </cell>
          <cell r="H64">
            <v>0.2</v>
          </cell>
        </row>
        <row r="65">
          <cell r="C65" t="str">
            <v>Conductors - ACSR</v>
          </cell>
          <cell r="D65">
            <v>0.67</v>
          </cell>
          <cell r="E65">
            <v>0</v>
          </cell>
          <cell r="F65">
            <v>0.33</v>
          </cell>
          <cell r="G65">
            <v>0</v>
          </cell>
          <cell r="H65">
            <v>0</v>
          </cell>
        </row>
        <row r="66">
          <cell r="C66" t="str">
            <v>Conductors - Alum</v>
          </cell>
          <cell r="D66">
            <v>1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C67" t="str">
            <v>Conductors - SWER</v>
          </cell>
          <cell r="D67">
            <v>0.67</v>
          </cell>
          <cell r="E67">
            <v>0</v>
          </cell>
          <cell r="F67">
            <v>0.33</v>
          </cell>
          <cell r="G67">
            <v>0</v>
          </cell>
          <cell r="H67">
            <v>0</v>
          </cell>
        </row>
        <row r="68">
          <cell r="C68" t="str">
            <v>Crossarms</v>
          </cell>
          <cell r="D68">
            <v>0</v>
          </cell>
          <cell r="E68">
            <v>0</v>
          </cell>
          <cell r="F68">
            <v>0.7</v>
          </cell>
          <cell r="G68">
            <v>0</v>
          </cell>
          <cell r="H68">
            <v>0.3</v>
          </cell>
        </row>
        <row r="69">
          <cell r="C69" t="str">
            <v>Insulators</v>
          </cell>
          <cell r="D69">
            <v>0</v>
          </cell>
          <cell r="E69">
            <v>0</v>
          </cell>
          <cell r="F69">
            <v>1</v>
          </cell>
          <cell r="G69">
            <v>0</v>
          </cell>
          <cell r="H69">
            <v>0</v>
          </cell>
        </row>
        <row r="70">
          <cell r="C70" t="str">
            <v>Services - Unplanned</v>
          </cell>
          <cell r="D70">
            <v>0.67</v>
          </cell>
          <cell r="E70">
            <v>0</v>
          </cell>
          <cell r="F70">
            <v>0.13</v>
          </cell>
          <cell r="G70">
            <v>0</v>
          </cell>
          <cell r="H70">
            <v>0.2</v>
          </cell>
        </row>
        <row r="71">
          <cell r="C71" t="str">
            <v>Services - Planned</v>
          </cell>
          <cell r="D71">
            <v>0.67</v>
          </cell>
          <cell r="E71">
            <v>0</v>
          </cell>
          <cell r="F71">
            <v>0.13</v>
          </cell>
          <cell r="G71">
            <v>0</v>
          </cell>
          <cell r="H71">
            <v>0.2</v>
          </cell>
        </row>
        <row r="72">
          <cell r="C72" t="str">
            <v>Underground cables (Projects)</v>
          </cell>
          <cell r="D72">
            <v>0.67</v>
          </cell>
          <cell r="E72">
            <v>0</v>
          </cell>
          <cell r="F72">
            <v>0.13</v>
          </cell>
          <cell r="G72">
            <v>0</v>
          </cell>
          <cell r="H72">
            <v>0.2</v>
          </cell>
        </row>
        <row r="73">
          <cell r="C73" t="str">
            <v>Distribution Transformers</v>
          </cell>
          <cell r="D73">
            <v>0.17</v>
          </cell>
          <cell r="E73">
            <v>0.17</v>
          </cell>
          <cell r="F73">
            <v>0.42</v>
          </cell>
          <cell r="G73">
            <v>0.17</v>
          </cell>
          <cell r="H73">
            <v>7.0000000000000007E-2</v>
          </cell>
        </row>
        <row r="74">
          <cell r="C74" t="str">
            <v>Dist. Regulators</v>
          </cell>
          <cell r="D74">
            <v>0.17</v>
          </cell>
          <cell r="E74">
            <v>0.17</v>
          </cell>
          <cell r="F74">
            <v>0.42</v>
          </cell>
          <cell r="G74">
            <v>0.17</v>
          </cell>
          <cell r="H74">
            <v>7.0000000000000007E-2</v>
          </cell>
        </row>
        <row r="75">
          <cell r="C75" t="str">
            <v>Pole top Switches (Incl Gas)</v>
          </cell>
          <cell r="D75">
            <v>0.05</v>
          </cell>
          <cell r="E75">
            <v>0.05</v>
          </cell>
          <cell r="F75">
            <v>0.15</v>
          </cell>
          <cell r="G75">
            <v>0</v>
          </cell>
          <cell r="H75">
            <v>0.75</v>
          </cell>
        </row>
        <row r="76">
          <cell r="C76" t="str">
            <v>RMUs (Kiosk Substations)</v>
          </cell>
          <cell r="D76">
            <v>0</v>
          </cell>
          <cell r="E76">
            <v>0.05</v>
          </cell>
          <cell r="F76">
            <v>0.9</v>
          </cell>
          <cell r="G76">
            <v>0</v>
          </cell>
          <cell r="H76">
            <v>0.05</v>
          </cell>
        </row>
        <row r="77">
          <cell r="C77" t="str">
            <v>ACRs 3ph</v>
          </cell>
          <cell r="D77">
            <v>0.05</v>
          </cell>
          <cell r="E77">
            <v>0.05</v>
          </cell>
          <cell r="F77">
            <v>0.15</v>
          </cell>
          <cell r="G77">
            <v>0</v>
          </cell>
          <cell r="H77">
            <v>0.75</v>
          </cell>
        </row>
        <row r="78">
          <cell r="C78" t="str">
            <v>OCR 1ph</v>
          </cell>
          <cell r="D78">
            <v>0.05</v>
          </cell>
          <cell r="E78">
            <v>0.05</v>
          </cell>
          <cell r="F78">
            <v>0.15</v>
          </cell>
          <cell r="G78">
            <v>0</v>
          </cell>
          <cell r="H78">
            <v>0.75</v>
          </cell>
        </row>
        <row r="79">
          <cell r="C79" t="str">
            <v>HV Fuses</v>
          </cell>
          <cell r="D79">
            <v>0</v>
          </cell>
          <cell r="E79">
            <v>0</v>
          </cell>
          <cell r="F79">
            <v>0.7</v>
          </cell>
          <cell r="G79">
            <v>0</v>
          </cell>
          <cell r="H79">
            <v>0.3</v>
          </cell>
        </row>
        <row r="80">
          <cell r="C80" t="str">
            <v>Surge Diverters</v>
          </cell>
          <cell r="D80">
            <v>0</v>
          </cell>
          <cell r="E80">
            <v>0</v>
          </cell>
          <cell r="F80">
            <v>0.5</v>
          </cell>
          <cell r="G80">
            <v>0</v>
          </cell>
          <cell r="H80">
            <v>0.5</v>
          </cell>
        </row>
        <row r="81">
          <cell r="C81" t="str">
            <v>Zone Sub Transformers</v>
          </cell>
          <cell r="D81">
            <v>0</v>
          </cell>
          <cell r="E81">
            <v>0.3</v>
          </cell>
          <cell r="F81">
            <v>0.6</v>
          </cell>
          <cell r="G81">
            <v>0.1</v>
          </cell>
          <cell r="H81">
            <v>0</v>
          </cell>
        </row>
        <row r="82">
          <cell r="C82" t="str">
            <v>Instrument Transformers</v>
          </cell>
          <cell r="D82">
            <v>0.05</v>
          </cell>
          <cell r="E82">
            <v>0.05</v>
          </cell>
          <cell r="F82">
            <v>0.15</v>
          </cell>
          <cell r="G82">
            <v>0</v>
          </cell>
          <cell r="H82">
            <v>0.75</v>
          </cell>
        </row>
        <row r="83">
          <cell r="C83" t="str">
            <v>Circuit Breakers &amp; disconnectors 22 kV</v>
          </cell>
          <cell r="D83">
            <v>0.05</v>
          </cell>
          <cell r="E83">
            <v>0.05</v>
          </cell>
          <cell r="F83">
            <v>0.15</v>
          </cell>
          <cell r="G83">
            <v>0</v>
          </cell>
          <cell r="H83">
            <v>0.75</v>
          </cell>
        </row>
        <row r="84">
          <cell r="C84" t="str">
            <v>Circuit Breakers &amp; disconnectors  66kV</v>
          </cell>
          <cell r="D84">
            <v>0.05</v>
          </cell>
          <cell r="E84">
            <v>0.05</v>
          </cell>
          <cell r="F84">
            <v>0.15</v>
          </cell>
          <cell r="G84">
            <v>0</v>
          </cell>
          <cell r="H84">
            <v>0.75</v>
          </cell>
        </row>
        <row r="85">
          <cell r="C85" t="str">
            <v>Protection &amp; Control</v>
          </cell>
          <cell r="D85">
            <v>0</v>
          </cell>
          <cell r="E85">
            <v>0</v>
          </cell>
          <cell r="F85">
            <v>0.2</v>
          </cell>
          <cell r="G85">
            <v>0</v>
          </cell>
          <cell r="H85">
            <v>0.8</v>
          </cell>
        </row>
        <row r="86">
          <cell r="C86" t="str">
            <v>Enhanced Prot &amp; control 1ph &amp; 3ph</v>
          </cell>
          <cell r="D86">
            <v>0.05</v>
          </cell>
          <cell r="E86">
            <v>0.05</v>
          </cell>
          <cell r="F86">
            <v>0.15</v>
          </cell>
          <cell r="G86">
            <v>0</v>
          </cell>
          <cell r="H86">
            <v>0.75</v>
          </cell>
        </row>
        <row r="87">
          <cell r="C87" t="str">
            <v>Communication Systems</v>
          </cell>
          <cell r="D87">
            <v>0</v>
          </cell>
          <cell r="E87">
            <v>0</v>
          </cell>
          <cell r="F87">
            <v>0.2</v>
          </cell>
          <cell r="G87">
            <v>0</v>
          </cell>
          <cell r="H87">
            <v>0.8</v>
          </cell>
        </row>
        <row r="88">
          <cell r="C88" t="str">
            <v>SCADA Remote</v>
          </cell>
          <cell r="D88">
            <v>0</v>
          </cell>
          <cell r="E88">
            <v>0</v>
          </cell>
          <cell r="F88">
            <v>0.2</v>
          </cell>
          <cell r="G88">
            <v>0</v>
          </cell>
          <cell r="H88">
            <v>0.8</v>
          </cell>
        </row>
        <row r="89">
          <cell r="C89" t="str">
            <v>Cap Cans</v>
          </cell>
          <cell r="D89">
            <v>0</v>
          </cell>
          <cell r="E89">
            <v>0</v>
          </cell>
          <cell r="F89">
            <v>0.9</v>
          </cell>
          <cell r="G89">
            <v>0</v>
          </cell>
          <cell r="H89">
            <v>0.1</v>
          </cell>
        </row>
        <row r="90">
          <cell r="C90" t="str">
            <v>NER</v>
          </cell>
          <cell r="D90">
            <v>0</v>
          </cell>
          <cell r="E90">
            <v>0</v>
          </cell>
          <cell r="F90">
            <v>0.9</v>
          </cell>
          <cell r="G90">
            <v>0</v>
          </cell>
          <cell r="H90">
            <v>0.1</v>
          </cell>
        </row>
        <row r="91">
          <cell r="C91" t="str">
            <v>Buildings &amp; Civil infrastructure</v>
          </cell>
          <cell r="D91">
            <v>0</v>
          </cell>
          <cell r="E91">
            <v>0</v>
          </cell>
          <cell r="F91">
            <v>0.3</v>
          </cell>
          <cell r="G91">
            <v>0</v>
          </cell>
          <cell r="H91">
            <v>0.7</v>
          </cell>
        </row>
        <row r="92">
          <cell r="C92" t="str">
            <v>ZSS Major replacements</v>
          </cell>
          <cell r="D92">
            <v>0.05</v>
          </cell>
          <cell r="E92">
            <v>0.15</v>
          </cell>
          <cell r="F92">
            <v>0.4</v>
          </cell>
          <cell r="G92">
            <v>0</v>
          </cell>
          <cell r="H92">
            <v>0.4</v>
          </cell>
        </row>
        <row r="93">
          <cell r="C93" t="str">
            <v>Bird &amp; Animal proofing</v>
          </cell>
          <cell r="D93">
            <v>0.05</v>
          </cell>
          <cell r="E93">
            <v>0.15</v>
          </cell>
          <cell r="F93">
            <v>0.4</v>
          </cell>
          <cell r="G93">
            <v>0</v>
          </cell>
          <cell r="H93">
            <v>0.4</v>
          </cell>
        </row>
        <row r="94">
          <cell r="C94" t="str">
            <v>Other 56M Undergrounding</v>
          </cell>
          <cell r="D94">
            <v>0.75</v>
          </cell>
          <cell r="E94">
            <v>0</v>
          </cell>
          <cell r="F94">
            <v>0</v>
          </cell>
          <cell r="G94">
            <v>0.05</v>
          </cell>
          <cell r="H94">
            <v>0.2</v>
          </cell>
        </row>
        <row r="95">
          <cell r="C95" t="str">
            <v>Dampers &amp; Armour Rods</v>
          </cell>
          <cell r="D95">
            <v>0</v>
          </cell>
          <cell r="E95">
            <v>0</v>
          </cell>
          <cell r="F95">
            <v>1</v>
          </cell>
          <cell r="G95">
            <v>0</v>
          </cell>
          <cell r="H95">
            <v>0</v>
          </cell>
        </row>
        <row r="96">
          <cell r="C96" t="str">
            <v>Fall Arrests</v>
          </cell>
          <cell r="D96">
            <v>0</v>
          </cell>
          <cell r="E96">
            <v>0</v>
          </cell>
          <cell r="F96">
            <v>1</v>
          </cell>
          <cell r="G96">
            <v>0</v>
          </cell>
          <cell r="H96">
            <v>0</v>
          </cell>
        </row>
        <row r="97">
          <cell r="C97" t="str">
            <v>Other</v>
          </cell>
          <cell r="D97">
            <v>0.1</v>
          </cell>
          <cell r="E97">
            <v>0.1</v>
          </cell>
          <cell r="F97">
            <v>0.1</v>
          </cell>
          <cell r="G97">
            <v>0</v>
          </cell>
          <cell r="H97">
            <v>0.7</v>
          </cell>
        </row>
      </sheetData>
      <sheetData sheetId="4" refreshError="1"/>
      <sheetData sheetId="5" refreshError="1">
        <row r="30">
          <cell r="D30">
            <v>1000000</v>
          </cell>
        </row>
        <row r="31">
          <cell r="D31">
            <v>1000</v>
          </cell>
        </row>
      </sheetData>
      <sheetData sheetId="6" refreshError="1">
        <row r="5">
          <cell r="D5" t="str">
            <v>2022-26</v>
          </cell>
        </row>
        <row r="13">
          <cell r="D13">
            <v>43800</v>
          </cell>
          <cell r="E13">
            <v>44166</v>
          </cell>
          <cell r="F13">
            <v>44377</v>
          </cell>
          <cell r="G13">
            <v>44742</v>
          </cell>
          <cell r="H13">
            <v>45107</v>
          </cell>
          <cell r="I13">
            <v>45473</v>
          </cell>
          <cell r="J13">
            <v>45838</v>
          </cell>
          <cell r="K13">
            <v>46203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">
          <cell r="B1" t="str">
            <v>AER opex model</v>
          </cell>
        </row>
      </sheetData>
      <sheetData sheetId="1">
        <row r="9">
          <cell r="G9">
            <v>36678</v>
          </cell>
        </row>
        <row r="10">
          <cell r="G10">
            <v>2016</v>
          </cell>
        </row>
        <row r="11">
          <cell r="G11">
            <v>2019</v>
          </cell>
        </row>
        <row r="12">
          <cell r="G12">
            <v>2020</v>
          </cell>
        </row>
        <row r="13">
          <cell r="G13">
            <v>2021</v>
          </cell>
        </row>
        <row r="14">
          <cell r="G14">
            <v>2025</v>
          </cell>
        </row>
      </sheetData>
      <sheetData sheetId="2"/>
      <sheetData sheetId="3"/>
      <sheetData sheetId="4">
        <row r="25">
          <cell r="C25">
            <v>42156</v>
          </cell>
        </row>
        <row r="26">
          <cell r="C26">
            <v>42522</v>
          </cell>
        </row>
        <row r="27">
          <cell r="C27">
            <v>42887</v>
          </cell>
        </row>
        <row r="28">
          <cell r="C28">
            <v>43252</v>
          </cell>
        </row>
        <row r="29">
          <cell r="C29">
            <v>43617</v>
          </cell>
        </row>
        <row r="30">
          <cell r="C30">
            <v>43983</v>
          </cell>
        </row>
      </sheetData>
      <sheetData sheetId="5"/>
      <sheetData sheetId="6"/>
      <sheetData sheetId="7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structions"/>
      <sheetName val="1.0 Business &amp; other details"/>
      <sheetName val="2.1 Expenditure summary"/>
      <sheetName val="2.2 Repex"/>
      <sheetName val="2.3 Augex"/>
      <sheetName val="2.4 Augex model"/>
      <sheetName val="2.5 Connections"/>
      <sheetName val="2.6 Non-network"/>
      <sheetName val="2.10 Overheads"/>
      <sheetName val="2.11 Labour"/>
      <sheetName val="2.12 Input tables"/>
      <sheetName val="2.13 Provisions"/>
      <sheetName val="2.14 Forecast price changes"/>
      <sheetName val="2.15 Insurance &amp; Self-insurance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4.2 Metering"/>
      <sheetName val="4.3 Fee-based services"/>
      <sheetName val="4.4 Quoted services."/>
      <sheetName val="5.3 MD - Network level"/>
      <sheetName val="5.4 MD &amp; utilisation-Spatial"/>
      <sheetName val="6.1 Telephone answering"/>
      <sheetName val="6.2 Reliability &amp; Cust serv"/>
      <sheetName val="6.4 Historical MEDs"/>
      <sheetName val="7.1  Policies and Procedures"/>
      <sheetName val="7.2 Contingent projects"/>
      <sheetName val="7.3 Obligations"/>
      <sheetName val="7.4 Shared Assets"/>
      <sheetName val="7.5 EBSS"/>
      <sheetName val="7.6 Indicative bill impact"/>
      <sheetName val="Unprotected Worksheet"/>
    </sheetNames>
    <sheetDataSet>
      <sheetData sheetId="0"/>
      <sheetData sheetId="1"/>
      <sheetData sheetId="2">
        <row r="35">
          <cell r="C35" t="str">
            <v>2016</v>
          </cell>
          <cell r="D35" t="str">
            <v>2017</v>
          </cell>
          <cell r="E35" t="str">
            <v>2018</v>
          </cell>
          <cell r="F35" t="str">
            <v>2019</v>
          </cell>
          <cell r="G35" t="str">
            <v>2020</v>
          </cell>
        </row>
        <row r="38">
          <cell r="G38" t="str">
            <v>2015</v>
          </cell>
        </row>
        <row r="55">
          <cell r="C55" t="str">
            <v>December 2015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Victoria Draudins" id="{64501620-9C35-486B-BEAD-69BD27A5690E}" userId="S::Victoria.Draudins@ausnetservices.com.au::71482229-be23-497d-b924-0c19887f54a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7" dT="2020-10-06T00:38:30.42" personId="{64501620-9C35-486B-BEAD-69BD27A5690E}" id="{C3C8D438-B894-493F-BAAF-953FBD275BA2}">
    <text>Half of FY19 and FY20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7"/>
  <sheetViews>
    <sheetView showGridLines="0" tabSelected="1" topLeftCell="A5" zoomScale="55" zoomScaleNormal="55" workbookViewId="0">
      <selection activeCell="F7" sqref="F7"/>
    </sheetView>
  </sheetViews>
  <sheetFormatPr defaultRowHeight="14.5"/>
  <cols>
    <col min="1" max="1" width="20.81640625" customWidth="1"/>
    <col min="2" max="2" width="7" customWidth="1"/>
    <col min="3" max="3" width="7.81640625" customWidth="1"/>
    <col min="15" max="15" width="15.1796875" bestFit="1" customWidth="1"/>
  </cols>
  <sheetData>
    <row r="1" spans="1:27">
      <c r="A1" s="1" t="s">
        <v>96</v>
      </c>
    </row>
    <row r="2" spans="1:27">
      <c r="A2" s="1"/>
    </row>
    <row r="3" spans="1:27">
      <c r="A3" s="59"/>
      <c r="B3" s="60"/>
      <c r="C3" s="60"/>
      <c r="D3" s="60"/>
      <c r="E3" s="60" t="s">
        <v>0</v>
      </c>
      <c r="F3" s="60" t="s">
        <v>1</v>
      </c>
      <c r="G3" s="60" t="s">
        <v>2</v>
      </c>
      <c r="H3" s="60" t="s">
        <v>3</v>
      </c>
      <c r="I3" s="60" t="s">
        <v>4</v>
      </c>
      <c r="J3" s="60" t="s">
        <v>5</v>
      </c>
      <c r="K3" s="61" t="s">
        <v>6</v>
      </c>
    </row>
    <row r="4" spans="1:27">
      <c r="A4" s="70" t="s">
        <v>116</v>
      </c>
      <c r="B4" s="71"/>
      <c r="C4" s="72"/>
      <c r="D4" s="72"/>
      <c r="E4" s="72">
        <v>0</v>
      </c>
      <c r="F4" s="72">
        <v>0</v>
      </c>
      <c r="G4" s="72">
        <v>5.0000000000000001E-3</v>
      </c>
      <c r="H4" s="72">
        <v>5.0000000000000001E-3</v>
      </c>
      <c r="I4" s="72">
        <v>5.0000000000000001E-3</v>
      </c>
      <c r="J4" s="72">
        <v>5.0000000000000001E-3</v>
      </c>
      <c r="K4" s="73">
        <v>5.0000000000000001E-3</v>
      </c>
    </row>
    <row r="6" spans="1:27">
      <c r="A6" s="59"/>
      <c r="B6" s="60"/>
      <c r="C6" s="60"/>
      <c r="D6" s="60"/>
      <c r="E6" s="60" t="s">
        <v>0</v>
      </c>
      <c r="F6" s="60" t="s">
        <v>1</v>
      </c>
      <c r="G6" s="60" t="s">
        <v>2</v>
      </c>
      <c r="H6" s="60" t="s">
        <v>3</v>
      </c>
      <c r="I6" s="60" t="s">
        <v>4</v>
      </c>
      <c r="J6" s="60" t="s">
        <v>5</v>
      </c>
      <c r="K6" s="61" t="s">
        <v>6</v>
      </c>
      <c r="Q6" s="5"/>
      <c r="R6" s="6"/>
      <c r="S6" s="6"/>
      <c r="T6" s="6"/>
      <c r="U6" s="6"/>
      <c r="V6" s="6"/>
      <c r="W6" s="6"/>
    </row>
    <row r="7" spans="1:27">
      <c r="A7" s="62" t="s">
        <v>52</v>
      </c>
      <c r="B7" s="5"/>
      <c r="C7" s="6"/>
      <c r="D7" s="6"/>
      <c r="E7" s="6">
        <f>(DAE!O26/2)+(DAE!P26/2)</f>
        <v>1.1121347699050155E-3</v>
      </c>
      <c r="F7" s="58">
        <f>DAE!P26*2</f>
        <v>-4.5483608253318319E-3</v>
      </c>
      <c r="G7" s="6">
        <f>DAE!Q26</f>
        <v>2.3867759115823129E-3</v>
      </c>
      <c r="H7" s="6">
        <f>DAE!R26</f>
        <v>-2.4977364300287118E-3</v>
      </c>
      <c r="I7" s="6">
        <f>DAE!S26</f>
        <v>-7.2630656307249187E-4</v>
      </c>
      <c r="J7" s="6">
        <f>DAE!T26</f>
        <v>3.67274824937613E-3</v>
      </c>
      <c r="K7" s="63">
        <f>DAE!U26</f>
        <v>9.965933609387018E-3</v>
      </c>
      <c r="O7" s="40"/>
      <c r="P7" s="40"/>
      <c r="Q7" s="56"/>
      <c r="R7" s="57"/>
      <c r="S7" s="57"/>
      <c r="T7" s="57"/>
      <c r="U7" s="57"/>
      <c r="V7" s="57"/>
      <c r="W7" s="57"/>
      <c r="X7" s="2"/>
      <c r="Y7" s="2"/>
      <c r="Z7" s="2"/>
      <c r="AA7" s="2"/>
    </row>
    <row r="8" spans="1:27">
      <c r="A8" s="64" t="s">
        <v>53</v>
      </c>
      <c r="B8" s="7"/>
      <c r="C8" s="8"/>
      <c r="D8" s="8"/>
      <c r="E8" s="8">
        <f>E4+'BIS Oxford'!H33/100</f>
        <v>1.9290280459986375E-2</v>
      </c>
      <c r="F8" s="8">
        <f>F4+'BIS Oxford'!I33/100</f>
        <v>7.5050233963260826E-3</v>
      </c>
      <c r="G8" s="8">
        <f>G4+'BIS Oxford'!J33/100</f>
        <v>1.3137498473678212E-2</v>
      </c>
      <c r="H8" s="8">
        <f>H4+'BIS Oxford'!K33/100</f>
        <v>1.2419523308236181E-2</v>
      </c>
      <c r="I8" s="8">
        <f>I4+'BIS Oxford'!L33/100</f>
        <v>1.3751461961990695E-2</v>
      </c>
      <c r="J8" s="8">
        <f>J4+'BIS Oxford'!M33/100</f>
        <v>1.6196532715190247E-2</v>
      </c>
      <c r="K8" s="65">
        <f>K4+'BIS Oxford'!N33/100</f>
        <v>1.6184913955027823E-2</v>
      </c>
      <c r="L8" s="3"/>
      <c r="M8" s="3"/>
      <c r="N8" s="3"/>
      <c r="O8" s="40"/>
      <c r="P8" s="40"/>
      <c r="Q8" s="58"/>
      <c r="R8" s="58"/>
      <c r="S8" s="58"/>
      <c r="T8" s="58"/>
      <c r="U8" s="58"/>
      <c r="V8" s="58"/>
      <c r="W8" s="58"/>
      <c r="X8" s="2"/>
      <c r="Y8" s="2"/>
      <c r="Z8" s="2"/>
      <c r="AA8" s="2"/>
    </row>
    <row r="9" spans="1:27">
      <c r="A9" s="66" t="s">
        <v>7</v>
      </c>
      <c r="B9" s="67"/>
      <c r="C9" s="68"/>
      <c r="D9" s="68"/>
      <c r="E9" s="68">
        <f>AVERAGE(E7:E8)</f>
        <v>1.0201207614945695E-2</v>
      </c>
      <c r="F9" s="69">
        <f t="shared" ref="F9:I9" si="0">AVERAGE(F7:F8)</f>
        <v>1.4783312854971253E-3</v>
      </c>
      <c r="G9" s="191">
        <f t="shared" si="0"/>
        <v>7.762137192630263E-3</v>
      </c>
      <c r="H9" s="191">
        <f t="shared" si="0"/>
        <v>4.9608934391037352E-3</v>
      </c>
      <c r="I9" s="191">
        <f t="shared" si="0"/>
        <v>6.5125776994591012E-3</v>
      </c>
      <c r="J9" s="191">
        <f>AVERAGE(J7:J8)</f>
        <v>9.9346404822831889E-3</v>
      </c>
      <c r="K9" s="192">
        <f>AVERAGE(K7:K8)</f>
        <v>1.307542378220742E-2</v>
      </c>
      <c r="L9" s="3"/>
      <c r="M9" s="3"/>
      <c r="N9" s="3"/>
      <c r="O9" s="11"/>
      <c r="P9" s="54"/>
      <c r="Q9" s="54"/>
      <c r="R9" s="55"/>
      <c r="S9" s="55"/>
      <c r="T9" s="55"/>
      <c r="U9" s="55"/>
      <c r="V9" s="55"/>
      <c r="W9" s="55"/>
    </row>
    <row r="10" spans="1:27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3"/>
      <c r="P10" s="3"/>
      <c r="Q10" s="3"/>
      <c r="R10" s="3"/>
      <c r="S10" s="3"/>
      <c r="T10" s="3"/>
    </row>
    <row r="11" spans="1:27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27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27">
      <c r="I13" s="4"/>
      <c r="J13" s="4"/>
      <c r="K13" s="4"/>
      <c r="L13" s="4"/>
      <c r="M13" s="4"/>
    </row>
    <row r="14" spans="1:27">
      <c r="I14" s="4"/>
      <c r="J14" s="4"/>
      <c r="K14" s="4"/>
      <c r="L14" s="4"/>
      <c r="M14" s="4"/>
    </row>
    <row r="15" spans="1:27">
      <c r="A15" t="s">
        <v>55</v>
      </c>
    </row>
    <row r="18" spans="1:26">
      <c r="Z18" t="s">
        <v>54</v>
      </c>
    </row>
    <row r="27" spans="1:26">
      <c r="A27" s="1"/>
    </row>
  </sheetData>
  <phoneticPr fontId="81" type="noConversion"/>
  <pageMargins left="0.7" right="0.7" top="0.75" bottom="0.75" header="0.3" footer="0.3"/>
  <pageSetup paperSize="9" orientation="portrait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AF1C3-E0D6-47CC-B50E-1CED9D260FB4}">
  <dimension ref="B1:Z56"/>
  <sheetViews>
    <sheetView topLeftCell="A32" zoomScale="70" zoomScaleNormal="70" workbookViewId="0">
      <selection activeCell="N38" sqref="A1:XFD1048576"/>
    </sheetView>
  </sheetViews>
  <sheetFormatPr defaultColWidth="8.81640625" defaultRowHeight="14.5" outlineLevelRow="1" outlineLevelCol="1"/>
  <cols>
    <col min="1" max="1" width="4.54296875" style="11" customWidth="1"/>
    <col min="2" max="2" width="5.453125" style="11" customWidth="1"/>
    <col min="3" max="3" width="48.54296875" style="11" customWidth="1"/>
    <col min="4" max="10" width="8.54296875" style="11" customWidth="1" outlineLevel="1"/>
    <col min="11" max="15" width="8.54296875" style="11" customWidth="1"/>
    <col min="16" max="16" width="12" style="11" customWidth="1"/>
    <col min="17" max="17" width="12.1796875" style="11" customWidth="1"/>
    <col min="18" max="22" width="8.54296875" style="11" customWidth="1"/>
    <col min="23" max="16384" width="8.81640625" style="11"/>
  </cols>
  <sheetData>
    <row r="1" spans="2:26" ht="21">
      <c r="B1" s="10" t="s">
        <v>56</v>
      </c>
    </row>
    <row r="2" spans="2:26">
      <c r="B2" s="12" t="s">
        <v>57</v>
      </c>
    </row>
    <row r="4" spans="2:26">
      <c r="B4" s="13" t="s">
        <v>58</v>
      </c>
      <c r="J4" s="14"/>
      <c r="K4" s="14"/>
    </row>
    <row r="5" spans="2:26">
      <c r="B5" s="13"/>
      <c r="L5" s="15"/>
    </row>
    <row r="6" spans="2:26">
      <c r="B6" s="13"/>
      <c r="C6" s="16" t="s">
        <v>59</v>
      </c>
      <c r="D6" s="17">
        <v>39721</v>
      </c>
      <c r="E6" s="17">
        <f>EDATE(D6,12)</f>
        <v>40086</v>
      </c>
      <c r="F6" s="17">
        <f t="shared" ref="F6:I6" si="0">EDATE(E6,12)</f>
        <v>40451</v>
      </c>
      <c r="G6" s="17">
        <f t="shared" si="0"/>
        <v>40816</v>
      </c>
      <c r="H6" s="17">
        <f t="shared" si="0"/>
        <v>41182</v>
      </c>
      <c r="I6" s="17">
        <f t="shared" si="0"/>
        <v>41547</v>
      </c>
      <c r="J6" s="17">
        <f>EDATE(I6,12)</f>
        <v>41912</v>
      </c>
      <c r="K6" s="17">
        <v>42156</v>
      </c>
      <c r="L6" s="17">
        <f>EDATE(K6,12)</f>
        <v>42522</v>
      </c>
      <c r="M6" s="17">
        <f t="shared" ref="M6:O6" si="1">EDATE(L6,12)</f>
        <v>42887</v>
      </c>
      <c r="N6" s="17">
        <f t="shared" si="1"/>
        <v>43252</v>
      </c>
      <c r="O6" s="17">
        <f t="shared" si="1"/>
        <v>43617</v>
      </c>
      <c r="P6" s="17">
        <f>EDATE(O6,12)</f>
        <v>43983</v>
      </c>
      <c r="Q6" s="17">
        <f t="shared" ref="Q6:U6" si="2">EDATE(P6,12)</f>
        <v>44348</v>
      </c>
      <c r="R6" s="17">
        <f t="shared" si="2"/>
        <v>44713</v>
      </c>
      <c r="S6" s="17">
        <f t="shared" si="2"/>
        <v>45078</v>
      </c>
      <c r="T6" s="17">
        <f t="shared" si="2"/>
        <v>45444</v>
      </c>
      <c r="U6" s="17">
        <f t="shared" si="2"/>
        <v>45809</v>
      </c>
    </row>
    <row r="7" spans="2:26">
      <c r="B7" s="13"/>
      <c r="C7" s="16"/>
      <c r="D7" s="17" t="s">
        <v>60</v>
      </c>
      <c r="E7" s="17" t="s">
        <v>60</v>
      </c>
      <c r="F7" s="17" t="s">
        <v>60</v>
      </c>
      <c r="G7" s="17" t="s">
        <v>60</v>
      </c>
      <c r="H7" s="17" t="s">
        <v>60</v>
      </c>
      <c r="I7" s="17" t="s">
        <v>60</v>
      </c>
      <c r="J7" s="17" t="s">
        <v>60</v>
      </c>
      <c r="K7" s="17" t="s">
        <v>60</v>
      </c>
      <c r="L7" s="17" t="s">
        <v>60</v>
      </c>
      <c r="M7" s="17" t="s">
        <v>60</v>
      </c>
      <c r="N7" s="17" t="s">
        <v>60</v>
      </c>
      <c r="O7" s="17" t="s">
        <v>60</v>
      </c>
      <c r="P7" s="18" t="s">
        <v>60</v>
      </c>
      <c r="Q7" s="17" t="s">
        <v>61</v>
      </c>
      <c r="R7" s="17" t="s">
        <v>61</v>
      </c>
      <c r="S7" s="17" t="s">
        <v>61</v>
      </c>
      <c r="T7" s="17" t="s">
        <v>61</v>
      </c>
      <c r="U7" s="17" t="s">
        <v>61</v>
      </c>
    </row>
    <row r="8" spans="2:26">
      <c r="B8" s="13"/>
      <c r="C8" s="19" t="s">
        <v>62</v>
      </c>
      <c r="D8" s="20">
        <v>2009</v>
      </c>
      <c r="E8" s="20">
        <v>2010</v>
      </c>
      <c r="F8" s="20">
        <v>2011</v>
      </c>
      <c r="G8" s="20">
        <v>2012</v>
      </c>
      <c r="H8" s="20">
        <v>2013</v>
      </c>
      <c r="I8" s="20">
        <v>2014</v>
      </c>
      <c r="J8" s="20">
        <v>2015</v>
      </c>
      <c r="K8" s="20">
        <v>2016</v>
      </c>
      <c r="L8" s="20">
        <v>2017</v>
      </c>
      <c r="M8" s="20">
        <v>2018</v>
      </c>
      <c r="N8" s="20">
        <v>2019</v>
      </c>
      <c r="O8" s="20">
        <v>2020</v>
      </c>
      <c r="P8" s="21" t="s">
        <v>63</v>
      </c>
      <c r="Q8" s="20" t="s">
        <v>16</v>
      </c>
      <c r="R8" s="20" t="s">
        <v>17</v>
      </c>
      <c r="S8" s="20" t="s">
        <v>18</v>
      </c>
      <c r="T8" s="20" t="s">
        <v>19</v>
      </c>
      <c r="U8" s="20" t="s">
        <v>20</v>
      </c>
    </row>
    <row r="9" spans="2:26" hidden="1" outlineLevel="1">
      <c r="B9" s="13"/>
      <c r="C9" s="16" t="s">
        <v>64</v>
      </c>
      <c r="D9" s="16">
        <v>166.5</v>
      </c>
      <c r="E9" s="16">
        <v>168.6</v>
      </c>
      <c r="F9" s="16">
        <v>173.3</v>
      </c>
      <c r="G9" s="16">
        <v>179.4</v>
      </c>
      <c r="H9" s="22"/>
      <c r="I9" s="22"/>
      <c r="J9" s="22"/>
      <c r="K9" s="22"/>
      <c r="L9" s="22"/>
      <c r="M9" s="22"/>
      <c r="N9" s="22"/>
      <c r="O9" s="22"/>
      <c r="P9" s="23"/>
      <c r="Q9" s="22"/>
      <c r="R9" s="22"/>
      <c r="S9" s="22"/>
      <c r="T9" s="22"/>
      <c r="U9" s="22"/>
    </row>
    <row r="10" spans="2:26" hidden="1" outlineLevel="1">
      <c r="B10" s="13"/>
      <c r="C10" s="16" t="s">
        <v>65</v>
      </c>
      <c r="D10" s="24"/>
      <c r="E10" s="24"/>
      <c r="F10" s="24"/>
      <c r="G10" s="25">
        <v>99.8</v>
      </c>
      <c r="H10" s="25">
        <v>101.8</v>
      </c>
      <c r="I10" s="25">
        <v>104</v>
      </c>
      <c r="J10" s="25">
        <v>106.4</v>
      </c>
      <c r="K10" s="26"/>
      <c r="L10" s="26"/>
      <c r="M10" s="26"/>
      <c r="N10" s="26"/>
      <c r="O10" s="26"/>
      <c r="P10" s="27"/>
      <c r="Q10" s="26"/>
      <c r="R10" s="26"/>
      <c r="S10" s="26"/>
      <c r="T10" s="26"/>
      <c r="U10" s="26"/>
    </row>
    <row r="11" spans="2:26" collapsed="1">
      <c r="B11" s="13"/>
      <c r="C11" s="16" t="s">
        <v>66</v>
      </c>
      <c r="D11" s="24"/>
      <c r="E11" s="24"/>
      <c r="F11" s="24"/>
      <c r="G11" s="28"/>
      <c r="H11" s="28"/>
      <c r="I11" s="28"/>
      <c r="J11" s="28"/>
      <c r="K11" s="29">
        <v>107.5</v>
      </c>
      <c r="L11" s="25">
        <v>108.6</v>
      </c>
      <c r="M11" s="25">
        <v>110.7</v>
      </c>
      <c r="N11" s="25">
        <v>113</v>
      </c>
      <c r="O11" s="25">
        <v>114.8</v>
      </c>
      <c r="P11" s="30">
        <f t="shared" ref="P11:U11" si="3">O11*(1+P12)</f>
        <v>116.2</v>
      </c>
      <c r="Q11" s="25">
        <f t="shared" si="3"/>
        <v>118.9589466848944</v>
      </c>
      <c r="R11" s="25">
        <f t="shared" si="3"/>
        <v>121.78339928037477</v>
      </c>
      <c r="S11" s="25">
        <f t="shared" si="3"/>
        <v>124.67491309896134</v>
      </c>
      <c r="T11" s="25">
        <f t="shared" si="3"/>
        <v>127.63508038109453</v>
      </c>
      <c r="U11" s="25">
        <f t="shared" si="3"/>
        <v>130.66553117191768</v>
      </c>
    </row>
    <row r="12" spans="2:26">
      <c r="B12" s="13"/>
      <c r="C12" s="16" t="s">
        <v>67</v>
      </c>
      <c r="D12" s="31">
        <f>D9/158.6-1</f>
        <v>4.9810844892812067E-2</v>
      </c>
      <c r="E12" s="31">
        <f>E9/D9-1</f>
        <v>1.2612612612612484E-2</v>
      </c>
      <c r="F12" s="31">
        <f t="shared" ref="F12:G12" si="4">F9/E9-1</f>
        <v>2.7876631079478242E-2</v>
      </c>
      <c r="G12" s="31">
        <f t="shared" si="4"/>
        <v>3.5199076745527913E-2</v>
      </c>
      <c r="H12" s="31">
        <f>H10/G10-1</f>
        <v>2.0040080160320661E-2</v>
      </c>
      <c r="I12" s="31">
        <f t="shared" ref="I12:J12" si="5">I10/H10-1</f>
        <v>2.16110019646365E-2</v>
      </c>
      <c r="J12" s="31">
        <f t="shared" si="5"/>
        <v>2.3076923076923217E-2</v>
      </c>
      <c r="K12" s="31">
        <v>1.5108593012275628E-2</v>
      </c>
      <c r="L12" s="31">
        <v>1.0232558139534831E-2</v>
      </c>
      <c r="M12" s="31">
        <v>1.9337016574585641E-2</v>
      </c>
      <c r="N12" s="31">
        <v>2.0776874435411097E-2</v>
      </c>
      <c r="O12" s="31">
        <v>1.5929203539823078E-2</v>
      </c>
      <c r="P12" s="32">
        <f>116.2/114.8-1</f>
        <v>1.2195121951219523E-2</v>
      </c>
      <c r="Q12" s="32">
        <v>2.3743086789108414E-2</v>
      </c>
      <c r="R12" s="32">
        <v>2.3743086789108414E-2</v>
      </c>
      <c r="S12" s="32">
        <v>2.3743086789108414E-2</v>
      </c>
      <c r="T12" s="32">
        <v>2.3743086789108414E-2</v>
      </c>
      <c r="U12" s="32">
        <v>2.3743086789108414E-2</v>
      </c>
    </row>
    <row r="13" spans="2:26">
      <c r="B13" s="13"/>
      <c r="C13" s="16" t="s">
        <v>68</v>
      </c>
      <c r="D13" s="33"/>
      <c r="E13" s="33"/>
      <c r="F13" s="33"/>
      <c r="G13" s="33"/>
      <c r="H13" s="33"/>
      <c r="I13" s="34"/>
      <c r="J13" s="34">
        <v>1</v>
      </c>
      <c r="K13" s="35">
        <f>J13*(1+K12)</f>
        <v>1.0151085930122756</v>
      </c>
      <c r="L13" s="35">
        <f t="shared" ref="L13:U13" si="6">K13*(1+L12)</f>
        <v>1.0254957507082152</v>
      </c>
      <c r="M13" s="35">
        <f t="shared" si="6"/>
        <v>1.0453257790368271</v>
      </c>
      <c r="N13" s="35">
        <f t="shared" si="6"/>
        <v>1.0670443814919734</v>
      </c>
      <c r="O13" s="35">
        <f t="shared" si="6"/>
        <v>1.0840415486307837</v>
      </c>
      <c r="P13" s="35">
        <f t="shared" si="6"/>
        <v>1.0972615675165249</v>
      </c>
      <c r="Q13" s="35">
        <f t="shared" si="6"/>
        <v>1.1233139441444229</v>
      </c>
      <c r="R13" s="35">
        <f t="shared" si="6"/>
        <v>1.1499848846116596</v>
      </c>
      <c r="S13" s="35">
        <f t="shared" si="6"/>
        <v>1.1772890755331571</v>
      </c>
      <c r="T13" s="35">
        <f t="shared" si="6"/>
        <v>1.20524155222941</v>
      </c>
      <c r="U13" s="35">
        <f t="shared" si="6"/>
        <v>1.2338577070058325</v>
      </c>
    </row>
    <row r="14" spans="2:26">
      <c r="B14" s="13"/>
      <c r="C14" s="16" t="s">
        <v>69</v>
      </c>
      <c r="D14" s="33"/>
      <c r="E14" s="33"/>
      <c r="F14" s="33"/>
      <c r="G14" s="35"/>
      <c r="H14" s="35"/>
      <c r="I14" s="35"/>
      <c r="J14" s="35"/>
      <c r="K14" s="35"/>
      <c r="L14" s="35"/>
      <c r="M14" s="35">
        <v>1</v>
      </c>
      <c r="N14" s="35">
        <f>M14*(1+N12)</f>
        <v>1.0207768744354111</v>
      </c>
      <c r="O14" s="35">
        <f t="shared" ref="O14" si="7">N14*(1+O12)</f>
        <v>1.0370370370370372</v>
      </c>
      <c r="P14" s="35">
        <f>O14*(1+P12)*(1+Q12)^0.5</f>
        <v>1.0620720947761066</v>
      </c>
      <c r="Q14" s="35">
        <f t="shared" ref="Q14:U14" si="8">P14*(1+Q12)</f>
        <v>1.0872889646986659</v>
      </c>
      <c r="R14" s="35">
        <f t="shared" si="8"/>
        <v>1.1131045609523462</v>
      </c>
      <c r="S14" s="35">
        <f t="shared" si="8"/>
        <v>1.1395330991483903</v>
      </c>
      <c r="T14" s="35">
        <f t="shared" si="8"/>
        <v>1.1665891324205322</v>
      </c>
      <c r="U14" s="35">
        <f t="shared" si="8"/>
        <v>1.1942875594388236</v>
      </c>
    </row>
    <row r="15" spans="2:26">
      <c r="B15" s="13"/>
      <c r="C15" s="16" t="s">
        <v>70</v>
      </c>
      <c r="D15" s="33"/>
      <c r="E15" s="31"/>
      <c r="F15" s="31"/>
      <c r="G15" s="31"/>
      <c r="H15" s="31"/>
      <c r="I15" s="36"/>
      <c r="J15" s="34"/>
      <c r="K15" s="34"/>
      <c r="L15" s="34"/>
      <c r="M15" s="34"/>
      <c r="N15" s="34"/>
      <c r="O15" s="34">
        <v>1</v>
      </c>
      <c r="P15" s="34">
        <f>P11/$O$11</f>
        <v>1.0121951219512195</v>
      </c>
      <c r="Q15" s="34">
        <f t="shared" ref="Q15:U15" si="9">Q11/$O$11</f>
        <v>1.0362277585792194</v>
      </c>
      <c r="R15" s="34">
        <f t="shared" si="9"/>
        <v>1.0608310041844493</v>
      </c>
      <c r="S15" s="34">
        <f t="shared" si="9"/>
        <v>1.0860184067853775</v>
      </c>
      <c r="T15" s="34">
        <f t="shared" si="9"/>
        <v>1.111803836072252</v>
      </c>
      <c r="U15" s="34">
        <f t="shared" si="9"/>
        <v>1.138201491044579</v>
      </c>
      <c r="Z15" s="37"/>
    </row>
    <row r="16" spans="2:26">
      <c r="B16" s="13"/>
      <c r="C16" s="16" t="s">
        <v>71</v>
      </c>
      <c r="D16" s="35">
        <f t="shared" ref="D16:N16" si="10">(1+E$12)*E16</f>
        <v>1.2452748456018454</v>
      </c>
      <c r="E16" s="35">
        <f t="shared" si="10"/>
        <v>1.2297643048203279</v>
      </c>
      <c r="F16" s="35">
        <f t="shared" si="10"/>
        <v>1.1964123588730944</v>
      </c>
      <c r="G16" s="35">
        <f t="shared" si="10"/>
        <v>1.1557316710853247</v>
      </c>
      <c r="H16" s="35">
        <f t="shared" si="10"/>
        <v>1.133025744344945</v>
      </c>
      <c r="I16" s="35">
        <f t="shared" si="10"/>
        <v>1.109057892060725</v>
      </c>
      <c r="J16" s="35">
        <f t="shared" si="10"/>
        <v>1.0840415486307837</v>
      </c>
      <c r="K16" s="35">
        <f t="shared" si="10"/>
        <v>1.0679069767441862</v>
      </c>
      <c r="L16" s="35">
        <f t="shared" si="10"/>
        <v>1.0570902394106816</v>
      </c>
      <c r="M16" s="35">
        <f t="shared" si="10"/>
        <v>1.0370370370370372</v>
      </c>
      <c r="N16" s="35">
        <f t="shared" si="10"/>
        <v>1.0159292035398231</v>
      </c>
      <c r="O16" s="35">
        <v>1</v>
      </c>
      <c r="P16" s="16"/>
      <c r="Q16" s="16"/>
      <c r="R16" s="16"/>
      <c r="S16" s="16"/>
      <c r="T16" s="16"/>
      <c r="U16" s="16"/>
    </row>
    <row r="17" spans="2:21">
      <c r="B17" s="13"/>
      <c r="C17" s="16" t="s">
        <v>72</v>
      </c>
      <c r="D17" s="35"/>
      <c r="E17" s="35"/>
      <c r="F17" s="35"/>
      <c r="G17" s="35"/>
      <c r="H17" s="35"/>
      <c r="I17" s="35"/>
      <c r="J17" s="35"/>
      <c r="K17" s="35">
        <f>$P$11/K11</f>
        <v>1.0809302325581396</v>
      </c>
      <c r="L17" s="35">
        <f>$P$11/L11</f>
        <v>1.0699815837937385</v>
      </c>
      <c r="M17" s="35">
        <f>$P$11/M11</f>
        <v>1.0496838301716351</v>
      </c>
      <c r="N17" s="35">
        <f>$P$11/N11</f>
        <v>1.0283185840707965</v>
      </c>
      <c r="O17" s="35">
        <f>$P$11/O11</f>
        <v>1.0121951219512195</v>
      </c>
      <c r="P17" s="34">
        <v>1</v>
      </c>
      <c r="Q17" s="34">
        <f>$P$11/Q11</f>
        <v>0.97680757301758514</v>
      </c>
      <c r="R17" s="34">
        <f>$P$11/R11</f>
        <v>0.95415303470450497</v>
      </c>
      <c r="S17" s="34">
        <f>$P$11/S11</f>
        <v>0.9320239101170712</v>
      </c>
      <c r="T17" s="34">
        <f>$P$11/T11</f>
        <v>0.91040801363581625</v>
      </c>
      <c r="U17" s="34">
        <f>$P$11/U11</f>
        <v>0.88929344225536222</v>
      </c>
    </row>
    <row r="18" spans="2:21">
      <c r="B18" s="13"/>
      <c r="C18" s="16" t="s">
        <v>73</v>
      </c>
      <c r="D18" s="34">
        <f t="shared" ref="D18:F18" si="11">(1+E$12)*E18</f>
        <v>1.1228222210186136</v>
      </c>
      <c r="E18" s="34">
        <f t="shared" si="11"/>
        <v>1.1088368908635777</v>
      </c>
      <c r="F18" s="34">
        <f t="shared" si="11"/>
        <v>1.0787645689532555</v>
      </c>
      <c r="G18" s="34">
        <f>(1+H$12)*H18</f>
        <v>1.0420841683366733</v>
      </c>
      <c r="H18" s="34">
        <f>1*(1+I$12)</f>
        <v>1.0216110019646365</v>
      </c>
      <c r="I18" s="34">
        <v>1</v>
      </c>
      <c r="J18" s="34">
        <f>I18/(1+J12)</f>
        <v>0.97744360902255623</v>
      </c>
      <c r="K18" s="34">
        <f t="shared" ref="K18:O18" si="12">J18/(1+K12)</f>
        <v>0.96289561112082522</v>
      </c>
      <c r="L18" s="34">
        <f t="shared" si="12"/>
        <v>0.95314252482033812</v>
      </c>
      <c r="M18" s="34">
        <f t="shared" si="12"/>
        <v>0.93506123031155119</v>
      </c>
      <c r="N18" s="34">
        <f t="shared" si="12"/>
        <v>0.91602901057954611</v>
      </c>
      <c r="O18" s="34">
        <f t="shared" si="12"/>
        <v>0.90166618637185281</v>
      </c>
      <c r="P18" s="34"/>
      <c r="Q18" s="34"/>
      <c r="R18" s="34"/>
      <c r="S18" s="34"/>
      <c r="T18" s="34"/>
      <c r="U18" s="34"/>
    </row>
    <row r="19" spans="2:21" ht="11.25" customHeight="1">
      <c r="B19" s="13"/>
      <c r="C19" s="38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2:21">
      <c r="B20" s="13"/>
      <c r="C20" s="38" t="s">
        <v>74</v>
      </c>
      <c r="P20" s="40"/>
      <c r="Q20" s="40"/>
      <c r="R20" s="40"/>
    </row>
    <row r="21" spans="2:21">
      <c r="B21" s="13"/>
      <c r="C21" s="41"/>
      <c r="G21" s="11" t="s">
        <v>75</v>
      </c>
      <c r="J21" s="42">
        <f>(1+K12)^0.5*(1+L12)*(1+M12)</f>
        <v>1.0375174472699489</v>
      </c>
    </row>
    <row r="22" spans="2:21">
      <c r="B22" s="13"/>
      <c r="C22" s="38"/>
      <c r="G22" s="11" t="s">
        <v>76</v>
      </c>
      <c r="J22" s="42">
        <f>J21*M16</f>
        <v>1.0759440193910583</v>
      </c>
    </row>
    <row r="23" spans="2:21">
      <c r="B23" s="13" t="s">
        <v>77</v>
      </c>
    </row>
    <row r="24" spans="2:21">
      <c r="B24" s="13"/>
      <c r="F24" s="43"/>
      <c r="G24" s="43"/>
      <c r="H24" s="43"/>
      <c r="I24" s="43"/>
      <c r="K24" s="43"/>
      <c r="O24" s="40">
        <f>(O26/2)+(N26/2)</f>
        <v>8.9446324151575274E-3</v>
      </c>
    </row>
    <row r="25" spans="2:21">
      <c r="B25" s="13"/>
      <c r="C25" s="16" t="s">
        <v>78</v>
      </c>
      <c r="D25" s="16"/>
      <c r="E25" s="16"/>
      <c r="F25" s="16"/>
      <c r="G25" s="16"/>
      <c r="H25" s="16"/>
      <c r="I25" s="44">
        <v>2014</v>
      </c>
      <c r="J25" s="44">
        <v>2015</v>
      </c>
      <c r="K25" s="17">
        <f t="shared" ref="K25:L25" si="13">EDATE(L25,-12)</f>
        <v>42705</v>
      </c>
      <c r="L25" s="17">
        <f t="shared" si="13"/>
        <v>43070</v>
      </c>
      <c r="M25" s="17">
        <f>EDATE(N25,-12)</f>
        <v>43435</v>
      </c>
      <c r="N25" s="17">
        <f>CP_Yr_4</f>
        <v>43800</v>
      </c>
      <c r="O25" s="17">
        <f>CP_Yr_5</f>
        <v>44166</v>
      </c>
      <c r="P25" s="17">
        <f>Stub</f>
        <v>44377</v>
      </c>
      <c r="Q25" s="17">
        <f>Yr_1</f>
        <v>44742</v>
      </c>
      <c r="R25" s="17">
        <f>Yr_2</f>
        <v>45107</v>
      </c>
      <c r="S25" s="17">
        <f>Yr_3</f>
        <v>45473</v>
      </c>
      <c r="T25" s="17">
        <f>Yr_4</f>
        <v>45838</v>
      </c>
      <c r="U25" s="17">
        <f>Yr_5</f>
        <v>46203</v>
      </c>
    </row>
    <row r="26" spans="2:21">
      <c r="B26" s="13"/>
      <c r="C26" s="16" t="s">
        <v>79</v>
      </c>
      <c r="D26" s="16"/>
      <c r="E26" s="16"/>
      <c r="F26" s="16"/>
      <c r="G26" s="16"/>
      <c r="H26" s="16"/>
      <c r="I26" s="45"/>
      <c r="J26" s="46"/>
      <c r="K26" s="46"/>
      <c r="L26" s="46"/>
      <c r="M26" s="46"/>
      <c r="N26" s="47">
        <v>1.3390814877839108E-2</v>
      </c>
      <c r="O26" s="47">
        <v>4.4984499524759469E-3</v>
      </c>
      <c r="P26" s="47">
        <v>-2.274180412665916E-3</v>
      </c>
      <c r="Q26" s="47">
        <v>2.3867759115823129E-3</v>
      </c>
      <c r="R26" s="47">
        <v>-2.4977364300287118E-3</v>
      </c>
      <c r="S26" s="47">
        <v>-7.2630656307249187E-4</v>
      </c>
      <c r="T26" s="47">
        <v>3.67274824937613E-3</v>
      </c>
      <c r="U26" s="47">
        <v>9.965933609387018E-3</v>
      </c>
    </row>
    <row r="27" spans="2:21">
      <c r="B27" s="13"/>
      <c r="C27" s="16" t="s">
        <v>80</v>
      </c>
      <c r="D27" s="16"/>
      <c r="E27" s="16"/>
      <c r="F27" s="16"/>
      <c r="G27" s="16"/>
      <c r="H27" s="16"/>
      <c r="I27" s="48"/>
      <c r="J27" s="48"/>
      <c r="K27" s="48"/>
      <c r="L27" s="48"/>
      <c r="M27" s="34">
        <v>1</v>
      </c>
      <c r="N27" s="34">
        <f t="shared" ref="N27:U27" si="14">(1+N26)*M27</f>
        <v>1.0133908148778392</v>
      </c>
      <c r="O27" s="34">
        <f t="shared" si="14"/>
        <v>1.017949502740866</v>
      </c>
      <c r="P27" s="34">
        <f t="shared" si="14"/>
        <v>1.0156345019206499</v>
      </c>
      <c r="Q27" s="34">
        <f t="shared" si="14"/>
        <v>1.0180585938848059</v>
      </c>
      <c r="R27" s="34">
        <f t="shared" si="14"/>
        <v>1.015515751846956</v>
      </c>
      <c r="S27" s="34">
        <f t="shared" si="14"/>
        <v>1.014778176091486</v>
      </c>
      <c r="T27" s="34">
        <f t="shared" si="14"/>
        <v>1.0185052008612312</v>
      </c>
      <c r="U27" s="34">
        <f t="shared" si="14"/>
        <v>1.0286555560738295</v>
      </c>
    </row>
    <row r="28" spans="2:21">
      <c r="B28" s="13"/>
      <c r="C28" s="16" t="s">
        <v>81</v>
      </c>
      <c r="D28" s="16"/>
      <c r="E28" s="16"/>
      <c r="F28" s="16"/>
      <c r="G28" s="16"/>
      <c r="H28" s="16"/>
      <c r="I28" s="34"/>
      <c r="J28" s="34">
        <v>1</v>
      </c>
      <c r="K28" s="34">
        <f>J28*(1+K26)</f>
        <v>1</v>
      </c>
      <c r="L28" s="34">
        <f>K28*(1+L26)</f>
        <v>1</v>
      </c>
      <c r="M28" s="34">
        <f>L28*(1+M26)</f>
        <v>1</v>
      </c>
      <c r="N28" s="34">
        <f t="shared" ref="N28:U28" si="15">M28*(1+N26)</f>
        <v>1.0133908148778392</v>
      </c>
      <c r="O28" s="34">
        <f t="shared" si="15"/>
        <v>1.017949502740866</v>
      </c>
      <c r="P28" s="34">
        <f t="shared" si="15"/>
        <v>1.0156345019206499</v>
      </c>
      <c r="Q28" s="34">
        <f t="shared" si="15"/>
        <v>1.0180585938848059</v>
      </c>
      <c r="R28" s="34">
        <f t="shared" si="15"/>
        <v>1.015515751846956</v>
      </c>
      <c r="S28" s="34">
        <f t="shared" si="15"/>
        <v>1.014778176091486</v>
      </c>
      <c r="T28" s="34">
        <f t="shared" si="15"/>
        <v>1.0185052008612312</v>
      </c>
      <c r="U28" s="34">
        <f t="shared" si="15"/>
        <v>1.0286555560738295</v>
      </c>
    </row>
    <row r="29" spans="2:21">
      <c r="B29" s="13"/>
      <c r="C29" s="16" t="s">
        <v>82</v>
      </c>
      <c r="D29" s="16"/>
      <c r="E29" s="16"/>
      <c r="F29" s="16"/>
      <c r="G29" s="16"/>
      <c r="H29" s="16"/>
      <c r="I29" s="45"/>
      <c r="J29" s="46"/>
      <c r="K29" s="46"/>
      <c r="L29" s="46"/>
      <c r="M29" s="46"/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</row>
    <row r="30" spans="2:21">
      <c r="B30" s="13"/>
      <c r="C30" s="16" t="s">
        <v>83</v>
      </c>
      <c r="D30" s="16"/>
      <c r="E30" s="16"/>
      <c r="F30" s="16"/>
      <c r="G30" s="16"/>
      <c r="H30" s="16"/>
      <c r="I30" s="48"/>
      <c r="J30" s="48"/>
      <c r="K30" s="48"/>
      <c r="L30" s="48"/>
      <c r="M30" s="34">
        <v>1</v>
      </c>
      <c r="N30" s="34">
        <f t="shared" ref="N30:U30" si="16">(1+N29)*M30</f>
        <v>1</v>
      </c>
      <c r="O30" s="34">
        <f t="shared" si="16"/>
        <v>1</v>
      </c>
      <c r="P30" s="34">
        <f t="shared" si="16"/>
        <v>1</v>
      </c>
      <c r="Q30" s="34">
        <f t="shared" si="16"/>
        <v>1</v>
      </c>
      <c r="R30" s="34">
        <f t="shared" si="16"/>
        <v>1</v>
      </c>
      <c r="S30" s="34">
        <f t="shared" si="16"/>
        <v>1</v>
      </c>
      <c r="T30" s="34">
        <f t="shared" si="16"/>
        <v>1</v>
      </c>
      <c r="U30" s="34">
        <f t="shared" si="16"/>
        <v>1</v>
      </c>
    </row>
    <row r="31" spans="2:21">
      <c r="B31" s="13"/>
      <c r="C31" s="16" t="s">
        <v>84</v>
      </c>
      <c r="D31" s="16"/>
      <c r="E31" s="16"/>
      <c r="F31" s="16"/>
      <c r="G31" s="16"/>
      <c r="H31" s="16"/>
      <c r="I31" s="34"/>
      <c r="J31" s="34">
        <v>1</v>
      </c>
      <c r="K31" s="34">
        <f>J31*(1+K29)</f>
        <v>1</v>
      </c>
      <c r="L31" s="34">
        <f>K31*(1+L29)</f>
        <v>1</v>
      </c>
      <c r="M31" s="34">
        <f t="shared" ref="M31:U31" si="17">L31*(1+M29)</f>
        <v>1</v>
      </c>
      <c r="N31" s="34">
        <f t="shared" si="17"/>
        <v>1</v>
      </c>
      <c r="O31" s="34">
        <f t="shared" si="17"/>
        <v>1</v>
      </c>
      <c r="P31" s="34">
        <f t="shared" si="17"/>
        <v>1</v>
      </c>
      <c r="Q31" s="34">
        <f t="shared" si="17"/>
        <v>1</v>
      </c>
      <c r="R31" s="34">
        <f t="shared" si="17"/>
        <v>1</v>
      </c>
      <c r="S31" s="34">
        <f t="shared" si="17"/>
        <v>1</v>
      </c>
      <c r="T31" s="34">
        <f t="shared" si="17"/>
        <v>1</v>
      </c>
      <c r="U31" s="34">
        <f t="shared" si="17"/>
        <v>1</v>
      </c>
    </row>
    <row r="32" spans="2:21">
      <c r="B32" s="13"/>
      <c r="C32" s="49" t="s">
        <v>85</v>
      </c>
      <c r="D32" s="38"/>
      <c r="E32" s="38"/>
      <c r="F32" s="38"/>
      <c r="G32" s="38"/>
      <c r="H32" s="38"/>
    </row>
    <row r="33" spans="2:23">
      <c r="B33" s="13"/>
      <c r="C33" s="38"/>
      <c r="D33" s="38"/>
      <c r="E33" s="38"/>
      <c r="F33" s="38"/>
      <c r="G33" s="38"/>
      <c r="H33" s="38"/>
      <c r="K33" s="40"/>
      <c r="L33" s="40"/>
      <c r="M33" s="40"/>
      <c r="N33" s="50"/>
      <c r="O33" s="50"/>
      <c r="P33" s="50"/>
      <c r="Q33" s="50"/>
      <c r="R33" s="50"/>
      <c r="S33" s="50"/>
      <c r="T33" s="50"/>
      <c r="U33" s="50"/>
    </row>
    <row r="34" spans="2:23">
      <c r="B34" s="13" t="s">
        <v>86</v>
      </c>
    </row>
    <row r="35" spans="2:23">
      <c r="B35" s="13"/>
      <c r="C35" s="16" t="s">
        <v>87</v>
      </c>
      <c r="D35" s="16"/>
      <c r="E35" s="16"/>
      <c r="F35" s="16"/>
      <c r="G35" s="16"/>
      <c r="H35" s="16"/>
      <c r="I35" s="44">
        <v>2014</v>
      </c>
      <c r="J35" s="44">
        <v>2015</v>
      </c>
      <c r="K35" s="17">
        <f t="shared" ref="K35:L35" si="18">EDATE(L35,-12)</f>
        <v>42705</v>
      </c>
      <c r="L35" s="17">
        <f t="shared" si="18"/>
        <v>43070</v>
      </c>
      <c r="M35" s="17">
        <f>EDATE(N35,-12)</f>
        <v>43435</v>
      </c>
      <c r="N35" s="17">
        <f>CP_Yr_4</f>
        <v>43800</v>
      </c>
      <c r="O35" s="17">
        <f>CP_Yr_5</f>
        <v>44166</v>
      </c>
      <c r="P35" s="17">
        <f>Stub</f>
        <v>44377</v>
      </c>
      <c r="Q35" s="17">
        <f>Yr_1</f>
        <v>44742</v>
      </c>
      <c r="R35" s="17">
        <f>Yr_2</f>
        <v>45107</v>
      </c>
      <c r="S35" s="17">
        <f>Yr_3</f>
        <v>45473</v>
      </c>
      <c r="T35" s="17">
        <f>Yr_4</f>
        <v>45838</v>
      </c>
      <c r="U35" s="17">
        <f>Yr_5</f>
        <v>46203</v>
      </c>
    </row>
    <row r="36" spans="2:23">
      <c r="B36" s="13"/>
      <c r="C36" s="16" t="s">
        <v>88</v>
      </c>
      <c r="D36" s="16"/>
      <c r="E36" s="16"/>
      <c r="F36" s="16"/>
      <c r="G36" s="16"/>
      <c r="H36" s="16"/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</row>
    <row r="37" spans="2:23">
      <c r="B37" s="13"/>
      <c r="C37" s="16" t="s">
        <v>89</v>
      </c>
      <c r="D37" s="16"/>
      <c r="E37" s="16"/>
      <c r="F37" s="16"/>
      <c r="G37" s="16"/>
      <c r="H37" s="16"/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</row>
    <row r="38" spans="2:23">
      <c r="B38" s="13"/>
      <c r="C38" s="16" t="s">
        <v>90</v>
      </c>
      <c r="D38" s="16"/>
      <c r="E38" s="16"/>
      <c r="F38" s="16"/>
      <c r="G38" s="16"/>
      <c r="H38" s="16"/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W38" s="11" t="s">
        <v>91</v>
      </c>
    </row>
    <row r="39" spans="2:23">
      <c r="B39" s="13"/>
      <c r="C39" s="16" t="s">
        <v>92</v>
      </c>
      <c r="D39" s="16"/>
      <c r="E39" s="16"/>
      <c r="F39" s="16"/>
      <c r="G39" s="16"/>
      <c r="H39" s="16"/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</row>
    <row r="40" spans="2:23">
      <c r="B40" s="13"/>
      <c r="C40" s="16" t="s">
        <v>93</v>
      </c>
      <c r="D40" s="16"/>
      <c r="E40" s="16"/>
      <c r="F40" s="16"/>
      <c r="G40" s="16"/>
      <c r="H40" s="16"/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</row>
    <row r="41" spans="2:23">
      <c r="B41" s="13"/>
      <c r="C41" s="16" t="s">
        <v>94</v>
      </c>
      <c r="D41" s="16"/>
      <c r="E41" s="16"/>
      <c r="F41" s="16"/>
      <c r="G41" s="16"/>
      <c r="H41" s="16"/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</row>
    <row r="42" spans="2:23">
      <c r="B42" s="13"/>
    </row>
    <row r="43" spans="2:23">
      <c r="B43" s="13"/>
      <c r="C43" s="16" t="s">
        <v>95</v>
      </c>
      <c r="D43" s="16"/>
      <c r="E43" s="16"/>
      <c r="F43" s="16"/>
      <c r="G43" s="16"/>
      <c r="H43" s="16"/>
      <c r="I43" s="44">
        <v>2014</v>
      </c>
      <c r="J43" s="44">
        <v>2015</v>
      </c>
      <c r="K43" s="17">
        <f t="shared" ref="K43:L43" si="19">EDATE(L43,-12)</f>
        <v>42705</v>
      </c>
      <c r="L43" s="17">
        <f t="shared" si="19"/>
        <v>43070</v>
      </c>
      <c r="M43" s="17">
        <f>EDATE(N43,-12)</f>
        <v>43435</v>
      </c>
      <c r="N43" s="17">
        <f>CP_Yr_4</f>
        <v>43800</v>
      </c>
      <c r="O43" s="17">
        <f>CP_Yr_5</f>
        <v>44166</v>
      </c>
      <c r="P43" s="17">
        <f>Stub</f>
        <v>44377</v>
      </c>
      <c r="Q43" s="17">
        <f>Yr_1</f>
        <v>44742</v>
      </c>
      <c r="R43" s="17">
        <f>Yr_2</f>
        <v>45107</v>
      </c>
      <c r="S43" s="17">
        <f>Yr_3</f>
        <v>45473</v>
      </c>
      <c r="T43" s="17">
        <f>Yr_4</f>
        <v>45838</v>
      </c>
      <c r="U43" s="17">
        <f>Yr_5</f>
        <v>46203</v>
      </c>
    </row>
    <row r="44" spans="2:23">
      <c r="B44" s="13"/>
      <c r="C44" s="16" t="s">
        <v>88</v>
      </c>
      <c r="D44" s="16"/>
      <c r="E44" s="16"/>
      <c r="F44" s="16"/>
      <c r="G44" s="16"/>
      <c r="H44" s="16"/>
      <c r="I44" s="34"/>
      <c r="J44" s="34"/>
      <c r="K44" s="34"/>
      <c r="L44" s="34"/>
      <c r="M44" s="34">
        <v>1</v>
      </c>
      <c r="N44" s="34">
        <f t="shared" ref="N44:U48" si="20">(1+N36)*M44</f>
        <v>1</v>
      </c>
      <c r="O44" s="34">
        <f t="shared" si="20"/>
        <v>1</v>
      </c>
      <c r="P44" s="34">
        <f t="shared" si="20"/>
        <v>1</v>
      </c>
      <c r="Q44" s="34">
        <f t="shared" si="20"/>
        <v>1</v>
      </c>
      <c r="R44" s="34">
        <f t="shared" si="20"/>
        <v>1</v>
      </c>
      <c r="S44" s="34">
        <f t="shared" si="20"/>
        <v>1</v>
      </c>
      <c r="T44" s="34">
        <f t="shared" si="20"/>
        <v>1</v>
      </c>
      <c r="U44" s="34">
        <f t="shared" si="20"/>
        <v>1</v>
      </c>
    </row>
    <row r="45" spans="2:23">
      <c r="B45" s="13"/>
      <c r="C45" s="16" t="s">
        <v>89</v>
      </c>
      <c r="D45" s="16"/>
      <c r="E45" s="16"/>
      <c r="F45" s="16"/>
      <c r="G45" s="16"/>
      <c r="H45" s="16"/>
      <c r="I45" s="34"/>
      <c r="J45" s="34"/>
      <c r="K45" s="34"/>
      <c r="L45" s="34"/>
      <c r="M45" s="34">
        <v>1</v>
      </c>
      <c r="N45" s="34">
        <f t="shared" si="20"/>
        <v>1</v>
      </c>
      <c r="O45" s="34">
        <f t="shared" si="20"/>
        <v>1</v>
      </c>
      <c r="P45" s="34">
        <f t="shared" si="20"/>
        <v>1</v>
      </c>
      <c r="Q45" s="34">
        <f t="shared" si="20"/>
        <v>1</v>
      </c>
      <c r="R45" s="34">
        <f t="shared" si="20"/>
        <v>1</v>
      </c>
      <c r="S45" s="34">
        <f t="shared" si="20"/>
        <v>1</v>
      </c>
      <c r="T45" s="34">
        <f t="shared" si="20"/>
        <v>1</v>
      </c>
      <c r="U45" s="34">
        <f t="shared" si="20"/>
        <v>1</v>
      </c>
    </row>
    <row r="46" spans="2:23">
      <c r="B46" s="13"/>
      <c r="C46" s="16" t="s">
        <v>90</v>
      </c>
      <c r="D46" s="16"/>
      <c r="E46" s="16"/>
      <c r="F46" s="16"/>
      <c r="G46" s="16"/>
      <c r="H46" s="16"/>
      <c r="I46" s="34"/>
      <c r="J46" s="34"/>
      <c r="K46" s="34"/>
      <c r="L46" s="34"/>
      <c r="M46" s="34">
        <v>1</v>
      </c>
      <c r="N46" s="34">
        <f t="shared" si="20"/>
        <v>1</v>
      </c>
      <c r="O46" s="34">
        <f t="shared" si="20"/>
        <v>1</v>
      </c>
      <c r="P46" s="34">
        <f t="shared" si="20"/>
        <v>1</v>
      </c>
      <c r="Q46" s="34">
        <f t="shared" si="20"/>
        <v>1</v>
      </c>
      <c r="R46" s="34">
        <f t="shared" si="20"/>
        <v>1</v>
      </c>
      <c r="S46" s="34">
        <f t="shared" si="20"/>
        <v>1</v>
      </c>
      <c r="T46" s="34">
        <f t="shared" si="20"/>
        <v>1</v>
      </c>
      <c r="U46" s="34">
        <f t="shared" si="20"/>
        <v>1</v>
      </c>
    </row>
    <row r="47" spans="2:23">
      <c r="B47" s="13"/>
      <c r="C47" s="16" t="s">
        <v>92</v>
      </c>
      <c r="D47" s="16"/>
      <c r="E47" s="16"/>
      <c r="F47" s="16"/>
      <c r="G47" s="16"/>
      <c r="H47" s="16"/>
      <c r="I47" s="34"/>
      <c r="J47" s="34"/>
      <c r="K47" s="34"/>
      <c r="L47" s="34"/>
      <c r="M47" s="34">
        <v>1</v>
      </c>
      <c r="N47" s="34">
        <f t="shared" si="20"/>
        <v>1</v>
      </c>
      <c r="O47" s="34">
        <f t="shared" si="20"/>
        <v>1</v>
      </c>
      <c r="P47" s="34">
        <f t="shared" si="20"/>
        <v>1</v>
      </c>
      <c r="Q47" s="34">
        <f t="shared" si="20"/>
        <v>1</v>
      </c>
      <c r="R47" s="34">
        <f t="shared" si="20"/>
        <v>1</v>
      </c>
      <c r="S47" s="34">
        <f t="shared" si="20"/>
        <v>1</v>
      </c>
      <c r="T47" s="34">
        <f t="shared" si="20"/>
        <v>1</v>
      </c>
      <c r="U47" s="34">
        <f t="shared" si="20"/>
        <v>1</v>
      </c>
    </row>
    <row r="48" spans="2:23">
      <c r="B48" s="13"/>
      <c r="C48" s="16" t="s">
        <v>93</v>
      </c>
      <c r="D48" s="16"/>
      <c r="E48" s="16"/>
      <c r="F48" s="16"/>
      <c r="G48" s="16"/>
      <c r="H48" s="16"/>
      <c r="I48" s="34"/>
      <c r="J48" s="34"/>
      <c r="K48" s="34"/>
      <c r="L48" s="34"/>
      <c r="M48" s="34">
        <v>1</v>
      </c>
      <c r="N48" s="34">
        <f t="shared" si="20"/>
        <v>1</v>
      </c>
      <c r="O48" s="34">
        <f t="shared" si="20"/>
        <v>1</v>
      </c>
      <c r="P48" s="34">
        <f t="shared" si="20"/>
        <v>1</v>
      </c>
      <c r="Q48" s="34">
        <f t="shared" si="20"/>
        <v>1</v>
      </c>
      <c r="R48" s="34">
        <f t="shared" si="20"/>
        <v>1</v>
      </c>
      <c r="S48" s="34">
        <f t="shared" si="20"/>
        <v>1</v>
      </c>
      <c r="T48" s="34">
        <f t="shared" si="20"/>
        <v>1</v>
      </c>
      <c r="U48" s="34">
        <f t="shared" si="20"/>
        <v>1</v>
      </c>
    </row>
    <row r="49" spans="2:21">
      <c r="B49" s="13"/>
      <c r="C49" s="16" t="str">
        <f>C41</f>
        <v>Spare</v>
      </c>
      <c r="D49" s="16"/>
      <c r="E49" s="16"/>
      <c r="F49" s="16"/>
      <c r="G49" s="16"/>
      <c r="H49" s="16"/>
      <c r="I49" s="34"/>
      <c r="J49" s="34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2:21">
      <c r="C50" s="38"/>
    </row>
    <row r="53" spans="2:21">
      <c r="B53" s="13"/>
    </row>
    <row r="54" spans="2:21" ht="11.25" customHeight="1">
      <c r="B54" s="13"/>
    </row>
    <row r="55" spans="2:21">
      <c r="D55" s="51"/>
      <c r="E55" s="14"/>
    </row>
    <row r="56" spans="2:21">
      <c r="D56" s="52"/>
    </row>
  </sheetData>
  <hyperlinks>
    <hyperlink ref="B2" location="Contents!A1" display="Table of Contents" xr:uid="{A7D283E5-DCC2-40F0-9DD3-B98C545C4E67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5574A-57D0-4D5B-B3DD-FA7932D9ADFE}">
  <dimension ref="B1:S131"/>
  <sheetViews>
    <sheetView topLeftCell="A3" zoomScale="55" zoomScaleNormal="55" workbookViewId="0">
      <selection activeCell="B52" sqref="B52"/>
    </sheetView>
  </sheetViews>
  <sheetFormatPr defaultColWidth="9.08984375" defaultRowHeight="12.5"/>
  <cols>
    <col min="1" max="1" width="2.453125" style="9" customWidth="1"/>
    <col min="2" max="2" width="38.54296875" style="9" customWidth="1"/>
    <col min="3" max="3" width="8.90625" style="9" hidden="1" customWidth="1"/>
    <col min="4" max="7" width="9.08984375" style="9"/>
    <col min="8" max="8" width="9.1796875" style="9" customWidth="1"/>
    <col min="9" max="9" width="9.08984375" style="9"/>
    <col min="10" max="10" width="9.453125" style="9" customWidth="1"/>
    <col min="11" max="14" width="9.08984375" style="9"/>
    <col min="15" max="15" width="10.6328125" style="9" customWidth="1"/>
    <col min="16" max="16" width="2.54296875" style="9" customWidth="1"/>
    <col min="17" max="16384" width="9.08984375" style="9"/>
  </cols>
  <sheetData>
    <row r="1" spans="2:15" ht="13">
      <c r="B1" s="75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90" t="s">
        <v>98</v>
      </c>
    </row>
    <row r="2" spans="2:15" ht="13">
      <c r="B2" s="75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90"/>
    </row>
    <row r="3" spans="2:15" ht="15.5">
      <c r="B3" s="128" t="s">
        <v>99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90"/>
    </row>
    <row r="4" spans="2:15" ht="13" thickBot="1">
      <c r="B4" s="129"/>
      <c r="C4" s="74"/>
      <c r="D4" s="74"/>
      <c r="E4" s="74"/>
      <c r="F4" s="74"/>
      <c r="G4" s="171"/>
      <c r="H4" s="196" t="s">
        <v>8</v>
      </c>
      <c r="I4" s="196"/>
      <c r="J4" s="196"/>
      <c r="K4" s="196"/>
      <c r="L4" s="196"/>
      <c r="M4" s="74"/>
      <c r="N4" s="74"/>
      <c r="O4" s="90"/>
    </row>
    <row r="5" spans="2:15" ht="16.5" customHeight="1" thickBot="1">
      <c r="B5" s="130"/>
      <c r="C5" s="74"/>
      <c r="D5" s="140" t="s">
        <v>10</v>
      </c>
      <c r="E5" s="140" t="s">
        <v>11</v>
      </c>
      <c r="F5" s="140" t="s">
        <v>12</v>
      </c>
      <c r="G5" s="140" t="s">
        <v>13</v>
      </c>
      <c r="H5" s="140" t="s">
        <v>14</v>
      </c>
      <c r="I5" s="175" t="s">
        <v>15</v>
      </c>
      <c r="J5" s="140" t="s">
        <v>16</v>
      </c>
      <c r="K5" s="140" t="s">
        <v>17</v>
      </c>
      <c r="L5" s="140" t="s">
        <v>18</v>
      </c>
      <c r="M5" s="140" t="s">
        <v>19</v>
      </c>
      <c r="N5" s="140" t="s">
        <v>20</v>
      </c>
      <c r="O5" s="79" t="s">
        <v>21</v>
      </c>
    </row>
    <row r="6" spans="2:15" ht="13">
      <c r="B6" s="131"/>
      <c r="C6" s="74"/>
      <c r="D6" s="145"/>
      <c r="E6" s="145"/>
      <c r="F6" s="145" t="s">
        <v>22</v>
      </c>
      <c r="G6" s="145"/>
      <c r="H6" s="145"/>
      <c r="I6" s="176" t="s">
        <v>23</v>
      </c>
      <c r="J6" s="148" t="s">
        <v>24</v>
      </c>
      <c r="K6" s="148"/>
      <c r="L6" s="148"/>
      <c r="M6" s="148"/>
      <c r="N6" s="148"/>
      <c r="O6" s="183"/>
    </row>
    <row r="7" spans="2:15" ht="13">
      <c r="B7" s="132" t="s">
        <v>25</v>
      </c>
      <c r="C7" s="74"/>
      <c r="D7" s="74"/>
      <c r="E7" s="74"/>
      <c r="F7" s="74"/>
      <c r="G7" s="74"/>
      <c r="H7" s="74"/>
      <c r="I7" s="177"/>
      <c r="J7" s="74"/>
      <c r="K7" s="74"/>
      <c r="L7" s="74"/>
      <c r="M7" s="74"/>
      <c r="N7" s="74"/>
      <c r="O7" s="184"/>
    </row>
    <row r="8" spans="2:15" ht="4.25" customHeight="1">
      <c r="B8" s="132"/>
      <c r="C8" s="74"/>
      <c r="D8" s="74"/>
      <c r="E8" s="74"/>
      <c r="F8" s="74"/>
      <c r="G8" s="74"/>
      <c r="H8" s="74"/>
      <c r="I8" s="177"/>
      <c r="J8" s="74"/>
      <c r="K8" s="74"/>
      <c r="L8" s="74"/>
      <c r="M8" s="74"/>
      <c r="N8" s="74"/>
      <c r="O8" s="184"/>
    </row>
    <row r="9" spans="2:15">
      <c r="B9" s="133" t="s">
        <v>26</v>
      </c>
      <c r="C9" s="74"/>
      <c r="D9" s="74"/>
      <c r="E9" s="74"/>
      <c r="F9" s="74"/>
      <c r="G9" s="74"/>
      <c r="H9" s="74"/>
      <c r="I9" s="177"/>
      <c r="J9" s="74"/>
      <c r="K9" s="74"/>
      <c r="L9" s="74"/>
      <c r="M9" s="74"/>
      <c r="N9" s="74"/>
      <c r="O9" s="184"/>
    </row>
    <row r="10" spans="2:15" ht="4.5" customHeight="1">
      <c r="B10" s="133"/>
      <c r="C10" s="74"/>
      <c r="D10" s="74"/>
      <c r="E10" s="74"/>
      <c r="F10" s="74"/>
      <c r="G10" s="74"/>
      <c r="H10" s="74"/>
      <c r="I10" s="177"/>
      <c r="J10" s="74"/>
      <c r="K10" s="74"/>
      <c r="L10" s="74"/>
      <c r="M10" s="74"/>
      <c r="N10" s="74"/>
      <c r="O10" s="184"/>
    </row>
    <row r="11" spans="2:15" ht="13">
      <c r="B11" s="134" t="s">
        <v>27</v>
      </c>
      <c r="C11" s="74"/>
      <c r="D11" s="168">
        <v>3.277378097521999</v>
      </c>
      <c r="E11" s="168">
        <v>2.9024767801857365</v>
      </c>
      <c r="F11" s="168">
        <v>2.7830011282437228</v>
      </c>
      <c r="G11" s="168">
        <v>3.0032822830972528</v>
      </c>
      <c r="H11" s="168">
        <v>3.2652821533370791</v>
      </c>
      <c r="I11" s="178">
        <v>2.2112227163854747</v>
      </c>
      <c r="J11" s="168">
        <v>2.1373281800624961</v>
      </c>
      <c r="K11" s="168">
        <v>2.3920839192905814</v>
      </c>
      <c r="L11" s="168">
        <v>2.7949586517841003</v>
      </c>
      <c r="M11" s="168">
        <v>3.0394657271040555</v>
      </c>
      <c r="N11" s="168">
        <v>3.0383038510878131</v>
      </c>
      <c r="O11" s="185">
        <v>2.6804280658658088</v>
      </c>
    </row>
    <row r="12" spans="2:15">
      <c r="B12" s="135" t="s">
        <v>28</v>
      </c>
      <c r="C12" s="74"/>
      <c r="D12" s="169">
        <v>2.4091547881951447</v>
      </c>
      <c r="E12" s="169">
        <v>2.1956479121740591</v>
      </c>
      <c r="F12" s="169">
        <v>1.975829656627659</v>
      </c>
      <c r="G12" s="169">
        <v>2.7840481565086561</v>
      </c>
      <c r="H12" s="169">
        <v>2.6537335285505392</v>
      </c>
      <c r="I12" s="179">
        <v>1.8850260125353513</v>
      </c>
      <c r="J12" s="169">
        <v>1.8971508632307938</v>
      </c>
      <c r="K12" s="169">
        <v>2.2022477834631666</v>
      </c>
      <c r="L12" s="169">
        <v>2.671227441676209</v>
      </c>
      <c r="M12" s="169">
        <v>2.9364372286327529</v>
      </c>
      <c r="N12" s="169">
        <v>2.914699919782064</v>
      </c>
      <c r="O12" s="186">
        <v>2.5243526473569977</v>
      </c>
    </row>
    <row r="13" spans="2:15" ht="12.5" hidden="1" customHeight="1">
      <c r="B13" s="135" t="s">
        <v>29</v>
      </c>
      <c r="C13" s="74"/>
      <c r="D13" s="74"/>
      <c r="E13" s="74"/>
      <c r="F13" s="74"/>
      <c r="G13" s="74"/>
      <c r="H13" s="74"/>
      <c r="I13" s="177"/>
      <c r="J13" s="74"/>
      <c r="K13" s="74"/>
      <c r="L13" s="74"/>
      <c r="M13" s="74"/>
      <c r="N13" s="74"/>
      <c r="O13" s="184"/>
    </row>
    <row r="14" spans="2:15" ht="6.9" customHeight="1">
      <c r="B14" s="131"/>
      <c r="C14" s="74"/>
      <c r="D14" s="74"/>
      <c r="E14" s="74"/>
      <c r="F14" s="74"/>
      <c r="G14" s="74"/>
      <c r="H14" s="74"/>
      <c r="I14" s="177"/>
      <c r="J14" s="74"/>
      <c r="K14" s="74"/>
      <c r="L14" s="74"/>
      <c r="M14" s="74"/>
      <c r="N14" s="74"/>
      <c r="O14" s="184"/>
    </row>
    <row r="15" spans="2:15">
      <c r="B15" s="133" t="s">
        <v>30</v>
      </c>
      <c r="C15" s="74"/>
      <c r="D15" s="74"/>
      <c r="E15" s="74"/>
      <c r="F15" s="74"/>
      <c r="G15" s="74"/>
      <c r="H15" s="74"/>
      <c r="I15" s="177"/>
      <c r="J15" s="74"/>
      <c r="K15" s="74"/>
      <c r="L15" s="74"/>
      <c r="M15" s="74"/>
      <c r="N15" s="74"/>
      <c r="O15" s="184"/>
    </row>
    <row r="16" spans="2:15" ht="13">
      <c r="B16" s="134" t="s">
        <v>31</v>
      </c>
      <c r="C16" s="74"/>
      <c r="D16" s="168">
        <v>2.4822695035461084</v>
      </c>
      <c r="E16" s="168">
        <v>2.8066128412149061</v>
      </c>
      <c r="F16" s="168">
        <v>1.832460732984309</v>
      </c>
      <c r="G16" s="168">
        <v>2.3687109805361706</v>
      </c>
      <c r="H16" s="168">
        <v>2.2421524663677195</v>
      </c>
      <c r="I16" s="178">
        <v>0.80827076643830154</v>
      </c>
      <c r="J16" s="168">
        <v>1.1975321922643301</v>
      </c>
      <c r="K16" s="168">
        <v>1.6789817175526545</v>
      </c>
      <c r="L16" s="168">
        <v>2.2902791686255219</v>
      </c>
      <c r="M16" s="168">
        <v>2.8574142116662338</v>
      </c>
      <c r="N16" s="168">
        <v>2.942937550374205</v>
      </c>
      <c r="O16" s="185">
        <v>2.193428968096589</v>
      </c>
    </row>
    <row r="17" spans="2:15">
      <c r="B17" s="135" t="s">
        <v>32</v>
      </c>
      <c r="C17" s="74"/>
      <c r="D17" s="169">
        <v>1.5856672158155005</v>
      </c>
      <c r="E17" s="169">
        <v>1.723089397932287</v>
      </c>
      <c r="F17" s="169">
        <v>1.8732562774013584</v>
      </c>
      <c r="G17" s="169">
        <v>1.8583724569640081</v>
      </c>
      <c r="H17" s="169">
        <v>1.5171884002304514</v>
      </c>
      <c r="I17" s="179">
        <v>0.67796902948120685</v>
      </c>
      <c r="J17" s="169">
        <v>1.293569292790544</v>
      </c>
      <c r="K17" s="169">
        <v>1.8147314752094101</v>
      </c>
      <c r="L17" s="169">
        <v>2.4005068625368575</v>
      </c>
      <c r="M17" s="169">
        <v>2.7993221687965053</v>
      </c>
      <c r="N17" s="169">
        <v>2.8763572519643366</v>
      </c>
      <c r="O17" s="186">
        <v>2.2368974102595307</v>
      </c>
    </row>
    <row r="18" spans="2:15" ht="12.5" hidden="1" customHeight="1">
      <c r="B18" s="135" t="s">
        <v>33</v>
      </c>
      <c r="C18" s="74"/>
      <c r="D18" s="74"/>
      <c r="E18" s="74"/>
      <c r="F18" s="74"/>
      <c r="G18" s="74"/>
      <c r="H18" s="74"/>
      <c r="I18" s="177"/>
      <c r="J18" s="74"/>
      <c r="K18" s="74"/>
      <c r="L18" s="74"/>
      <c r="M18" s="74"/>
      <c r="N18" s="74"/>
      <c r="O18" s="184"/>
    </row>
    <row r="19" spans="2:15" ht="4.75" customHeight="1">
      <c r="B19" s="135"/>
      <c r="C19" s="74"/>
      <c r="D19" s="74"/>
      <c r="E19" s="74"/>
      <c r="F19" s="74"/>
      <c r="G19" s="74"/>
      <c r="H19" s="74"/>
      <c r="I19" s="177"/>
      <c r="J19" s="74"/>
      <c r="K19" s="74"/>
      <c r="L19" s="74"/>
      <c r="M19" s="74"/>
      <c r="N19" s="74"/>
      <c r="O19" s="184"/>
    </row>
    <row r="20" spans="2:15">
      <c r="B20" s="133" t="s">
        <v>34</v>
      </c>
      <c r="C20" s="74"/>
      <c r="D20" s="74"/>
      <c r="E20" s="74"/>
      <c r="F20" s="74"/>
      <c r="G20" s="74"/>
      <c r="H20" s="74"/>
      <c r="I20" s="177"/>
      <c r="J20" s="74"/>
      <c r="K20" s="74"/>
      <c r="L20" s="74"/>
      <c r="M20" s="74"/>
      <c r="N20" s="74"/>
      <c r="O20" s="184"/>
    </row>
    <row r="21" spans="2:15" ht="13">
      <c r="B21" s="134" t="s">
        <v>35</v>
      </c>
      <c r="C21" s="74"/>
      <c r="D21" s="168">
        <v>2.3492723492723577</v>
      </c>
      <c r="E21" s="168">
        <v>1.9297176518383141</v>
      </c>
      <c r="F21" s="168">
        <v>2.3316062176165886</v>
      </c>
      <c r="G21" s="168">
        <v>2.6484907497565713</v>
      </c>
      <c r="H21" s="168">
        <v>2.4283817112502382</v>
      </c>
      <c r="I21" s="178">
        <v>0.9055602927690698</v>
      </c>
      <c r="J21" s="168">
        <v>1.1897086005385558</v>
      </c>
      <c r="K21" s="168">
        <v>1.6583296548610158</v>
      </c>
      <c r="L21" s="168">
        <v>2.2285069507160391</v>
      </c>
      <c r="M21" s="168">
        <v>2.54185723655003</v>
      </c>
      <c r="N21" s="168">
        <v>2.5255385644482184</v>
      </c>
      <c r="O21" s="185">
        <v>2.0287882014227718</v>
      </c>
    </row>
    <row r="22" spans="2:15">
      <c r="B22" s="135" t="s">
        <v>36</v>
      </c>
      <c r="C22" s="74"/>
      <c r="D22" s="169">
        <v>2.1179401993355551</v>
      </c>
      <c r="E22" s="169">
        <v>1.9520130134200731</v>
      </c>
      <c r="F22" s="169">
        <v>2.0542481053051453</v>
      </c>
      <c r="G22" s="169">
        <v>2.3255813953488413</v>
      </c>
      <c r="H22" s="169">
        <v>2.1008403361344463</v>
      </c>
      <c r="I22" s="179">
        <v>1.1302187488933413</v>
      </c>
      <c r="J22" s="169">
        <v>1.3711250789755911</v>
      </c>
      <c r="K22" s="169">
        <v>1.7693164961564842</v>
      </c>
      <c r="L22" s="169">
        <v>2.2736241157989698</v>
      </c>
      <c r="M22" s="169">
        <v>2.5252863405881318</v>
      </c>
      <c r="N22" s="169">
        <v>2.5055023777159433</v>
      </c>
      <c r="O22" s="186">
        <v>2.0889708818470241</v>
      </c>
    </row>
    <row r="23" spans="2:15">
      <c r="B23" s="135" t="s">
        <v>37</v>
      </c>
      <c r="C23" s="74"/>
      <c r="D23" s="74"/>
      <c r="E23" s="74"/>
      <c r="F23" s="74"/>
      <c r="G23" s="74"/>
      <c r="H23" s="74"/>
      <c r="I23" s="177"/>
      <c r="J23" s="74"/>
      <c r="K23" s="74"/>
      <c r="L23" s="74"/>
      <c r="M23" s="74"/>
      <c r="N23" s="74"/>
      <c r="O23" s="184"/>
    </row>
    <row r="24" spans="2:15" ht="4.5" customHeight="1" thickBot="1">
      <c r="B24" s="131"/>
      <c r="C24" s="74"/>
      <c r="D24" s="105"/>
      <c r="E24" s="110"/>
      <c r="F24" s="110"/>
      <c r="G24" s="105"/>
      <c r="H24" s="105"/>
      <c r="I24" s="180"/>
      <c r="J24" s="105"/>
      <c r="K24" s="109"/>
      <c r="L24" s="109"/>
      <c r="M24" s="109"/>
      <c r="N24" s="109"/>
      <c r="O24" s="186"/>
    </row>
    <row r="25" spans="2:15" ht="4.75" customHeight="1">
      <c r="B25" s="136"/>
      <c r="C25" s="74"/>
      <c r="D25" s="111"/>
      <c r="E25" s="111"/>
      <c r="F25" s="111"/>
      <c r="G25" s="111"/>
      <c r="H25" s="111"/>
      <c r="I25" s="181"/>
      <c r="J25" s="111"/>
      <c r="K25" s="111"/>
      <c r="L25" s="111"/>
      <c r="M25" s="111"/>
      <c r="N25" s="111"/>
      <c r="O25" s="187"/>
    </row>
    <row r="26" spans="2:15">
      <c r="B26" s="131" t="s">
        <v>38</v>
      </c>
      <c r="C26" s="74"/>
      <c r="D26" s="105">
        <v>1.3807629300257585</v>
      </c>
      <c r="E26" s="105">
        <v>1.7082179132040354</v>
      </c>
      <c r="F26" s="105">
        <v>1.9291874716296009</v>
      </c>
      <c r="G26" s="105">
        <v>1.6477399242930346</v>
      </c>
      <c r="H26" s="105">
        <v>1.3362541073384415</v>
      </c>
      <c r="I26" s="180">
        <v>1.4607203767528665</v>
      </c>
      <c r="J26" s="105">
        <v>1.3235783326946748</v>
      </c>
      <c r="K26" s="105">
        <v>1.6501315884669632</v>
      </c>
      <c r="L26" s="105">
        <v>1.9198124555850307</v>
      </c>
      <c r="M26" s="105">
        <v>1.9198124555850307</v>
      </c>
      <c r="N26" s="105">
        <v>1.9198124555850307</v>
      </c>
      <c r="O26" s="189">
        <v>1.7466294575833459</v>
      </c>
    </row>
    <row r="27" spans="2:15" ht="4.25" customHeight="1" thickBot="1">
      <c r="B27" s="137"/>
      <c r="C27" s="74"/>
      <c r="D27" s="110"/>
      <c r="E27" s="110"/>
      <c r="F27" s="110"/>
      <c r="G27" s="110"/>
      <c r="H27" s="110"/>
      <c r="I27" s="182"/>
      <c r="J27" s="110"/>
      <c r="K27" s="110"/>
      <c r="L27" s="110"/>
      <c r="M27" s="110"/>
      <c r="N27" s="110"/>
      <c r="O27" s="188"/>
    </row>
    <row r="28" spans="2:15" ht="6.25" customHeight="1">
      <c r="B28" s="131"/>
      <c r="C28" s="74"/>
      <c r="D28" s="105"/>
      <c r="E28" s="105"/>
      <c r="F28" s="105"/>
      <c r="G28" s="105"/>
      <c r="H28" s="105"/>
      <c r="I28" s="180"/>
      <c r="J28" s="105"/>
      <c r="K28" s="105"/>
      <c r="L28" s="105"/>
      <c r="M28" s="105"/>
      <c r="N28" s="105"/>
      <c r="O28" s="186"/>
    </row>
    <row r="29" spans="2:15" ht="13">
      <c r="B29" s="132" t="s">
        <v>39</v>
      </c>
      <c r="C29" s="74"/>
      <c r="D29" s="74"/>
      <c r="E29" s="74"/>
      <c r="F29" s="74"/>
      <c r="G29" s="74"/>
      <c r="H29" s="74"/>
      <c r="I29" s="177"/>
      <c r="J29" s="74"/>
      <c r="K29" s="74"/>
      <c r="L29" s="74"/>
      <c r="M29" s="74"/>
      <c r="N29" s="74"/>
      <c r="O29" s="184"/>
    </row>
    <row r="30" spans="2:15" ht="4.25" customHeight="1">
      <c r="B30" s="132"/>
      <c r="C30" s="74"/>
      <c r="D30" s="74"/>
      <c r="E30" s="74"/>
      <c r="F30" s="74"/>
      <c r="G30" s="74"/>
      <c r="H30" s="74"/>
      <c r="I30" s="177"/>
      <c r="J30" s="74"/>
      <c r="K30" s="74"/>
      <c r="L30" s="74"/>
      <c r="M30" s="74"/>
      <c r="N30" s="74"/>
      <c r="O30" s="184"/>
    </row>
    <row r="31" spans="2:15">
      <c r="B31" s="133" t="s">
        <v>26</v>
      </c>
      <c r="C31" s="74"/>
      <c r="D31" s="74"/>
      <c r="E31" s="74"/>
      <c r="F31" s="74"/>
      <c r="G31" s="74"/>
      <c r="H31" s="74"/>
      <c r="I31" s="177"/>
      <c r="J31" s="74"/>
      <c r="K31" s="74"/>
      <c r="L31" s="74"/>
      <c r="M31" s="74"/>
      <c r="N31" s="74"/>
      <c r="O31" s="184"/>
    </row>
    <row r="32" spans="2:15" ht="4.75" customHeight="1">
      <c r="B32" s="133"/>
      <c r="C32" s="74"/>
      <c r="D32" s="74"/>
      <c r="E32" s="74"/>
      <c r="F32" s="74"/>
      <c r="G32" s="74"/>
      <c r="H32" s="74"/>
      <c r="I32" s="177"/>
      <c r="J32" s="74"/>
      <c r="K32" s="74"/>
      <c r="L32" s="74"/>
      <c r="M32" s="74"/>
      <c r="N32" s="74"/>
      <c r="O32" s="184"/>
    </row>
    <row r="33" spans="2:19" ht="13">
      <c r="B33" s="134" t="s">
        <v>40</v>
      </c>
      <c r="C33" s="74"/>
      <c r="D33" s="168">
        <v>1.8966151674962406</v>
      </c>
      <c r="E33" s="168">
        <v>1.1942588669817011</v>
      </c>
      <c r="F33" s="168">
        <v>0.8538136566141219</v>
      </c>
      <c r="G33" s="168">
        <v>1.3555423588042181</v>
      </c>
      <c r="H33" s="168">
        <v>1.9290280459986375</v>
      </c>
      <c r="I33" s="193">
        <v>0.75050233963260826</v>
      </c>
      <c r="J33" s="194">
        <v>0.8137498473678213</v>
      </c>
      <c r="K33" s="194">
        <v>0.74195233082361822</v>
      </c>
      <c r="L33" s="194">
        <v>0.87514619619906964</v>
      </c>
      <c r="M33" s="194">
        <v>1.1196532715190248</v>
      </c>
      <c r="N33" s="194">
        <v>1.1184913955027824</v>
      </c>
      <c r="O33" s="195">
        <v>0.93379860828246319</v>
      </c>
      <c r="P33" s="74"/>
      <c r="Q33" s="74"/>
      <c r="R33" s="74"/>
      <c r="S33" s="74"/>
    </row>
    <row r="34" spans="2:19">
      <c r="B34" s="135" t="s">
        <v>41</v>
      </c>
      <c r="C34" s="74"/>
      <c r="D34" s="169">
        <v>1.0283918581693863</v>
      </c>
      <c r="E34" s="169">
        <v>0.4874299989700237</v>
      </c>
      <c r="F34" s="169">
        <v>4.6642184998058056E-2</v>
      </c>
      <c r="G34" s="169">
        <v>1.1363082322156215</v>
      </c>
      <c r="H34" s="169">
        <v>1.3174794212120977</v>
      </c>
      <c r="I34" s="179">
        <v>0.42430563578248481</v>
      </c>
      <c r="J34" s="169">
        <v>0.57357253053611901</v>
      </c>
      <c r="K34" s="169">
        <v>0.55211619499620346</v>
      </c>
      <c r="L34" s="169">
        <v>0.75141498609117829</v>
      </c>
      <c r="M34" s="169">
        <v>1.0166247730477223</v>
      </c>
      <c r="N34" s="169">
        <v>0.99488746419703333</v>
      </c>
      <c r="O34" s="186">
        <v>0.77772318977365129</v>
      </c>
      <c r="P34" s="74"/>
      <c r="Q34" s="74"/>
      <c r="R34" s="74"/>
      <c r="S34" s="74"/>
    </row>
    <row r="35" spans="2:19" ht="12.5" hidden="1" customHeight="1">
      <c r="B35" s="135" t="s">
        <v>42</v>
      </c>
      <c r="C35" s="74"/>
      <c r="D35" s="74"/>
      <c r="E35" s="74"/>
      <c r="F35" s="74"/>
      <c r="G35" s="74"/>
      <c r="H35" s="74"/>
      <c r="I35" s="177"/>
      <c r="J35" s="74"/>
      <c r="K35" s="74"/>
      <c r="L35" s="74"/>
      <c r="M35" s="74"/>
      <c r="N35" s="74"/>
      <c r="O35" s="184"/>
      <c r="P35" s="74"/>
      <c r="Q35" s="74"/>
      <c r="R35" s="74"/>
      <c r="S35" s="74"/>
    </row>
    <row r="36" spans="2:19" ht="4.75" customHeight="1">
      <c r="B36" s="131"/>
      <c r="C36" s="74"/>
      <c r="D36" s="74"/>
      <c r="E36" s="74"/>
      <c r="F36" s="74"/>
      <c r="G36" s="74"/>
      <c r="H36" s="74"/>
      <c r="I36" s="177"/>
      <c r="J36" s="74"/>
      <c r="K36" s="74"/>
      <c r="L36" s="74"/>
      <c r="M36" s="74"/>
      <c r="N36" s="74"/>
      <c r="O36" s="184"/>
      <c r="P36" s="74"/>
      <c r="Q36" s="74"/>
      <c r="R36" s="74"/>
      <c r="S36" s="74"/>
    </row>
    <row r="37" spans="2:19">
      <c r="B37" s="133" t="s">
        <v>30</v>
      </c>
      <c r="C37" s="74"/>
      <c r="D37" s="74"/>
      <c r="E37" s="74"/>
      <c r="F37" s="74"/>
      <c r="G37" s="74"/>
      <c r="H37" s="74"/>
      <c r="I37" s="177"/>
      <c r="J37" s="74"/>
      <c r="K37" s="74"/>
      <c r="L37" s="74"/>
      <c r="M37" s="74"/>
      <c r="N37" s="74"/>
      <c r="O37" s="184"/>
      <c r="P37" s="74"/>
      <c r="Q37" s="74"/>
      <c r="R37" s="74"/>
      <c r="S37" s="74"/>
    </row>
    <row r="38" spans="2:19" ht="13">
      <c r="B38" s="134" t="s">
        <v>43</v>
      </c>
      <c r="C38" s="74"/>
      <c r="D38" s="168">
        <v>1.10150657352035</v>
      </c>
      <c r="E38" s="168">
        <v>1.0983949280108707</v>
      </c>
      <c r="F38" s="168">
        <v>-9.672673864529191E-2</v>
      </c>
      <c r="G38" s="168">
        <v>0.72097105624313595</v>
      </c>
      <c r="H38" s="168">
        <v>0.90589835902927796</v>
      </c>
      <c r="I38" s="178">
        <v>-0.65244961031456494</v>
      </c>
      <c r="J38" s="168">
        <v>-0.1260461404303449</v>
      </c>
      <c r="K38" s="168">
        <v>2.8850129085691179E-2</v>
      </c>
      <c r="L38" s="168">
        <v>0.37046671304049117</v>
      </c>
      <c r="M38" s="168">
        <v>0.937601756081203</v>
      </c>
      <c r="N38" s="168">
        <v>1.0231250947891741</v>
      </c>
      <c r="O38" s="185">
        <v>0.4467995105132429</v>
      </c>
      <c r="P38" s="74"/>
      <c r="Q38" s="74"/>
      <c r="R38" s="74"/>
      <c r="S38" s="74"/>
    </row>
    <row r="39" spans="2:19">
      <c r="B39" s="135" t="s">
        <v>44</v>
      </c>
      <c r="C39" s="74"/>
      <c r="D39" s="169">
        <v>0.20490428578974207</v>
      </c>
      <c r="E39" s="169">
        <v>1.4871484728251616E-2</v>
      </c>
      <c r="F39" s="169">
        <v>-5.5931194228242553E-2</v>
      </c>
      <c r="G39" s="169">
        <v>0.21063253267097348</v>
      </c>
      <c r="H39" s="169">
        <v>0.18093429289200991</v>
      </c>
      <c r="I39" s="179">
        <v>-0.78275134727165963</v>
      </c>
      <c r="J39" s="169">
        <v>-3.0009039904130952E-2</v>
      </c>
      <c r="K39" s="169">
        <v>0.16459988674244685</v>
      </c>
      <c r="L39" s="169">
        <v>0.48069440695182675</v>
      </c>
      <c r="M39" s="169">
        <v>0.87950971321147453</v>
      </c>
      <c r="N39" s="169">
        <v>0.95654479637930578</v>
      </c>
      <c r="O39" s="186">
        <v>0.49026795267618456</v>
      </c>
      <c r="P39" s="74"/>
      <c r="Q39" s="74"/>
      <c r="R39" s="74"/>
      <c r="S39" s="74"/>
    </row>
    <row r="40" spans="2:19" ht="12.5" hidden="1" customHeight="1">
      <c r="B40" s="135" t="s">
        <v>45</v>
      </c>
      <c r="C40" s="74"/>
      <c r="D40" s="74"/>
      <c r="E40" s="74"/>
      <c r="F40" s="74"/>
      <c r="G40" s="74"/>
      <c r="H40" s="74"/>
      <c r="I40" s="177"/>
      <c r="J40" s="74"/>
      <c r="K40" s="74"/>
      <c r="L40" s="74"/>
      <c r="M40" s="74"/>
      <c r="N40" s="74"/>
      <c r="O40" s="184"/>
      <c r="P40" s="74"/>
      <c r="Q40" s="74"/>
      <c r="R40" s="74"/>
      <c r="S40" s="74"/>
    </row>
    <row r="41" spans="2:19" ht="4.5" customHeight="1">
      <c r="B41" s="135"/>
      <c r="C41" s="74"/>
      <c r="D41" s="74"/>
      <c r="E41" s="74"/>
      <c r="F41" s="74"/>
      <c r="G41" s="74"/>
      <c r="H41" s="74"/>
      <c r="I41" s="177"/>
      <c r="J41" s="74"/>
      <c r="K41" s="74"/>
      <c r="L41" s="74"/>
      <c r="M41" s="74"/>
      <c r="N41" s="74"/>
      <c r="O41" s="184"/>
      <c r="P41" s="74"/>
      <c r="Q41" s="74"/>
      <c r="R41" s="74"/>
      <c r="S41" s="74"/>
    </row>
    <row r="42" spans="2:19">
      <c r="B42" s="133" t="s">
        <v>34</v>
      </c>
      <c r="C42" s="74"/>
      <c r="D42" s="74"/>
      <c r="E42" s="74"/>
      <c r="F42" s="74"/>
      <c r="G42" s="74"/>
      <c r="H42" s="74"/>
      <c r="I42" s="177"/>
      <c r="J42" s="74"/>
      <c r="K42" s="74"/>
      <c r="L42" s="74"/>
      <c r="M42" s="74"/>
      <c r="N42" s="74"/>
      <c r="O42" s="184"/>
      <c r="P42" s="74"/>
      <c r="Q42" s="74"/>
      <c r="R42" s="74"/>
      <c r="S42" s="74"/>
    </row>
    <row r="43" spans="2:19" ht="13">
      <c r="B43" s="134" t="s">
        <v>100</v>
      </c>
      <c r="C43" s="74"/>
      <c r="D43" s="168">
        <v>0.96850941924659928</v>
      </c>
      <c r="E43" s="168">
        <v>0.22149973863427874</v>
      </c>
      <c r="F43" s="168">
        <v>0.40241874598698768</v>
      </c>
      <c r="G43" s="168">
        <v>1.0007508254635367</v>
      </c>
      <c r="H43" s="168">
        <v>1.0921276039117966</v>
      </c>
      <c r="I43" s="178">
        <v>-0.55516008398379668</v>
      </c>
      <c r="J43" s="168">
        <v>-0.13386973215611903</v>
      </c>
      <c r="K43" s="168">
        <v>8.1980663940526832E-3</v>
      </c>
      <c r="L43" s="168">
        <v>0.3086944951310085</v>
      </c>
      <c r="M43" s="168">
        <v>0.62204478096499938</v>
      </c>
      <c r="N43" s="168">
        <v>0.60572610886318778</v>
      </c>
      <c r="O43" s="185">
        <v>0.28215874383942585</v>
      </c>
      <c r="P43" s="74"/>
      <c r="Q43" s="74"/>
      <c r="R43" s="74"/>
      <c r="S43" s="74"/>
    </row>
    <row r="44" spans="2:19">
      <c r="B44" s="135" t="s">
        <v>36</v>
      </c>
      <c r="C44" s="74"/>
      <c r="D44" s="169">
        <v>0.73717726930979666</v>
      </c>
      <c r="E44" s="169">
        <v>0.24379510021603767</v>
      </c>
      <c r="F44" s="169">
        <v>0.12506063367554443</v>
      </c>
      <c r="G44" s="169">
        <v>0.67784147105580672</v>
      </c>
      <c r="H44" s="169">
        <v>0.7645862287960048</v>
      </c>
      <c r="I44" s="179">
        <v>-0.33050162785952519</v>
      </c>
      <c r="J44" s="169">
        <v>4.7546746280916319E-2</v>
      </c>
      <c r="K44" s="169">
        <v>0.11918490768952111</v>
      </c>
      <c r="L44" s="169">
        <v>0.35381166021393923</v>
      </c>
      <c r="M44" s="169">
        <v>0.60547388500310118</v>
      </c>
      <c r="N44" s="169">
        <v>0.58568992213091264</v>
      </c>
      <c r="O44" s="186">
        <v>0.34234142426367808</v>
      </c>
      <c r="P44" s="74"/>
      <c r="Q44" s="74"/>
      <c r="R44" s="74"/>
      <c r="S44" s="74"/>
    </row>
    <row r="45" spans="2:19" ht="12.5" hidden="1" customHeight="1">
      <c r="B45" s="135" t="s">
        <v>37</v>
      </c>
      <c r="C45" s="74"/>
      <c r="D45" s="74"/>
      <c r="E45" s="74"/>
      <c r="F45" s="74"/>
      <c r="G45" s="74"/>
      <c r="H45" s="74"/>
      <c r="I45" s="177"/>
      <c r="J45" s="74"/>
      <c r="K45" s="74"/>
      <c r="L45" s="74"/>
      <c r="M45" s="74"/>
      <c r="N45" s="74"/>
      <c r="O45" s="184"/>
      <c r="P45" s="74"/>
      <c r="Q45" s="74"/>
      <c r="R45" s="74"/>
      <c r="S45" s="74"/>
    </row>
    <row r="46" spans="2:19" ht="4.75" customHeight="1" thickBot="1">
      <c r="B46" s="138"/>
      <c r="C46" s="126"/>
      <c r="D46" s="105"/>
      <c r="E46" s="105"/>
      <c r="F46" s="110"/>
      <c r="G46" s="110"/>
      <c r="H46" s="110"/>
      <c r="I46" s="182"/>
      <c r="J46" s="110"/>
      <c r="K46" s="105"/>
      <c r="L46" s="105"/>
      <c r="M46" s="105"/>
      <c r="N46" s="105"/>
      <c r="O46" s="188"/>
      <c r="P46" s="74"/>
      <c r="Q46" s="74"/>
      <c r="R46" s="74"/>
      <c r="S46" s="74"/>
    </row>
    <row r="47" spans="2:19" ht="15.25" customHeight="1">
      <c r="B47" s="82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43" t="s">
        <v>47</v>
      </c>
      <c r="P47" s="74"/>
      <c r="Q47" s="74"/>
      <c r="R47" s="74"/>
      <c r="S47" s="74"/>
    </row>
    <row r="48" spans="2:19">
      <c r="B48" s="152" t="s">
        <v>48</v>
      </c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</row>
    <row r="49" spans="2:19" ht="26.75" customHeight="1">
      <c r="B49" s="197" t="s">
        <v>101</v>
      </c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51"/>
      <c r="P49" s="151"/>
      <c r="Q49" s="151"/>
      <c r="R49" s="151"/>
      <c r="S49" s="151"/>
    </row>
    <row r="50" spans="2:19">
      <c r="B50" s="198" t="s">
        <v>102</v>
      </c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52"/>
      <c r="P50" s="152"/>
      <c r="Q50" s="152"/>
      <c r="R50" s="152"/>
      <c r="S50" s="152"/>
    </row>
    <row r="51" spans="2:19" ht="39.9" customHeight="1">
      <c r="B51" s="199" t="s">
        <v>117</v>
      </c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50"/>
      <c r="P51" s="150"/>
      <c r="Q51" s="150"/>
      <c r="R51" s="150"/>
      <c r="S51" s="150"/>
    </row>
    <row r="52" spans="2:19">
      <c r="B52" s="152" t="s">
        <v>50</v>
      </c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</row>
    <row r="53" spans="2:19">
      <c r="B53" s="152" t="s">
        <v>51</v>
      </c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</row>
    <row r="54" spans="2:19" ht="13">
      <c r="B54" s="75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90"/>
      <c r="P54" s="74"/>
      <c r="Q54" s="74"/>
      <c r="R54" s="74"/>
      <c r="S54" s="74"/>
    </row>
    <row r="55" spans="2:19" ht="13">
      <c r="B55" s="172" t="s">
        <v>103</v>
      </c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</row>
    <row r="56" spans="2:19">
      <c r="B56" s="170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</row>
    <row r="57" spans="2:19" ht="15" customHeight="1">
      <c r="B57" s="128" t="s">
        <v>104</v>
      </c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77"/>
      <c r="Q57" s="77"/>
      <c r="R57" s="74"/>
      <c r="S57" s="74"/>
    </row>
    <row r="58" spans="2:19" ht="15" customHeight="1" thickBot="1">
      <c r="B58" s="129" t="s">
        <v>8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1"/>
      <c r="Q58" s="91"/>
      <c r="R58" s="78"/>
      <c r="S58" s="74"/>
    </row>
    <row r="59" spans="2:19" s="53" customFormat="1" ht="20.25" customHeight="1" thickBot="1">
      <c r="B59" s="130"/>
      <c r="C59" s="139" t="s">
        <v>9</v>
      </c>
      <c r="D59" s="140" t="s">
        <v>10</v>
      </c>
      <c r="E59" s="140" t="s">
        <v>11</v>
      </c>
      <c r="F59" s="140" t="s">
        <v>12</v>
      </c>
      <c r="G59" s="140" t="s">
        <v>13</v>
      </c>
      <c r="H59" s="141" t="s">
        <v>14</v>
      </c>
      <c r="I59" s="140" t="s">
        <v>15</v>
      </c>
      <c r="J59" s="142" t="s">
        <v>16</v>
      </c>
      <c r="K59" s="140" t="s">
        <v>17</v>
      </c>
      <c r="L59" s="140" t="s">
        <v>18</v>
      </c>
      <c r="M59" s="140" t="s">
        <v>19</v>
      </c>
      <c r="N59" s="140" t="s">
        <v>20</v>
      </c>
      <c r="O59" s="79" t="s">
        <v>21</v>
      </c>
      <c r="P59" s="94"/>
      <c r="Q59" s="91"/>
      <c r="R59" s="78"/>
      <c r="S59" s="80"/>
    </row>
    <row r="60" spans="2:19" ht="13">
      <c r="B60" s="131"/>
      <c r="C60" s="144"/>
      <c r="D60" s="145"/>
      <c r="E60" s="145"/>
      <c r="F60" s="145" t="s">
        <v>22</v>
      </c>
      <c r="G60" s="145"/>
      <c r="H60" s="146"/>
      <c r="I60" s="96" t="s">
        <v>23</v>
      </c>
      <c r="J60" s="147" t="s">
        <v>24</v>
      </c>
      <c r="K60" s="148"/>
      <c r="L60" s="148"/>
      <c r="M60" s="148"/>
      <c r="N60" s="149"/>
      <c r="O60" s="89"/>
      <c r="P60" s="91"/>
      <c r="Q60" s="91"/>
      <c r="R60" s="78"/>
      <c r="S60" s="74"/>
    </row>
    <row r="61" spans="2:19" ht="13">
      <c r="B61" s="132" t="s">
        <v>25</v>
      </c>
      <c r="C61" s="86"/>
      <c r="D61" s="97"/>
      <c r="E61" s="97"/>
      <c r="F61" s="97"/>
      <c r="G61" s="97"/>
      <c r="H61" s="98"/>
      <c r="I61" s="97"/>
      <c r="J61" s="99"/>
      <c r="K61" s="86"/>
      <c r="L61" s="86"/>
      <c r="M61" s="86"/>
      <c r="N61" s="86"/>
      <c r="O61" s="100"/>
      <c r="P61" s="91"/>
      <c r="Q61" s="91"/>
      <c r="R61" s="78"/>
      <c r="S61" s="74"/>
    </row>
    <row r="62" spans="2:19" ht="4.5" customHeight="1">
      <c r="B62" s="132"/>
      <c r="C62" s="86"/>
      <c r="D62" s="97"/>
      <c r="E62" s="97"/>
      <c r="F62" s="97"/>
      <c r="G62" s="97"/>
      <c r="H62" s="98"/>
      <c r="I62" s="97"/>
      <c r="J62" s="99"/>
      <c r="K62" s="86"/>
      <c r="L62" s="86"/>
      <c r="M62" s="86"/>
      <c r="N62" s="86"/>
      <c r="O62" s="100"/>
      <c r="P62" s="91"/>
      <c r="Q62" s="91"/>
      <c r="R62" s="78"/>
      <c r="S62" s="74"/>
    </row>
    <row r="63" spans="2:19" ht="13">
      <c r="B63" s="133" t="s">
        <v>26</v>
      </c>
      <c r="C63" s="86"/>
      <c r="D63" s="97"/>
      <c r="E63" s="97"/>
      <c r="F63" s="97"/>
      <c r="G63" s="97"/>
      <c r="H63" s="98"/>
      <c r="I63" s="97"/>
      <c r="J63" s="99"/>
      <c r="K63" s="86"/>
      <c r="L63" s="86"/>
      <c r="M63" s="86"/>
      <c r="N63" s="86"/>
      <c r="O63" s="100"/>
      <c r="P63" s="91"/>
      <c r="Q63" s="91"/>
      <c r="R63" s="78"/>
      <c r="S63" s="74"/>
    </row>
    <row r="64" spans="2:19" ht="6.75" customHeight="1">
      <c r="B64" s="133"/>
      <c r="C64" s="86"/>
      <c r="D64" s="97"/>
      <c r="E64" s="97"/>
      <c r="F64" s="97"/>
      <c r="G64" s="97"/>
      <c r="H64" s="98"/>
      <c r="I64" s="97"/>
      <c r="J64" s="99"/>
      <c r="K64" s="86"/>
      <c r="L64" s="86"/>
      <c r="M64" s="86"/>
      <c r="N64" s="86"/>
      <c r="O64" s="100"/>
      <c r="P64" s="91"/>
      <c r="Q64" s="91"/>
      <c r="R64" s="78"/>
      <c r="S64" s="74"/>
    </row>
    <row r="65" spans="2:18" ht="18" customHeight="1">
      <c r="B65" s="134" t="s">
        <v>27</v>
      </c>
      <c r="C65" s="101">
        <v>3.5167563094745447</v>
      </c>
      <c r="D65" s="101">
        <v>3.277378097521999</v>
      </c>
      <c r="E65" s="101">
        <v>2.9024767801857365</v>
      </c>
      <c r="F65" s="101">
        <v>2.7830011282437228</v>
      </c>
      <c r="G65" s="101">
        <v>3.0032822830972528</v>
      </c>
      <c r="H65" s="102">
        <v>3.2652821533370791</v>
      </c>
      <c r="I65" s="101">
        <v>2.2112227163854747</v>
      </c>
      <c r="J65" s="103">
        <v>2.4404531800624962</v>
      </c>
      <c r="K65" s="101">
        <v>2.6952089192905815</v>
      </c>
      <c r="L65" s="101">
        <v>3.0980836517841004</v>
      </c>
      <c r="M65" s="101">
        <v>3.3425907271040556</v>
      </c>
      <c r="N65" s="101">
        <v>3.3414288510878132</v>
      </c>
      <c r="O65" s="104">
        <v>2.9835530658658094</v>
      </c>
      <c r="P65" s="91"/>
      <c r="Q65" s="91"/>
      <c r="R65" s="78"/>
    </row>
    <row r="66" spans="2:18" ht="20.25" customHeight="1">
      <c r="B66" s="135" t="s">
        <v>28</v>
      </c>
      <c r="C66" s="105">
        <v>2.8494734668593757</v>
      </c>
      <c r="D66" s="105">
        <v>2.4091547881951447</v>
      </c>
      <c r="E66" s="105">
        <v>2.1956479121740591</v>
      </c>
      <c r="F66" s="105">
        <v>1.975829656627659</v>
      </c>
      <c r="G66" s="105">
        <v>2.7840481565086561</v>
      </c>
      <c r="H66" s="106">
        <v>2.6537335285505392</v>
      </c>
      <c r="I66" s="105">
        <v>1.8850260125353513</v>
      </c>
      <c r="J66" s="107">
        <v>2.2002758632307939</v>
      </c>
      <c r="K66" s="105">
        <v>2.5053727834631667</v>
      </c>
      <c r="L66" s="105">
        <v>2.974352441676209</v>
      </c>
      <c r="M66" s="105">
        <v>3.239562228632753</v>
      </c>
      <c r="N66" s="105">
        <v>3.2178249197820641</v>
      </c>
      <c r="O66" s="81">
        <v>2.8274776473569974</v>
      </c>
      <c r="P66" s="91"/>
      <c r="Q66" s="91"/>
      <c r="R66" s="78"/>
    </row>
    <row r="67" spans="2:18" ht="13">
      <c r="B67" s="135" t="s">
        <v>29</v>
      </c>
      <c r="C67" s="105">
        <v>0.67508677502716719</v>
      </c>
      <c r="D67" s="105">
        <v>3.5494870178689242</v>
      </c>
      <c r="E67" s="105">
        <v>4.2748707418136522</v>
      </c>
      <c r="F67" s="105">
        <v>2.3047600292578574</v>
      </c>
      <c r="G67" s="105">
        <v>1.3268161225345576</v>
      </c>
      <c r="H67" s="106">
        <v>2.9194455563772648</v>
      </c>
      <c r="I67" s="105">
        <v>2.2955291815906831</v>
      </c>
      <c r="J67" s="107">
        <v>2.4891697257129364</v>
      </c>
      <c r="K67" s="105">
        <v>2.6857285218762295</v>
      </c>
      <c r="L67" s="105">
        <v>3.1329022283579588</v>
      </c>
      <c r="M67" s="105">
        <v>3.3770546447714711</v>
      </c>
      <c r="N67" s="105">
        <v>3.4976726575318917</v>
      </c>
      <c r="O67" s="81">
        <v>3.0365055556500975</v>
      </c>
      <c r="P67" s="91"/>
      <c r="Q67" s="91"/>
      <c r="R67" s="78"/>
    </row>
    <row r="68" spans="2:18" ht="7.5" customHeight="1">
      <c r="B68" s="131"/>
      <c r="C68" s="105"/>
      <c r="D68" s="105"/>
      <c r="E68" s="105"/>
      <c r="F68" s="105"/>
      <c r="G68" s="105"/>
      <c r="H68" s="106"/>
      <c r="I68" s="105"/>
      <c r="J68" s="107"/>
      <c r="K68" s="105"/>
      <c r="L68" s="105"/>
      <c r="M68" s="105"/>
      <c r="N68" s="105"/>
      <c r="O68" s="81"/>
      <c r="P68" s="91"/>
      <c r="Q68" s="91"/>
      <c r="R68" s="78"/>
    </row>
    <row r="69" spans="2:18" ht="13">
      <c r="B69" s="133" t="s">
        <v>30</v>
      </c>
      <c r="C69" s="101"/>
      <c r="D69" s="101"/>
      <c r="E69" s="101"/>
      <c r="F69" s="101"/>
      <c r="G69" s="101"/>
      <c r="H69" s="102"/>
      <c r="I69" s="101"/>
      <c r="J69" s="103"/>
      <c r="K69" s="101"/>
      <c r="L69" s="101"/>
      <c r="M69" s="101"/>
      <c r="N69" s="101"/>
      <c r="O69" s="81"/>
      <c r="P69" s="93"/>
      <c r="Q69" s="92"/>
      <c r="R69" s="78"/>
    </row>
    <row r="70" spans="2:18" ht="21" customHeight="1">
      <c r="B70" s="134" t="s">
        <v>31</v>
      </c>
      <c r="C70" s="108">
        <v>3.024152628374277</v>
      </c>
      <c r="D70" s="108">
        <v>2.4822695035461084</v>
      </c>
      <c r="E70" s="108">
        <v>2.8066128412149061</v>
      </c>
      <c r="F70" s="101">
        <v>1.832460732984309</v>
      </c>
      <c r="G70" s="101">
        <v>2.3687109805361706</v>
      </c>
      <c r="H70" s="102">
        <v>2.2421524663677195</v>
      </c>
      <c r="I70" s="101">
        <v>0.80827076643830154</v>
      </c>
      <c r="J70" s="103">
        <v>1.5125571922643299</v>
      </c>
      <c r="K70" s="108">
        <v>1.9940067175526544</v>
      </c>
      <c r="L70" s="108">
        <v>2.6053041686255218</v>
      </c>
      <c r="M70" s="108">
        <v>3.1724392116662337</v>
      </c>
      <c r="N70" s="108">
        <v>3.2579625503742049</v>
      </c>
      <c r="O70" s="104">
        <v>2.5084539680965889</v>
      </c>
      <c r="P70" s="93"/>
      <c r="Q70" s="91"/>
      <c r="R70" s="78"/>
    </row>
    <row r="71" spans="2:18" ht="22.5" customHeight="1">
      <c r="B71" s="135" t="s">
        <v>32</v>
      </c>
      <c r="C71" s="105">
        <v>2.1026072329688894</v>
      </c>
      <c r="D71" s="109">
        <v>1.5856672158155005</v>
      </c>
      <c r="E71" s="105">
        <v>1.723089397932287</v>
      </c>
      <c r="F71" s="105">
        <v>1.8732562774013584</v>
      </c>
      <c r="G71" s="105">
        <v>1.8583724569640081</v>
      </c>
      <c r="H71" s="106">
        <v>1.5171884002304514</v>
      </c>
      <c r="I71" s="105">
        <v>0.67796902948120685</v>
      </c>
      <c r="J71" s="107">
        <v>1.6085942927905439</v>
      </c>
      <c r="K71" s="109">
        <v>2.12975647520941</v>
      </c>
      <c r="L71" s="109">
        <v>2.7155318625368574</v>
      </c>
      <c r="M71" s="109">
        <v>3.1143471687965052</v>
      </c>
      <c r="N71" s="109">
        <v>3.1913822519643364</v>
      </c>
      <c r="O71" s="81">
        <v>2.5519224102595306</v>
      </c>
      <c r="P71" s="93"/>
      <c r="Q71" s="92"/>
      <c r="R71" s="78"/>
    </row>
    <row r="72" spans="2:18" ht="13">
      <c r="B72" s="135" t="s">
        <v>33</v>
      </c>
      <c r="C72" s="105">
        <v>2.2139552547990604</v>
      </c>
      <c r="D72" s="109">
        <v>1.4060006248891588</v>
      </c>
      <c r="E72" s="105">
        <v>2.2200756124777454</v>
      </c>
      <c r="F72" s="105">
        <v>0.99061522419185977</v>
      </c>
      <c r="G72" s="105">
        <v>-0.58160170366544639</v>
      </c>
      <c r="H72" s="106">
        <v>7.2448010904930804</v>
      </c>
      <c r="I72" s="105">
        <v>3.6322048803958618</v>
      </c>
      <c r="J72" s="107">
        <v>2.4308160422148894</v>
      </c>
      <c r="K72" s="109">
        <v>2.5029591544138752</v>
      </c>
      <c r="L72" s="109">
        <v>3.1944523288092608</v>
      </c>
      <c r="M72" s="109">
        <v>3.4086090999705831</v>
      </c>
      <c r="N72" s="109">
        <v>3.4268684627542845</v>
      </c>
      <c r="O72" s="81">
        <v>2.9927410176325786</v>
      </c>
      <c r="P72" s="93"/>
      <c r="Q72" s="92"/>
      <c r="R72" s="78"/>
    </row>
    <row r="73" spans="2:18" ht="8.25" customHeight="1">
      <c r="B73" s="135"/>
      <c r="C73" s="109"/>
      <c r="D73" s="105"/>
      <c r="E73" s="105"/>
      <c r="F73" s="105"/>
      <c r="G73" s="105"/>
      <c r="H73" s="106"/>
      <c r="I73" s="105"/>
      <c r="J73" s="107"/>
      <c r="K73" s="109"/>
      <c r="L73" s="109"/>
      <c r="M73" s="109"/>
      <c r="N73" s="109"/>
      <c r="O73" s="81"/>
      <c r="P73" s="93"/>
      <c r="Q73" s="92"/>
      <c r="R73" s="78"/>
    </row>
    <row r="74" spans="2:18" ht="12" customHeight="1">
      <c r="B74" s="133" t="s">
        <v>34</v>
      </c>
      <c r="C74" s="109"/>
      <c r="D74" s="105"/>
      <c r="E74" s="105"/>
      <c r="F74" s="105"/>
      <c r="G74" s="105"/>
      <c r="H74" s="106"/>
      <c r="I74" s="105"/>
      <c r="J74" s="107"/>
      <c r="K74" s="109"/>
      <c r="L74" s="109"/>
      <c r="M74" s="109"/>
      <c r="N74" s="109"/>
      <c r="O74" s="81"/>
      <c r="P74" s="93"/>
      <c r="Q74" s="92"/>
      <c r="R74" s="78"/>
    </row>
    <row r="75" spans="2:18" ht="21" customHeight="1">
      <c r="B75" s="134" t="s">
        <v>35</v>
      </c>
      <c r="C75" s="108">
        <v>2.6900085397096651</v>
      </c>
      <c r="D75" s="108">
        <v>2.3492723492723577</v>
      </c>
      <c r="E75" s="108">
        <v>1.9297176518383141</v>
      </c>
      <c r="F75" s="101">
        <v>2.3316062176165886</v>
      </c>
      <c r="G75" s="101">
        <v>2.6484907497565713</v>
      </c>
      <c r="H75" s="102">
        <v>2.4283817112502382</v>
      </c>
      <c r="I75" s="101">
        <v>0.9055602927690698</v>
      </c>
      <c r="J75" s="103">
        <v>1.589715783543566</v>
      </c>
      <c r="K75" s="108">
        <v>2.0583368378660261</v>
      </c>
      <c r="L75" s="108">
        <v>2.6285141337210494</v>
      </c>
      <c r="M75" s="108">
        <v>2.9418644195550403</v>
      </c>
      <c r="N75" s="108">
        <v>2.9255457474532287</v>
      </c>
      <c r="O75" s="104">
        <v>2.4287953844277821</v>
      </c>
      <c r="P75" s="93"/>
      <c r="Q75" s="91"/>
      <c r="R75" s="78"/>
    </row>
    <row r="76" spans="2:18" ht="18" customHeight="1">
      <c r="B76" s="135" t="s">
        <v>36</v>
      </c>
      <c r="C76" s="109">
        <v>2.4027216670210461</v>
      </c>
      <c r="D76" s="109">
        <v>2.1179401993355551</v>
      </c>
      <c r="E76" s="105">
        <v>1.9520130134200731</v>
      </c>
      <c r="F76" s="105">
        <v>2.0542481053051453</v>
      </c>
      <c r="G76" s="105">
        <v>2.3255813953488413</v>
      </c>
      <c r="H76" s="106">
        <v>2.1008403361344463</v>
      </c>
      <c r="I76" s="105">
        <v>1.1302187488933413</v>
      </c>
      <c r="J76" s="107">
        <v>1.7711322619806014</v>
      </c>
      <c r="K76" s="109">
        <v>2.1693236791614945</v>
      </c>
      <c r="L76" s="109">
        <v>2.6736312988039801</v>
      </c>
      <c r="M76" s="109">
        <v>2.9252935235931421</v>
      </c>
      <c r="N76" s="109">
        <v>2.9055095607209536</v>
      </c>
      <c r="O76" s="81">
        <v>2.4889780648520343</v>
      </c>
      <c r="P76" s="93"/>
      <c r="Q76" s="92"/>
      <c r="R76" s="78"/>
    </row>
    <row r="77" spans="2:18" ht="13">
      <c r="B77" s="135" t="s">
        <v>37</v>
      </c>
      <c r="C77" s="105">
        <v>2.4299442354208001</v>
      </c>
      <c r="D77" s="109">
        <v>1.8769903713234282</v>
      </c>
      <c r="E77" s="105">
        <v>2.0452103084955597</v>
      </c>
      <c r="F77" s="105">
        <v>2.4292712944014694</v>
      </c>
      <c r="G77" s="105">
        <v>2.6571085667635996</v>
      </c>
      <c r="H77" s="106">
        <v>3.8599908160726004</v>
      </c>
      <c r="I77" s="105">
        <v>3.4258790961050112</v>
      </c>
      <c r="J77" s="107">
        <v>2.0157762792296197</v>
      </c>
      <c r="K77" s="109">
        <v>2.4807123283069998</v>
      </c>
      <c r="L77" s="109">
        <v>3.0424704293999572</v>
      </c>
      <c r="M77" s="109">
        <v>3.215944040647134</v>
      </c>
      <c r="N77" s="109">
        <v>3.4102809037273696</v>
      </c>
      <c r="O77" s="81">
        <v>2.8330367962622161</v>
      </c>
      <c r="P77" s="93"/>
      <c r="Q77" s="92"/>
      <c r="R77" s="78"/>
    </row>
    <row r="78" spans="2:18" ht="6.75" customHeight="1" thickBot="1">
      <c r="B78" s="131"/>
      <c r="C78" s="109"/>
      <c r="D78" s="105"/>
      <c r="E78" s="110"/>
      <c r="F78" s="110"/>
      <c r="G78" s="105"/>
      <c r="H78" s="106"/>
      <c r="I78" s="105"/>
      <c r="J78" s="107"/>
      <c r="K78" s="109"/>
      <c r="L78" s="109"/>
      <c r="M78" s="109"/>
      <c r="N78" s="109"/>
      <c r="O78" s="81"/>
      <c r="P78" s="93"/>
      <c r="Q78" s="92"/>
      <c r="R78" s="78"/>
    </row>
    <row r="79" spans="2:18" ht="5.25" customHeight="1">
      <c r="B79" s="136"/>
      <c r="C79" s="111"/>
      <c r="D79" s="111"/>
      <c r="E79" s="111"/>
      <c r="F79" s="111"/>
      <c r="G79" s="111"/>
      <c r="H79" s="112"/>
      <c r="I79" s="111"/>
      <c r="J79" s="113"/>
      <c r="K79" s="111"/>
      <c r="L79" s="111"/>
      <c r="M79" s="111"/>
      <c r="N79" s="111"/>
      <c r="O79" s="114"/>
      <c r="P79" s="93"/>
      <c r="Q79" s="92"/>
      <c r="R79" s="78"/>
    </row>
    <row r="80" spans="2:18" ht="13">
      <c r="B80" s="131" t="s">
        <v>38</v>
      </c>
      <c r="C80" s="105">
        <v>1.7138776481790075</v>
      </c>
      <c r="D80" s="105">
        <v>1.3807629300257585</v>
      </c>
      <c r="E80" s="105">
        <v>1.7082179132040354</v>
      </c>
      <c r="F80" s="105">
        <v>1.9291874716296009</v>
      </c>
      <c r="G80" s="105">
        <v>1.6477399242930346</v>
      </c>
      <c r="H80" s="106">
        <v>1.3362541073384415</v>
      </c>
      <c r="I80" s="105">
        <v>1.4607203767528665</v>
      </c>
      <c r="J80" s="107">
        <v>1.3235783326946748</v>
      </c>
      <c r="K80" s="105">
        <v>1.6501315884669632</v>
      </c>
      <c r="L80" s="105">
        <v>1.9198124555850307</v>
      </c>
      <c r="M80" s="105">
        <v>1.9198124555850307</v>
      </c>
      <c r="N80" s="105">
        <v>1.9198124555850307</v>
      </c>
      <c r="O80" s="190">
        <v>1.7466294575833459</v>
      </c>
      <c r="P80" s="93"/>
      <c r="Q80" s="93"/>
      <c r="R80" s="86"/>
    </row>
    <row r="81" spans="2:18" ht="3.75" customHeight="1" thickBot="1">
      <c r="B81" s="137"/>
      <c r="C81" s="110"/>
      <c r="D81" s="110"/>
      <c r="E81" s="110"/>
      <c r="F81" s="110"/>
      <c r="G81" s="110"/>
      <c r="H81" s="115"/>
      <c r="I81" s="110"/>
      <c r="J81" s="116"/>
      <c r="K81" s="110"/>
      <c r="L81" s="110"/>
      <c r="M81" s="110"/>
      <c r="N81" s="110"/>
      <c r="O81" s="117"/>
      <c r="P81" s="93"/>
      <c r="Q81" s="91"/>
      <c r="R81" s="78"/>
    </row>
    <row r="82" spans="2:18" ht="3.75" customHeight="1">
      <c r="B82" s="131"/>
      <c r="C82" s="105"/>
      <c r="D82" s="105"/>
      <c r="E82" s="105"/>
      <c r="F82" s="105"/>
      <c r="G82" s="105"/>
      <c r="H82" s="106"/>
      <c r="I82" s="105"/>
      <c r="J82" s="107"/>
      <c r="K82" s="105"/>
      <c r="L82" s="105"/>
      <c r="M82" s="105"/>
      <c r="N82" s="105"/>
      <c r="O82" s="81"/>
      <c r="P82" s="93"/>
      <c r="Q82" s="91"/>
      <c r="R82" s="78"/>
    </row>
    <row r="83" spans="2:18" ht="13">
      <c r="B83" s="132" t="s">
        <v>39</v>
      </c>
      <c r="C83" s="118"/>
      <c r="D83" s="119"/>
      <c r="E83" s="119"/>
      <c r="F83" s="119"/>
      <c r="G83" s="119"/>
      <c r="H83" s="120"/>
      <c r="I83" s="119"/>
      <c r="J83" s="121"/>
      <c r="K83" s="122"/>
      <c r="L83" s="122"/>
      <c r="M83" s="122"/>
      <c r="N83" s="122"/>
      <c r="O83" s="81"/>
      <c r="P83" s="91"/>
      <c r="Q83" s="91"/>
      <c r="R83" s="78"/>
    </row>
    <row r="84" spans="2:18" ht="6" customHeight="1">
      <c r="B84" s="132"/>
      <c r="C84" s="118"/>
      <c r="D84" s="119"/>
      <c r="E84" s="119"/>
      <c r="F84" s="119"/>
      <c r="G84" s="119"/>
      <c r="H84" s="120"/>
      <c r="I84" s="119"/>
      <c r="J84" s="121"/>
      <c r="K84" s="122"/>
      <c r="L84" s="122"/>
      <c r="M84" s="122"/>
      <c r="N84" s="122"/>
      <c r="O84" s="81"/>
      <c r="P84" s="91"/>
      <c r="Q84" s="91"/>
      <c r="R84" s="78"/>
    </row>
    <row r="85" spans="2:18" ht="13">
      <c r="B85" s="133" t="s">
        <v>26</v>
      </c>
      <c r="C85" s="118"/>
      <c r="D85" s="119"/>
      <c r="E85" s="119"/>
      <c r="F85" s="119"/>
      <c r="G85" s="119"/>
      <c r="H85" s="120"/>
      <c r="I85" s="119"/>
      <c r="J85" s="121"/>
      <c r="K85" s="122"/>
      <c r="L85" s="122"/>
      <c r="M85" s="122"/>
      <c r="N85" s="122"/>
      <c r="O85" s="81"/>
      <c r="P85" s="91"/>
      <c r="Q85" s="91"/>
      <c r="R85" s="78"/>
    </row>
    <row r="86" spans="2:18" ht="3.75" customHeight="1">
      <c r="B86" s="133"/>
      <c r="C86" s="118"/>
      <c r="D86" s="119"/>
      <c r="E86" s="119"/>
      <c r="F86" s="119"/>
      <c r="G86" s="119"/>
      <c r="H86" s="120"/>
      <c r="I86" s="119"/>
      <c r="J86" s="121"/>
      <c r="K86" s="122"/>
      <c r="L86" s="122"/>
      <c r="M86" s="122"/>
      <c r="N86" s="122"/>
      <c r="O86" s="81"/>
      <c r="P86" s="91"/>
      <c r="Q86" s="91"/>
      <c r="R86" s="78"/>
    </row>
    <row r="87" spans="2:18" ht="21" customHeight="1">
      <c r="B87" s="134" t="s">
        <v>40</v>
      </c>
      <c r="C87" s="108">
        <v>1.8028786612955372</v>
      </c>
      <c r="D87" s="101">
        <v>1.8966151674962406</v>
      </c>
      <c r="E87" s="101">
        <v>1.1942588669817011</v>
      </c>
      <c r="F87" s="101">
        <v>0.8538136566141219</v>
      </c>
      <c r="G87" s="101">
        <v>1.3555423588042181</v>
      </c>
      <c r="H87" s="102">
        <v>1.9290280459986375</v>
      </c>
      <c r="I87" s="101">
        <v>0.75050233963260826</v>
      </c>
      <c r="J87" s="103">
        <v>1.1168748473678214</v>
      </c>
      <c r="K87" s="108">
        <v>1.0450773308236183</v>
      </c>
      <c r="L87" s="108">
        <v>1.1782711961990697</v>
      </c>
      <c r="M87" s="108">
        <v>1.4227782715190249</v>
      </c>
      <c r="N87" s="108">
        <v>1.4216163955027825</v>
      </c>
      <c r="O87" s="104">
        <v>1.2369236082824635</v>
      </c>
      <c r="P87" s="91"/>
      <c r="Q87" s="91"/>
      <c r="R87" s="78"/>
    </row>
    <row r="88" spans="2:18" ht="22.5" customHeight="1">
      <c r="B88" s="135" t="s">
        <v>41</v>
      </c>
      <c r="C88" s="109">
        <v>1.1355958186803683</v>
      </c>
      <c r="D88" s="105">
        <v>1.0283918581693863</v>
      </c>
      <c r="E88" s="105">
        <v>0.4874299989700237</v>
      </c>
      <c r="F88" s="105">
        <v>4.6642184998058056E-2</v>
      </c>
      <c r="G88" s="105">
        <v>1.1363082322156215</v>
      </c>
      <c r="H88" s="106">
        <v>1.3174794212120977</v>
      </c>
      <c r="I88" s="105">
        <v>0.42430563578248481</v>
      </c>
      <c r="J88" s="107">
        <v>0.8766975305361191</v>
      </c>
      <c r="K88" s="109">
        <v>0.85524119499620355</v>
      </c>
      <c r="L88" s="109">
        <v>1.0545399860911784</v>
      </c>
      <c r="M88" s="109">
        <v>1.3197497730477223</v>
      </c>
      <c r="N88" s="109">
        <v>1.2980124641970334</v>
      </c>
      <c r="O88" s="81">
        <v>1.0808481897736515</v>
      </c>
      <c r="P88" s="91"/>
      <c r="Q88" s="91"/>
      <c r="R88" s="78"/>
    </row>
    <row r="89" spans="2:18" ht="13">
      <c r="B89" s="135" t="s">
        <v>42</v>
      </c>
      <c r="C89" s="109">
        <v>-1.0387908731518403</v>
      </c>
      <c r="D89" s="105">
        <v>2.1687240878431657</v>
      </c>
      <c r="E89" s="105">
        <v>2.5666528286096169</v>
      </c>
      <c r="F89" s="105">
        <v>0.37557255762825648</v>
      </c>
      <c r="G89" s="105">
        <v>-0.32092380175847701</v>
      </c>
      <c r="H89" s="106">
        <v>1.5831914490388233</v>
      </c>
      <c r="I89" s="105">
        <v>0.83480880483781661</v>
      </c>
      <c r="J89" s="107">
        <v>1.1655913930182615</v>
      </c>
      <c r="K89" s="109">
        <v>1.0355969334092663</v>
      </c>
      <c r="L89" s="109">
        <v>1.2130897727729282</v>
      </c>
      <c r="M89" s="109">
        <v>1.4572421891864404</v>
      </c>
      <c r="N89" s="109">
        <v>1.5778602019468611</v>
      </c>
      <c r="O89" s="81">
        <v>1.2898760980667516</v>
      </c>
      <c r="P89" s="91"/>
      <c r="Q89" s="91"/>
      <c r="R89" s="78"/>
    </row>
    <row r="90" spans="2:18" ht="5.25" customHeight="1">
      <c r="B90" s="131"/>
      <c r="C90" s="109"/>
      <c r="D90" s="105"/>
      <c r="E90" s="105"/>
      <c r="F90" s="105"/>
      <c r="G90" s="105"/>
      <c r="H90" s="106"/>
      <c r="I90" s="105"/>
      <c r="J90" s="107"/>
      <c r="K90" s="109"/>
      <c r="L90" s="109"/>
      <c r="M90" s="109"/>
      <c r="N90" s="109"/>
      <c r="O90" s="81"/>
      <c r="P90" s="93"/>
      <c r="Q90" s="91"/>
      <c r="R90" s="78"/>
    </row>
    <row r="91" spans="2:18" ht="13">
      <c r="B91" s="133" t="s">
        <v>30</v>
      </c>
      <c r="C91" s="109"/>
      <c r="D91" s="105"/>
      <c r="E91" s="105"/>
      <c r="F91" s="105"/>
      <c r="G91" s="105"/>
      <c r="H91" s="106"/>
      <c r="I91" s="105"/>
      <c r="J91" s="107"/>
      <c r="K91" s="109"/>
      <c r="L91" s="109"/>
      <c r="M91" s="109"/>
      <c r="N91" s="109"/>
      <c r="O91" s="104"/>
      <c r="P91" s="93"/>
      <c r="Q91" s="91"/>
      <c r="R91" s="78"/>
    </row>
    <row r="92" spans="2:18" ht="23.25" customHeight="1">
      <c r="B92" s="134" t="s">
        <v>43</v>
      </c>
      <c r="C92" s="108">
        <v>1.3102749801952696</v>
      </c>
      <c r="D92" s="101">
        <v>1.10150657352035</v>
      </c>
      <c r="E92" s="101">
        <v>1.0983949280108707</v>
      </c>
      <c r="F92" s="101">
        <v>-9.672673864529191E-2</v>
      </c>
      <c r="G92" s="101">
        <v>0.72097105624313595</v>
      </c>
      <c r="H92" s="102">
        <v>0.90589835902927796</v>
      </c>
      <c r="I92" s="101">
        <v>-0.65244961031456494</v>
      </c>
      <c r="J92" s="103">
        <v>0.1889788595696551</v>
      </c>
      <c r="K92" s="108">
        <v>0.34387512908569118</v>
      </c>
      <c r="L92" s="108">
        <v>0.68549171304049117</v>
      </c>
      <c r="M92" s="108">
        <v>1.252626756081203</v>
      </c>
      <c r="N92" s="108">
        <v>1.3381500947891742</v>
      </c>
      <c r="O92" s="104">
        <v>0.76182451051324285</v>
      </c>
      <c r="P92" s="93"/>
      <c r="Q92" s="91"/>
      <c r="R92" s="78"/>
    </row>
    <row r="93" spans="2:18" ht="21" customHeight="1">
      <c r="B93" s="135" t="s">
        <v>44</v>
      </c>
      <c r="C93" s="109">
        <v>0.38872958478988195</v>
      </c>
      <c r="D93" s="105">
        <v>0.20490428578974207</v>
      </c>
      <c r="E93" s="105">
        <v>1.4871484728251616E-2</v>
      </c>
      <c r="F93" s="105">
        <v>-5.5931194228242553E-2</v>
      </c>
      <c r="G93" s="105">
        <v>0.21063253267097348</v>
      </c>
      <c r="H93" s="106">
        <v>0.18093429289200991</v>
      </c>
      <c r="I93" s="105">
        <v>-0.78275134727165963</v>
      </c>
      <c r="J93" s="107">
        <v>0.28501596009586905</v>
      </c>
      <c r="K93" s="109">
        <v>0.47962488674244685</v>
      </c>
      <c r="L93" s="109">
        <v>0.79571940695182675</v>
      </c>
      <c r="M93" s="109">
        <v>1.1945347132114745</v>
      </c>
      <c r="N93" s="109">
        <v>1.2715697963793058</v>
      </c>
      <c r="O93" s="81">
        <v>0.8052929526761845</v>
      </c>
      <c r="P93" s="93"/>
      <c r="Q93" s="91"/>
      <c r="R93" s="78"/>
    </row>
    <row r="94" spans="2:18" ht="13">
      <c r="B94" s="135" t="s">
        <v>45</v>
      </c>
      <c r="C94" s="109">
        <v>0.50007760662005296</v>
      </c>
      <c r="D94" s="105">
        <v>2.5237694863400328E-2</v>
      </c>
      <c r="E94" s="105">
        <v>0.51185769927371005</v>
      </c>
      <c r="F94" s="105">
        <v>-0.93857224743774115</v>
      </c>
      <c r="G94" s="105">
        <v>-2.229341627958481</v>
      </c>
      <c r="H94" s="106">
        <v>5.9085469831546389</v>
      </c>
      <c r="I94" s="105">
        <v>2.1714845036429953</v>
      </c>
      <c r="J94" s="107">
        <v>1.1072377095202146</v>
      </c>
      <c r="K94" s="109">
        <v>0.852827565946912</v>
      </c>
      <c r="L94" s="109">
        <v>1.2746398732242301</v>
      </c>
      <c r="M94" s="109">
        <v>1.4887966443855525</v>
      </c>
      <c r="N94" s="109">
        <v>1.5070560071692538</v>
      </c>
      <c r="O94" s="81">
        <v>1.2461115600492327</v>
      </c>
      <c r="P94" s="123"/>
      <c r="Q94" s="91"/>
      <c r="R94" s="78"/>
    </row>
    <row r="95" spans="2:18" ht="7.5" customHeight="1">
      <c r="B95" s="135"/>
      <c r="C95" s="124"/>
      <c r="D95" s="105"/>
      <c r="E95" s="105"/>
      <c r="F95" s="105"/>
      <c r="G95" s="105"/>
      <c r="H95" s="106"/>
      <c r="I95" s="105"/>
      <c r="J95" s="107"/>
      <c r="K95" s="105"/>
      <c r="L95" s="105"/>
      <c r="M95" s="105"/>
      <c r="N95" s="105"/>
      <c r="O95" s="81"/>
      <c r="P95" s="125"/>
      <c r="Q95" s="78"/>
      <c r="R95" s="78"/>
    </row>
    <row r="96" spans="2:18" ht="12" customHeight="1">
      <c r="B96" s="133" t="s">
        <v>34</v>
      </c>
      <c r="C96" s="105"/>
      <c r="D96" s="105"/>
      <c r="E96" s="105"/>
      <c r="F96" s="105"/>
      <c r="G96" s="105"/>
      <c r="H96" s="106"/>
      <c r="I96" s="105"/>
      <c r="J96" s="107"/>
      <c r="K96" s="105"/>
      <c r="L96" s="105"/>
      <c r="M96" s="105"/>
      <c r="N96" s="105"/>
      <c r="O96" s="81"/>
      <c r="P96" s="125"/>
      <c r="Q96" s="78"/>
      <c r="R96" s="78"/>
    </row>
    <row r="97" spans="2:19" ht="19.5" customHeight="1">
      <c r="B97" s="134" t="s">
        <v>46</v>
      </c>
      <c r="C97" s="108">
        <v>0.97613089153065768</v>
      </c>
      <c r="D97" s="108">
        <v>0.96850941924659928</v>
      </c>
      <c r="E97" s="108">
        <v>0.22149973863427874</v>
      </c>
      <c r="F97" s="101">
        <v>0.40241874598698768</v>
      </c>
      <c r="G97" s="101">
        <v>1.0007508254635367</v>
      </c>
      <c r="H97" s="102">
        <v>1.0921276039117966</v>
      </c>
      <c r="I97" s="101">
        <v>-0.55516008398379668</v>
      </c>
      <c r="J97" s="103">
        <v>0.26613745084889118</v>
      </c>
      <c r="K97" s="108">
        <v>0.40820524939906289</v>
      </c>
      <c r="L97" s="108">
        <v>0.7087016781360187</v>
      </c>
      <c r="M97" s="108">
        <v>1.0220519639700096</v>
      </c>
      <c r="N97" s="108">
        <v>1.005733291868198</v>
      </c>
      <c r="O97" s="104">
        <v>0.682165926844436</v>
      </c>
      <c r="P97" s="93"/>
      <c r="Q97" s="92"/>
      <c r="R97" s="78"/>
      <c r="S97" s="74"/>
    </row>
    <row r="98" spans="2:19" ht="15.75" customHeight="1">
      <c r="B98" s="135" t="s">
        <v>36</v>
      </c>
      <c r="C98" s="109">
        <v>0.68884401884203861</v>
      </c>
      <c r="D98" s="105">
        <v>0.73717726930979666</v>
      </c>
      <c r="E98" s="105">
        <v>0.24379510021603767</v>
      </c>
      <c r="F98" s="105">
        <v>0.12506063367554443</v>
      </c>
      <c r="G98" s="105">
        <v>0.67784147105580672</v>
      </c>
      <c r="H98" s="106">
        <v>0.7645862287960048</v>
      </c>
      <c r="I98" s="105">
        <v>-0.33050162785952519</v>
      </c>
      <c r="J98" s="107">
        <v>0.44755392928592652</v>
      </c>
      <c r="K98" s="109">
        <v>0.51919209069453132</v>
      </c>
      <c r="L98" s="109">
        <v>0.75381884321894943</v>
      </c>
      <c r="M98" s="109">
        <v>1.0054810680081114</v>
      </c>
      <c r="N98" s="109">
        <v>0.9856971051359229</v>
      </c>
      <c r="O98" s="81">
        <v>0.74234860726868823</v>
      </c>
      <c r="P98" s="125"/>
      <c r="Q98" s="78"/>
      <c r="R98" s="78"/>
      <c r="S98" s="74"/>
    </row>
    <row r="99" spans="2:19">
      <c r="B99" s="135" t="s">
        <v>37</v>
      </c>
      <c r="C99" s="109">
        <v>0.71606658724179262</v>
      </c>
      <c r="D99" s="105">
        <v>0.49622744129766971</v>
      </c>
      <c r="E99" s="105">
        <v>0.33699239529152436</v>
      </c>
      <c r="F99" s="105">
        <v>0.50008382277186847</v>
      </c>
      <c r="G99" s="105">
        <v>1.009368642470565</v>
      </c>
      <c r="H99" s="106">
        <v>2.5237367087341589</v>
      </c>
      <c r="I99" s="105">
        <v>1.9651587193521447</v>
      </c>
      <c r="J99" s="107">
        <v>0.69219794653494482</v>
      </c>
      <c r="K99" s="109">
        <v>0.83058073984003666</v>
      </c>
      <c r="L99" s="109">
        <v>1.1226579738149265</v>
      </c>
      <c r="M99" s="109">
        <v>1.2961315850621034</v>
      </c>
      <c r="N99" s="109">
        <v>1.4904684481423389</v>
      </c>
      <c r="O99" s="81">
        <v>1.0864073386788702</v>
      </c>
      <c r="P99" s="125"/>
      <c r="Q99" s="78"/>
      <c r="R99" s="78"/>
      <c r="S99" s="74"/>
    </row>
    <row r="100" spans="2:19" ht="5.25" customHeight="1" thickBot="1">
      <c r="B100" s="138"/>
      <c r="C100" s="126"/>
      <c r="D100" s="105"/>
      <c r="E100" s="105"/>
      <c r="F100" s="110"/>
      <c r="G100" s="110"/>
      <c r="H100" s="115"/>
      <c r="I100" s="110"/>
      <c r="J100" s="116"/>
      <c r="K100" s="105"/>
      <c r="L100" s="105"/>
      <c r="M100" s="105"/>
      <c r="N100" s="105"/>
      <c r="O100" s="117"/>
      <c r="P100" s="125"/>
      <c r="Q100" s="78"/>
      <c r="R100" s="78"/>
      <c r="S100" s="74"/>
    </row>
    <row r="101" spans="2:19">
      <c r="B101" s="82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43" t="s">
        <v>47</v>
      </c>
      <c r="P101" s="125"/>
      <c r="Q101" s="78"/>
      <c r="R101" s="78"/>
      <c r="S101" s="74"/>
    </row>
    <row r="102" spans="2:19">
      <c r="B102" s="152" t="s">
        <v>48</v>
      </c>
      <c r="C102" s="152"/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  <c r="P102" s="152"/>
      <c r="Q102" s="152"/>
      <c r="R102" s="152"/>
      <c r="S102" s="152"/>
    </row>
    <row r="103" spans="2:19" ht="28.75" customHeight="1">
      <c r="B103" s="197" t="s">
        <v>101</v>
      </c>
      <c r="C103" s="197"/>
      <c r="D103" s="197"/>
      <c r="E103" s="197"/>
      <c r="F103" s="197"/>
      <c r="G103" s="197"/>
      <c r="H103" s="197"/>
      <c r="I103" s="197"/>
      <c r="J103" s="197"/>
      <c r="K103" s="197"/>
      <c r="L103" s="197"/>
      <c r="M103" s="197"/>
      <c r="N103" s="197"/>
      <c r="O103" s="151"/>
      <c r="P103" s="151"/>
      <c r="Q103" s="151"/>
      <c r="R103" s="151"/>
      <c r="S103" s="151"/>
    </row>
    <row r="104" spans="2:19">
      <c r="B104" s="198" t="s">
        <v>102</v>
      </c>
      <c r="C104" s="198"/>
      <c r="D104" s="198"/>
      <c r="E104" s="198"/>
      <c r="F104" s="198"/>
      <c r="G104" s="198"/>
      <c r="H104" s="198"/>
      <c r="I104" s="198"/>
      <c r="J104" s="198"/>
      <c r="K104" s="198"/>
      <c r="L104" s="198"/>
      <c r="M104" s="198"/>
      <c r="N104" s="198"/>
      <c r="O104" s="152"/>
      <c r="P104" s="152"/>
      <c r="Q104" s="152"/>
      <c r="R104" s="152"/>
      <c r="S104" s="152"/>
    </row>
    <row r="105" spans="2:19" ht="39" customHeight="1">
      <c r="B105" s="199" t="s">
        <v>49</v>
      </c>
      <c r="C105" s="199"/>
      <c r="D105" s="199"/>
      <c r="E105" s="199"/>
      <c r="F105" s="199"/>
      <c r="G105" s="199"/>
      <c r="H105" s="199"/>
      <c r="I105" s="199"/>
      <c r="J105" s="199"/>
      <c r="K105" s="199"/>
      <c r="L105" s="199"/>
      <c r="M105" s="199"/>
      <c r="N105" s="199"/>
      <c r="O105" s="150"/>
      <c r="P105" s="150"/>
      <c r="Q105" s="150"/>
      <c r="R105" s="150"/>
      <c r="S105" s="150"/>
    </row>
    <row r="106" spans="2:19" ht="11.25" customHeight="1">
      <c r="B106" s="152" t="s">
        <v>50</v>
      </c>
      <c r="C106" s="152"/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</row>
    <row r="107" spans="2:19">
      <c r="B107" s="152" t="s">
        <v>51</v>
      </c>
      <c r="C107" s="152"/>
      <c r="D107" s="152"/>
      <c r="E107" s="152"/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</row>
    <row r="108" spans="2:19">
      <c r="B108" s="86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74"/>
      <c r="Q108" s="83"/>
      <c r="R108" s="74"/>
      <c r="S108" s="74"/>
    </row>
    <row r="109" spans="2:19" ht="7.75" customHeight="1">
      <c r="B109" s="86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74"/>
      <c r="Q109" s="83"/>
      <c r="R109" s="74"/>
      <c r="S109" s="74"/>
    </row>
    <row r="110" spans="2:19" ht="4.5" customHeight="1">
      <c r="B110" s="8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</row>
    <row r="111" spans="2:19" ht="12" customHeight="1">
      <c r="B111" s="74"/>
      <c r="C111" s="88">
        <v>42156</v>
      </c>
      <c r="D111" s="88">
        <v>42522</v>
      </c>
      <c r="E111" s="88">
        <v>42887</v>
      </c>
      <c r="F111" s="88">
        <v>43252</v>
      </c>
      <c r="G111" s="88">
        <v>43617</v>
      </c>
      <c r="H111" s="88">
        <v>43983</v>
      </c>
      <c r="I111" s="88">
        <v>44348</v>
      </c>
      <c r="J111" s="88">
        <v>44713</v>
      </c>
      <c r="K111" s="88">
        <v>45078</v>
      </c>
      <c r="L111" s="88">
        <v>45444</v>
      </c>
      <c r="M111" s="88">
        <v>45809</v>
      </c>
      <c r="N111" s="88">
        <v>46174</v>
      </c>
      <c r="O111" s="74"/>
      <c r="P111" s="74"/>
      <c r="Q111" s="74"/>
      <c r="R111" s="74"/>
      <c r="S111" s="74"/>
    </row>
    <row r="112" spans="2:19">
      <c r="B112" s="74"/>
      <c r="C112" s="76">
        <v>2015</v>
      </c>
      <c r="D112" s="76">
        <v>2016</v>
      </c>
      <c r="E112" s="76">
        <v>2017</v>
      </c>
      <c r="F112" s="76">
        <v>2018</v>
      </c>
      <c r="G112" s="76">
        <v>2019</v>
      </c>
      <c r="H112" s="76">
        <v>2020</v>
      </c>
      <c r="I112" s="76">
        <v>2021</v>
      </c>
      <c r="J112" s="76">
        <v>2022</v>
      </c>
      <c r="K112" s="76">
        <v>2023</v>
      </c>
      <c r="L112" s="76">
        <v>2024</v>
      </c>
      <c r="M112" s="76">
        <v>2025</v>
      </c>
      <c r="N112" s="76">
        <v>2026</v>
      </c>
      <c r="O112" s="74"/>
      <c r="P112" s="74"/>
      <c r="Q112" s="74"/>
      <c r="R112" s="74"/>
      <c r="S112" s="74"/>
    </row>
    <row r="115" spans="2:17" ht="15.5">
      <c r="B115" s="167" t="s">
        <v>105</v>
      </c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</row>
    <row r="116" spans="2:17" ht="13">
      <c r="B116" s="74"/>
      <c r="C116" s="74"/>
      <c r="D116" s="74"/>
      <c r="E116" s="74"/>
      <c r="F116" s="74"/>
      <c r="G116" s="74"/>
      <c r="H116" s="74"/>
      <c r="I116" s="158"/>
      <c r="J116" s="74"/>
      <c r="K116" s="165" t="s">
        <v>106</v>
      </c>
      <c r="L116" s="74"/>
      <c r="M116" s="74"/>
      <c r="N116" s="74"/>
      <c r="O116" s="74"/>
      <c r="P116" s="74"/>
      <c r="Q116" s="74"/>
    </row>
    <row r="117" spans="2:17" ht="36.9" customHeight="1">
      <c r="B117" s="74"/>
      <c r="C117" s="74"/>
      <c r="D117" s="155" t="s">
        <v>107</v>
      </c>
      <c r="E117" s="74"/>
      <c r="F117" s="74"/>
      <c r="G117" s="74"/>
      <c r="H117" s="74"/>
      <c r="I117" s="159" t="s">
        <v>108</v>
      </c>
      <c r="J117" s="74"/>
      <c r="K117" s="200" t="s">
        <v>109</v>
      </c>
      <c r="L117" s="200"/>
      <c r="M117" s="200" t="s">
        <v>110</v>
      </c>
      <c r="N117" s="200"/>
      <c r="O117" s="200" t="s">
        <v>111</v>
      </c>
      <c r="P117" s="200"/>
      <c r="Q117" s="200"/>
    </row>
    <row r="118" spans="2:17" ht="14">
      <c r="B118" s="78" t="s">
        <v>96</v>
      </c>
      <c r="C118" s="74"/>
      <c r="D118" s="153" t="s">
        <v>112</v>
      </c>
      <c r="E118" s="74"/>
      <c r="F118" s="74"/>
      <c r="G118" s="74"/>
      <c r="H118" s="87"/>
      <c r="I118" s="156">
        <v>1.4705882352941176E-2</v>
      </c>
      <c r="J118" s="74"/>
      <c r="K118" s="173">
        <v>0.8</v>
      </c>
      <c r="L118" s="74"/>
      <c r="M118" s="160">
        <v>5.8823529411764705E-3</v>
      </c>
      <c r="N118" s="74"/>
      <c r="O118" s="74"/>
      <c r="P118" s="74"/>
      <c r="Q118" s="74"/>
    </row>
    <row r="119" spans="2:17" ht="14">
      <c r="B119" s="74"/>
      <c r="C119" s="74"/>
      <c r="D119" s="153" t="s">
        <v>113</v>
      </c>
      <c r="E119" s="74"/>
      <c r="F119" s="74"/>
      <c r="G119" s="74"/>
      <c r="H119" s="74"/>
      <c r="I119" s="156">
        <v>0.64583333333333337</v>
      </c>
      <c r="J119" s="74"/>
      <c r="K119" s="174">
        <v>0.5</v>
      </c>
      <c r="L119" s="74"/>
      <c r="M119" s="160">
        <v>0.16145833333333334</v>
      </c>
      <c r="N119" s="74"/>
      <c r="O119" s="74"/>
      <c r="P119" s="74"/>
      <c r="Q119" s="74"/>
    </row>
    <row r="120" spans="2:17" ht="14.5" thickBot="1">
      <c r="B120" s="74"/>
      <c r="C120" s="74"/>
      <c r="D120" s="154" t="s">
        <v>114</v>
      </c>
      <c r="E120" s="74"/>
      <c r="F120" s="74"/>
      <c r="G120" s="74"/>
      <c r="H120" s="74"/>
      <c r="I120" s="156">
        <v>0.33946078431372551</v>
      </c>
      <c r="J120" s="74"/>
      <c r="K120" s="173">
        <v>0.8</v>
      </c>
      <c r="L120" s="74"/>
      <c r="M120" s="160">
        <v>0.13578431372549021</v>
      </c>
      <c r="N120" s="74"/>
      <c r="O120" s="74"/>
      <c r="P120" s="74"/>
      <c r="Q120" s="74"/>
    </row>
    <row r="121" spans="2:17" ht="13.5" thickTop="1">
      <c r="B121" s="74"/>
      <c r="C121" s="74"/>
      <c r="D121" s="74"/>
      <c r="E121" s="74"/>
      <c r="F121" s="74"/>
      <c r="G121" s="74"/>
      <c r="H121" s="74"/>
      <c r="I121" s="162">
        <v>1</v>
      </c>
      <c r="J121" s="74"/>
      <c r="K121" s="173"/>
      <c r="L121" s="74"/>
      <c r="M121" s="166">
        <v>0.30312500000000003</v>
      </c>
      <c r="N121" s="74"/>
      <c r="O121" s="160">
        <v>0.19687499999999997</v>
      </c>
      <c r="P121" s="74"/>
      <c r="Q121" s="74"/>
    </row>
    <row r="122" spans="2:17" ht="13">
      <c r="B122" s="74"/>
      <c r="C122" s="74"/>
      <c r="D122" s="74"/>
      <c r="E122" s="74"/>
      <c r="F122" s="74"/>
      <c r="G122" s="74"/>
      <c r="H122" s="74"/>
      <c r="I122" s="74"/>
      <c r="J122" s="74"/>
      <c r="K122" s="173"/>
      <c r="L122" s="74"/>
      <c r="M122" s="74"/>
      <c r="N122" s="74"/>
      <c r="O122" s="74"/>
      <c r="P122" s="74"/>
      <c r="Q122" s="74"/>
    </row>
    <row r="123" spans="2:17" ht="14">
      <c r="B123" s="78" t="s">
        <v>97</v>
      </c>
      <c r="C123" s="74"/>
      <c r="D123" s="153" t="s">
        <v>112</v>
      </c>
      <c r="E123" s="74"/>
      <c r="F123" s="74"/>
      <c r="G123" s="74"/>
      <c r="H123" s="87"/>
      <c r="I123" s="156">
        <v>7.8E-2</v>
      </c>
      <c r="J123" s="74"/>
      <c r="K123" s="173">
        <v>0.8</v>
      </c>
      <c r="L123" s="74"/>
      <c r="M123" s="160">
        <v>3.1200000000000002E-2</v>
      </c>
      <c r="N123" s="74"/>
      <c r="O123" s="74"/>
      <c r="P123" s="74"/>
      <c r="Q123" s="74"/>
    </row>
    <row r="124" spans="2:17" ht="14">
      <c r="B124" s="74"/>
      <c r="C124" s="74"/>
      <c r="D124" s="153" t="s">
        <v>113</v>
      </c>
      <c r="E124" s="74"/>
      <c r="F124" s="74"/>
      <c r="G124" s="74"/>
      <c r="H124" s="74"/>
      <c r="I124" s="156">
        <v>0.309</v>
      </c>
      <c r="J124" s="74"/>
      <c r="K124" s="173">
        <v>0.25</v>
      </c>
      <c r="L124" s="74"/>
      <c r="M124" s="160">
        <v>3.8625E-2</v>
      </c>
      <c r="N124" s="74"/>
      <c r="O124" s="74"/>
      <c r="P124" s="74"/>
      <c r="Q124" s="74"/>
    </row>
    <row r="125" spans="2:17" ht="14.5" thickBot="1">
      <c r="B125" s="74"/>
      <c r="C125" s="74"/>
      <c r="D125" s="154" t="s">
        <v>114</v>
      </c>
      <c r="E125" s="74"/>
      <c r="F125" s="74"/>
      <c r="G125" s="74"/>
      <c r="H125" s="74"/>
      <c r="I125" s="157">
        <v>0.61299999999999999</v>
      </c>
      <c r="J125" s="74"/>
      <c r="K125" s="173">
        <v>0.8</v>
      </c>
      <c r="L125" s="74"/>
      <c r="M125" s="160">
        <v>0.2452</v>
      </c>
      <c r="N125" s="74"/>
      <c r="O125" s="74"/>
      <c r="P125" s="74"/>
      <c r="Q125" s="74"/>
    </row>
    <row r="126" spans="2:17" ht="13.5" thickTop="1">
      <c r="B126" s="74"/>
      <c r="C126" s="74"/>
      <c r="D126" s="74"/>
      <c r="E126" s="74"/>
      <c r="F126" s="74"/>
      <c r="G126" s="74"/>
      <c r="H126" s="74"/>
      <c r="I126" s="161">
        <v>1</v>
      </c>
      <c r="J126" s="74"/>
      <c r="K126" s="173"/>
      <c r="L126" s="74"/>
      <c r="M126" s="166">
        <v>0.315025</v>
      </c>
      <c r="N126" s="74"/>
      <c r="O126" s="160">
        <v>0.184975</v>
      </c>
      <c r="P126" s="74"/>
      <c r="Q126" s="74"/>
    </row>
    <row r="127" spans="2:17" ht="13">
      <c r="B127" s="74"/>
      <c r="C127" s="74"/>
      <c r="D127" s="74"/>
      <c r="E127" s="74"/>
      <c r="F127" s="74"/>
      <c r="G127" s="74"/>
      <c r="H127" s="74"/>
      <c r="I127" s="74"/>
      <c r="J127" s="74"/>
      <c r="K127" s="173"/>
      <c r="L127" s="74"/>
      <c r="M127" s="74"/>
      <c r="N127" s="74"/>
      <c r="O127" s="74"/>
      <c r="P127" s="74"/>
      <c r="Q127" s="74"/>
    </row>
    <row r="128" spans="2:17" ht="13.75" customHeight="1">
      <c r="B128" s="78" t="s">
        <v>115</v>
      </c>
      <c r="C128" s="74"/>
      <c r="D128" s="153" t="s">
        <v>112</v>
      </c>
      <c r="E128" s="74"/>
      <c r="F128" s="74"/>
      <c r="G128" s="74"/>
      <c r="H128" s="74"/>
      <c r="I128" s="163">
        <v>0.13148490671072244</v>
      </c>
      <c r="J128" s="74"/>
      <c r="K128" s="173">
        <v>0.8</v>
      </c>
      <c r="L128" s="74"/>
      <c r="M128" s="160">
        <v>5.2593962684288981E-2</v>
      </c>
      <c r="N128" s="74"/>
      <c r="O128" s="74"/>
      <c r="P128" s="74"/>
      <c r="Q128" s="74"/>
    </row>
    <row r="129" spans="4:15" ht="14">
      <c r="D129" s="153" t="s">
        <v>113</v>
      </c>
      <c r="E129" s="74"/>
      <c r="F129" s="74"/>
      <c r="G129" s="74"/>
      <c r="H129" s="74"/>
      <c r="I129" s="163">
        <v>0.38393161779230345</v>
      </c>
      <c r="J129" s="74"/>
      <c r="K129" s="173">
        <v>0.8</v>
      </c>
      <c r="L129" s="74"/>
      <c r="M129" s="160">
        <v>0.1535726471169214</v>
      </c>
      <c r="N129" s="74"/>
      <c r="O129" s="74"/>
    </row>
    <row r="130" spans="4:15" ht="14.5" thickBot="1">
      <c r="D130" s="154" t="s">
        <v>114</v>
      </c>
      <c r="E130" s="74"/>
      <c r="F130" s="74"/>
      <c r="G130" s="74"/>
      <c r="H130" s="74"/>
      <c r="I130" s="164">
        <v>0.48460143300949954</v>
      </c>
      <c r="J130" s="74"/>
      <c r="K130" s="173">
        <v>0.8</v>
      </c>
      <c r="L130" s="74"/>
      <c r="M130" s="160">
        <v>0.19384057320379983</v>
      </c>
      <c r="N130" s="74"/>
      <c r="O130" s="74"/>
    </row>
    <row r="131" spans="4:15" ht="13.5" thickTop="1">
      <c r="D131" s="74"/>
      <c r="E131" s="74"/>
      <c r="F131" s="74"/>
      <c r="G131" s="74"/>
      <c r="H131" s="74"/>
      <c r="I131" s="161">
        <v>1.0000179575125254</v>
      </c>
      <c r="J131" s="74"/>
      <c r="K131" s="74"/>
      <c r="L131" s="74"/>
      <c r="M131" s="166">
        <v>0.4000071830050102</v>
      </c>
      <c r="N131" s="74"/>
      <c r="O131" s="160">
        <v>9.9992816994989797E-2</v>
      </c>
    </row>
  </sheetData>
  <mergeCells count="10">
    <mergeCell ref="H4:L4"/>
    <mergeCell ref="B49:N49"/>
    <mergeCell ref="B50:N50"/>
    <mergeCell ref="B51:N51"/>
    <mergeCell ref="O117:Q117"/>
    <mergeCell ref="B105:N105"/>
    <mergeCell ref="B103:N103"/>
    <mergeCell ref="B104:N104"/>
    <mergeCell ref="K117:L117"/>
    <mergeCell ref="M117:N1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WPI - revised</vt:lpstr>
      <vt:lpstr>DAE</vt:lpstr>
      <vt:lpstr>BIS Oxford</vt:lpstr>
    </vt:vector>
  </TitlesOfParts>
  <Company>SP-Ausnet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Larkin</dc:creator>
  <cp:lastModifiedBy>Victoria Draudins</cp:lastModifiedBy>
  <dcterms:created xsi:type="dcterms:W3CDTF">2019-12-16T00:12:36Z</dcterms:created>
  <dcterms:modified xsi:type="dcterms:W3CDTF">2020-12-10T01:40:41Z</dcterms:modified>
</cp:coreProperties>
</file>