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180" windowWidth="6480" windowHeight="2835"/>
  </bookViews>
  <sheets>
    <sheet name="RoR calcs" sheetId="1" r:id="rId1"/>
    <sheet name="RRP Table 6.5 - amended" sheetId="2" r:id="rId2"/>
    <sheet name="RRP Table 6.6 - amended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3" l="1"/>
  <c r="C5" i="3"/>
  <c r="C4" i="3"/>
  <c r="K15" i="1" l="1"/>
  <c r="F8" i="1" l="1"/>
  <c r="F9" i="1"/>
  <c r="I7" i="1" l="1"/>
  <c r="H21" i="1" l="1"/>
  <c r="I21" i="1" s="1"/>
  <c r="J21" i="1" l="1"/>
  <c r="C5" i="2"/>
  <c r="D5" i="2" s="1"/>
  <c r="E20" i="1"/>
  <c r="F20" i="1" s="1"/>
  <c r="G20" i="1" l="1"/>
  <c r="K21" i="1" s="1"/>
  <c r="C4" i="2"/>
  <c r="D4" i="2" s="1"/>
  <c r="I15" i="1"/>
</calcChain>
</file>

<file path=xl/sharedStrings.xml><?xml version="1.0" encoding="utf-8"?>
<sst xmlns="http://schemas.openxmlformats.org/spreadsheetml/2006/main" count="46" uniqueCount="40">
  <si>
    <t>AER</t>
  </si>
  <si>
    <t>Breakeven</t>
  </si>
  <si>
    <t>10-year Expected Inflation</t>
  </si>
  <si>
    <t>Cost of debt</t>
  </si>
  <si>
    <t>Cost of equity</t>
  </si>
  <si>
    <t>Equity risk premium</t>
  </si>
  <si>
    <t>WACC</t>
  </si>
  <si>
    <t>Real ERP</t>
  </si>
  <si>
    <t>Choice</t>
  </si>
  <si>
    <t>Real cost of debt</t>
  </si>
  <si>
    <t>Nominal 10 year CGS</t>
  </si>
  <si>
    <t>Start</t>
  </si>
  <si>
    <t>End</t>
  </si>
  <si>
    <t>WACC built from nominal CGS</t>
  </si>
  <si>
    <t>10 year indexed CGS yield</t>
  </si>
  <si>
    <t>WACC built from indexed CGS plus inflation</t>
  </si>
  <si>
    <t>Real DRP</t>
  </si>
  <si>
    <t>Nominal cost of equity (adding back in inflation chosen at C2)</t>
  </si>
  <si>
    <t>Cost of debt (AER transition)</t>
  </si>
  <si>
    <t xml:space="preserve">Cost of equity </t>
  </si>
  <si>
    <t>(built from nominal CGS)</t>
  </si>
  <si>
    <t>Real cost of equity</t>
  </si>
  <si>
    <t>RBA</t>
  </si>
  <si>
    <t>Bloomberg</t>
  </si>
  <si>
    <t>AER transition (RBA only)</t>
  </si>
  <si>
    <t>Nominal cost of debt (adding back in inflation chosen at C3)</t>
  </si>
  <si>
    <t>Real Return</t>
  </si>
  <si>
    <t>Nominal Return</t>
  </si>
  <si>
    <t xml:space="preserve">Debt </t>
  </si>
  <si>
    <t>Equity</t>
  </si>
  <si>
    <t>Parameters</t>
  </si>
  <si>
    <t>Revised Revenue Proposal</t>
  </si>
  <si>
    <t>Return on Equity</t>
  </si>
  <si>
    <t>Return on Debt</t>
  </si>
  <si>
    <t>Leverage</t>
  </si>
  <si>
    <t>Forecast Inflation</t>
  </si>
  <si>
    <t>Table 6.5: Alternative Approach to Deriving the Nominal WACC - amended</t>
  </si>
  <si>
    <t>Table 6.6: Revised Revenue Proposal Rate of Return and Forecast Inflation - amended</t>
  </si>
  <si>
    <t>AUSNET SERVICES TRANSMISSION REVENUE RESET 2017-22</t>
  </si>
  <si>
    <t>REVISED RATE OF RETURN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</si>
</sst>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%"/>
    <numFmt numFmtId="166" formatCode="0.0%"/>
  </numFmts>
  <fonts count="9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188C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188CCC"/>
      </left>
      <right style="medium">
        <color rgb="FF188CCC"/>
      </right>
      <top style="medium">
        <color rgb="FF188CCC"/>
      </top>
      <bottom style="medium">
        <color rgb="FF188CCC"/>
      </bottom>
      <diagonal/>
    </border>
    <border>
      <left/>
      <right style="medium">
        <color rgb="FF188CCC"/>
      </right>
      <top style="medium">
        <color rgb="FF188CCC"/>
      </top>
      <bottom style="medium">
        <color rgb="FF188CCC"/>
      </bottom>
      <diagonal/>
    </border>
    <border>
      <left style="medium">
        <color rgb="FF188CCC"/>
      </left>
      <right style="medium">
        <color rgb="FF188CCC"/>
      </right>
      <top/>
      <bottom style="medium">
        <color rgb="FF188CCC"/>
      </bottom>
      <diagonal/>
    </border>
    <border>
      <left/>
      <right style="medium">
        <color rgb="FF188CCC"/>
      </right>
      <top/>
      <bottom style="medium">
        <color rgb="FF188CCC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96">
    <xf numFmtId="0" fontId="0" fillId="0" borderId="0" xfId="0"/>
    <xf numFmtId="15" fontId="0" fillId="0" borderId="0" xfId="0" applyNumberFormat="1"/>
    <xf numFmtId="0" fontId="0" fillId="2" borderId="0" xfId="0" applyFill="1"/>
    <xf numFmtId="0" fontId="1" fillId="0" borderId="0" xfId="1"/>
    <xf numFmtId="0" fontId="1" fillId="0" borderId="0" xfId="1" quotePrefix="1"/>
    <xf numFmtId="0" fontId="2" fillId="0" borderId="0" xfId="0" applyFont="1"/>
    <xf numFmtId="15" fontId="0" fillId="0" borderId="0" xfId="0" applyNumberFormat="1" applyFill="1"/>
    <xf numFmtId="0" fontId="0" fillId="0" borderId="0" xfId="0" applyFill="1"/>
    <xf numFmtId="0" fontId="0" fillId="9" borderId="0" xfId="0" applyFill="1" applyBorder="1"/>
    <xf numFmtId="0" fontId="0" fillId="9" borderId="0" xfId="0" applyFill="1" applyBorder="1" applyAlignment="1">
      <alignment horizontal="center"/>
    </xf>
    <xf numFmtId="15" fontId="0" fillId="9" borderId="0" xfId="0" applyNumberFormat="1" applyFill="1" applyBorder="1"/>
    <xf numFmtId="15" fontId="0" fillId="9" borderId="1" xfId="0" applyNumberFormat="1" applyFill="1" applyBorder="1"/>
    <xf numFmtId="0" fontId="0" fillId="9" borderId="1" xfId="0" applyFill="1" applyBorder="1"/>
    <xf numFmtId="0" fontId="2" fillId="9" borderId="2" xfId="0" applyFont="1" applyFill="1" applyBorder="1"/>
    <xf numFmtId="0" fontId="0" fillId="9" borderId="3" xfId="0" applyFill="1" applyBorder="1"/>
    <xf numFmtId="0" fontId="0" fillId="9" borderId="4" xfId="0" applyFill="1" applyBorder="1"/>
    <xf numFmtId="0" fontId="0" fillId="9" borderId="5" xfId="0" applyFill="1" applyBorder="1" applyAlignment="1">
      <alignment horizontal="center"/>
    </xf>
    <xf numFmtId="15" fontId="0" fillId="9" borderId="5" xfId="0" applyNumberFormat="1" applyFill="1" applyBorder="1"/>
    <xf numFmtId="15" fontId="0" fillId="9" borderId="7" xfId="0" applyNumberFormat="1" applyFill="1" applyBorder="1"/>
    <xf numFmtId="0" fontId="0" fillId="9" borderId="0" xfId="0" applyFill="1" applyBorder="1" applyAlignment="1">
      <alignment wrapText="1"/>
    </xf>
    <xf numFmtId="0" fontId="0" fillId="0" borderId="0" xfId="0" applyAlignment="1">
      <alignment wrapText="1"/>
    </xf>
    <xf numFmtId="2" fontId="0" fillId="9" borderId="1" xfId="0" applyNumberFormat="1" applyFill="1" applyBorder="1"/>
    <xf numFmtId="2" fontId="0" fillId="0" borderId="0" xfId="0" applyNumberFormat="1"/>
    <xf numFmtId="2" fontId="0" fillId="9" borderId="0" xfId="0" applyNumberFormat="1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0" fontId="2" fillId="6" borderId="2" xfId="0" applyFont="1" applyFill="1" applyBorder="1" applyAlignment="1"/>
    <xf numFmtId="15" fontId="0" fillId="0" borderId="0" xfId="0" applyNumberFormat="1" applyFill="1" applyBorder="1"/>
    <xf numFmtId="2" fontId="0" fillId="0" borderId="0" xfId="0" applyNumberFormat="1" applyFill="1" applyBorder="1"/>
    <xf numFmtId="2" fontId="0" fillId="0" borderId="0" xfId="0" applyNumberForma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2" fontId="0" fillId="6" borderId="1" xfId="0" applyNumberFormat="1" applyFill="1" applyBorder="1"/>
    <xf numFmtId="0" fontId="2" fillId="11" borderId="5" xfId="0" applyFont="1" applyFill="1" applyBorder="1"/>
    <xf numFmtId="0" fontId="0" fillId="11" borderId="0" xfId="0" applyFill="1" applyBorder="1" applyAlignment="1">
      <alignment horizontal="center"/>
    </xf>
    <xf numFmtId="2" fontId="0" fillId="11" borderId="0" xfId="0" applyNumberFormat="1" applyFill="1" applyBorder="1" applyAlignment="1">
      <alignment horizontal="center"/>
    </xf>
    <xf numFmtId="2" fontId="0" fillId="11" borderId="1" xfId="0" applyNumberFormat="1" applyFill="1" applyBorder="1"/>
    <xf numFmtId="0" fontId="0" fillId="10" borderId="0" xfId="0" applyFill="1" applyBorder="1" applyAlignment="1">
      <alignment wrapText="1"/>
    </xf>
    <xf numFmtId="2" fontId="0" fillId="10" borderId="0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0" fontId="0" fillId="10" borderId="0" xfId="0" applyFill="1" applyBorder="1"/>
    <xf numFmtId="0" fontId="0" fillId="12" borderId="0" xfId="0" applyFill="1" applyBorder="1"/>
    <xf numFmtId="2" fontId="0" fillId="12" borderId="0" xfId="0" applyNumberFormat="1" applyFill="1" applyBorder="1" applyAlignment="1">
      <alignment horizontal="center"/>
    </xf>
    <xf numFmtId="0" fontId="0" fillId="9" borderId="5" xfId="0" applyFill="1" applyBorder="1"/>
    <xf numFmtId="0" fontId="0" fillId="6" borderId="3" xfId="0" applyFill="1" applyBorder="1"/>
    <xf numFmtId="2" fontId="0" fillId="6" borderId="3" xfId="0" applyNumberFormat="1" applyFill="1" applyBorder="1"/>
    <xf numFmtId="2" fontId="0" fillId="6" borderId="4" xfId="0" applyNumberFormat="1" applyFill="1" applyBorder="1"/>
    <xf numFmtId="0" fontId="0" fillId="6" borderId="5" xfId="0" applyFill="1" applyBorder="1" applyAlignment="1">
      <alignment wrapText="1"/>
    </xf>
    <xf numFmtId="0" fontId="0" fillId="6" borderId="0" xfId="0" applyFill="1" applyBorder="1" applyAlignment="1">
      <alignment wrapText="1"/>
    </xf>
    <xf numFmtId="2" fontId="0" fillId="6" borderId="0" xfId="0" applyNumberFormat="1" applyFill="1" applyBorder="1" applyAlignment="1">
      <alignment wrapText="1"/>
    </xf>
    <xf numFmtId="2" fontId="0" fillId="5" borderId="0" xfId="0" applyNumberFormat="1" applyFill="1" applyBorder="1"/>
    <xf numFmtId="0" fontId="0" fillId="5" borderId="0" xfId="0" applyFill="1" applyBorder="1" applyAlignment="1">
      <alignment wrapText="1"/>
    </xf>
    <xf numFmtId="0" fontId="0" fillId="4" borderId="0" xfId="0" applyFill="1" applyBorder="1" applyAlignment="1">
      <alignment wrapText="1"/>
    </xf>
    <xf numFmtId="2" fontId="0" fillId="3" borderId="6" xfId="0" applyNumberFormat="1" applyFill="1" applyBorder="1" applyAlignment="1">
      <alignment wrapText="1"/>
    </xf>
    <xf numFmtId="0" fontId="0" fillId="6" borderId="5" xfId="0" applyFill="1" applyBorder="1" applyAlignment="1">
      <alignment horizontal="center"/>
    </xf>
    <xf numFmtId="0" fontId="0" fillId="5" borderId="0" xfId="0" applyFill="1" applyBorder="1" applyAlignment="1">
      <alignment horizontal="center" wrapText="1"/>
    </xf>
    <xf numFmtId="15" fontId="0" fillId="6" borderId="5" xfId="0" applyNumberFormat="1" applyFill="1" applyBorder="1"/>
    <xf numFmtId="15" fontId="0" fillId="6" borderId="0" xfId="0" applyNumberFormat="1" applyFill="1" applyBorder="1"/>
    <xf numFmtId="2" fontId="0" fillId="6" borderId="0" xfId="0" applyNumberFormat="1" applyFill="1" applyBorder="1"/>
    <xf numFmtId="15" fontId="0" fillId="6" borderId="7" xfId="0" applyNumberFormat="1" applyFill="1" applyBorder="1"/>
    <xf numFmtId="15" fontId="0" fillId="6" borderId="1" xfId="0" applyNumberFormat="1" applyFill="1" applyBorder="1"/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15" fontId="0" fillId="7" borderId="5" xfId="0" applyNumberFormat="1" applyFill="1" applyBorder="1"/>
    <xf numFmtId="15" fontId="0" fillId="7" borderId="0" xfId="0" applyNumberFormat="1" applyFill="1" applyBorder="1"/>
    <xf numFmtId="164" fontId="0" fillId="7" borderId="0" xfId="0" applyNumberFormat="1" applyFill="1" applyBorder="1"/>
    <xf numFmtId="164" fontId="0" fillId="7" borderId="6" xfId="0" applyNumberFormat="1" applyFill="1" applyBorder="1"/>
    <xf numFmtId="15" fontId="0" fillId="7" borderId="7" xfId="0" applyNumberFormat="1" applyFill="1" applyBorder="1"/>
    <xf numFmtId="15" fontId="0" fillId="7" borderId="1" xfId="0" applyNumberFormat="1" applyFill="1" applyBorder="1"/>
    <xf numFmtId="164" fontId="0" fillId="7" borderId="1" xfId="0" applyNumberFormat="1" applyFill="1" applyBorder="1"/>
    <xf numFmtId="164" fontId="0" fillId="7" borderId="8" xfId="0" applyNumberFormat="1" applyFill="1" applyBorder="1"/>
    <xf numFmtId="0" fontId="0" fillId="8" borderId="9" xfId="0" applyFill="1" applyBorder="1" applyAlignment="1">
      <alignment wrapText="1"/>
    </xf>
    <xf numFmtId="0" fontId="0" fillId="8" borderId="10" xfId="0" applyFill="1" applyBorder="1"/>
    <xf numFmtId="0" fontId="0" fillId="9" borderId="0" xfId="0" applyFill="1" applyBorder="1" applyAlignment="1">
      <alignment horizontal="center" wrapText="1"/>
    </xf>
    <xf numFmtId="0" fontId="2" fillId="12" borderId="0" xfId="0" applyFont="1" applyFill="1" applyBorder="1"/>
    <xf numFmtId="2" fontId="2" fillId="3" borderId="6" xfId="0" applyNumberFormat="1" applyFont="1" applyFill="1" applyBorder="1"/>
    <xf numFmtId="2" fontId="2" fillId="12" borderId="1" xfId="0" applyNumberFormat="1" applyFont="1" applyFill="1" applyBorder="1" applyAlignment="1">
      <alignment horizontal="center"/>
    </xf>
    <xf numFmtId="2" fontId="0" fillId="5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0" fontId="3" fillId="0" borderId="0" xfId="0" applyFont="1"/>
    <xf numFmtId="9" fontId="0" fillId="0" borderId="0" xfId="0" applyNumberFormat="1"/>
    <xf numFmtId="10" fontId="0" fillId="0" borderId="0" xfId="0" applyNumberFormat="1"/>
    <xf numFmtId="165" fontId="0" fillId="0" borderId="0" xfId="0" applyNumberFormat="1"/>
    <xf numFmtId="10" fontId="0" fillId="0" borderId="0" xfId="2" applyNumberFormat="1" applyFont="1"/>
    <xf numFmtId="0" fontId="7" fillId="13" borderId="11" xfId="0" applyFont="1" applyFill="1" applyBorder="1" applyAlignment="1">
      <alignment horizontal="justify" vertical="center" wrapText="1"/>
    </xf>
    <xf numFmtId="0" fontId="7" fillId="13" borderId="12" xfId="0" applyFont="1" applyFill="1" applyBorder="1" applyAlignment="1">
      <alignment horizontal="center" vertical="center" wrapText="1"/>
    </xf>
    <xf numFmtId="0" fontId="7" fillId="13" borderId="12" xfId="0" applyFont="1" applyFill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10" fontId="5" fillId="0" borderId="14" xfId="2" applyNumberFormat="1" applyFont="1" applyBorder="1" applyAlignment="1">
      <alignment horizontal="center" vertical="center" wrapText="1"/>
    </xf>
    <xf numFmtId="10" fontId="5" fillId="0" borderId="14" xfId="0" applyNumberFormat="1" applyFont="1" applyBorder="1" applyAlignment="1">
      <alignment horizontal="center" vertical="center" wrapText="1"/>
    </xf>
    <xf numFmtId="166" fontId="5" fillId="0" borderId="14" xfId="0" applyNumberFormat="1" applyFont="1" applyBorder="1" applyAlignment="1">
      <alignment horizontal="center" vertical="center" wrapText="1"/>
    </xf>
    <xf numFmtId="0" fontId="8" fillId="0" borderId="0" xfId="0" applyFont="1"/>
  </cellXfs>
  <cellStyles count="3">
    <cellStyle name="Explanatory Text" xfId="1" builtinId="5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C26"/>
  <sheetViews>
    <sheetView tabSelected="1" zoomScale="85" zoomScaleNormal="85" workbookViewId="0">
      <selection activeCell="C25" sqref="C25"/>
    </sheetView>
  </sheetViews>
  <sheetFormatPr defaultRowHeight="15" x14ac:dyDescent="0.25"/>
  <cols>
    <col min="2" max="2" width="13.85546875" customWidth="1"/>
    <col min="3" max="3" width="11.140625" bestFit="1" customWidth="1"/>
    <col min="4" max="4" width="11.85546875" customWidth="1"/>
    <col min="5" max="5" width="15.5703125" customWidth="1"/>
    <col min="6" max="6" width="12.42578125" customWidth="1"/>
    <col min="7" max="7" width="24.85546875" customWidth="1"/>
    <col min="8" max="8" width="15.85546875" customWidth="1"/>
    <col min="9" max="9" width="14.140625" customWidth="1"/>
    <col min="10" max="10" width="17" customWidth="1"/>
    <col min="11" max="11" width="18.140625" customWidth="1"/>
    <col min="12" max="12" width="10" customWidth="1"/>
    <col min="13" max="13" width="12.140625" customWidth="1"/>
    <col min="18" max="18" width="9.42578125" bestFit="1" customWidth="1"/>
    <col min="19" max="19" width="10.28515625" customWidth="1"/>
  </cols>
  <sheetData>
    <row r="1" spans="2:29" ht="21" x14ac:dyDescent="0.35">
      <c r="B1" s="83" t="s">
        <v>38</v>
      </c>
      <c r="E1" s="7"/>
      <c r="F1" s="7"/>
      <c r="G1" s="7"/>
      <c r="H1" s="7"/>
      <c r="L1" s="4"/>
      <c r="M1" s="84"/>
      <c r="N1" s="84"/>
      <c r="AC1" s="4"/>
    </row>
    <row r="2" spans="2:29" ht="21" x14ac:dyDescent="0.35">
      <c r="B2" s="95" t="s">
        <v>39</v>
      </c>
      <c r="E2" s="7"/>
      <c r="F2" s="7"/>
      <c r="G2" s="7"/>
      <c r="H2" s="7"/>
      <c r="L2" s="4"/>
      <c r="M2" s="84"/>
      <c r="N2" s="84"/>
      <c r="AC2" s="4"/>
    </row>
    <row r="3" spans="2:29" ht="21" x14ac:dyDescent="0.35">
      <c r="B3" s="83"/>
      <c r="E3" s="7"/>
      <c r="F3" s="7"/>
      <c r="G3" s="7"/>
      <c r="H3" s="7"/>
      <c r="L3" s="4"/>
      <c r="M3" s="84"/>
      <c r="N3" s="84"/>
      <c r="AC3" s="4"/>
    </row>
    <row r="4" spans="2:29" x14ac:dyDescent="0.25">
      <c r="C4" s="2" t="s">
        <v>0</v>
      </c>
      <c r="E4" s="7"/>
      <c r="F4" s="7"/>
      <c r="G4" s="7"/>
      <c r="H4" s="7"/>
      <c r="I4" s="3"/>
      <c r="M4" s="85"/>
      <c r="N4" s="84"/>
    </row>
    <row r="5" spans="2:29" x14ac:dyDescent="0.25">
      <c r="F5" s="7"/>
      <c r="G5" s="7"/>
      <c r="H5" s="7"/>
      <c r="I5" s="3"/>
      <c r="M5" s="85"/>
      <c r="N5" s="84"/>
    </row>
    <row r="6" spans="2:29" x14ac:dyDescent="0.25">
      <c r="B6" s="5" t="s">
        <v>2</v>
      </c>
      <c r="M6" s="85"/>
      <c r="N6" s="84"/>
    </row>
    <row r="7" spans="2:29" ht="30" x14ac:dyDescent="0.25">
      <c r="B7" s="59" t="s">
        <v>11</v>
      </c>
      <c r="C7" s="60" t="s">
        <v>12</v>
      </c>
      <c r="D7" s="60" t="s">
        <v>0</v>
      </c>
      <c r="E7" s="60" t="s">
        <v>1</v>
      </c>
      <c r="F7" s="61" t="s">
        <v>8</v>
      </c>
      <c r="G7" s="7"/>
      <c r="H7" s="70" t="s">
        <v>5</v>
      </c>
      <c r="I7" s="71">
        <f>0.7*7.5</f>
        <v>5.25</v>
      </c>
      <c r="M7" s="85"/>
      <c r="N7" s="84"/>
    </row>
    <row r="8" spans="2:29" x14ac:dyDescent="0.25">
      <c r="B8" s="62">
        <v>42681</v>
      </c>
      <c r="C8" s="63">
        <v>42699</v>
      </c>
      <c r="D8" s="64">
        <v>2.3908812494750924</v>
      </c>
      <c r="E8" s="64">
        <v>1.8836430381431362</v>
      </c>
      <c r="F8" s="65">
        <f>INDEX(D8:E8,MATCH($C$4,$D$7:$E$7,0))</f>
        <v>2.3908812494750924</v>
      </c>
      <c r="M8" s="85"/>
      <c r="N8" s="84"/>
    </row>
    <row r="9" spans="2:29" x14ac:dyDescent="0.25">
      <c r="B9" s="66">
        <v>42674</v>
      </c>
      <c r="C9" s="67">
        <v>42699</v>
      </c>
      <c r="D9" s="68">
        <v>2.3908812494750924</v>
      </c>
      <c r="E9" s="68">
        <v>1.8618342458814578</v>
      </c>
      <c r="F9" s="69">
        <f>INDEX(D9:E9,MATCH($C$4,$D$7:$E$7,0))</f>
        <v>2.3908812494750924</v>
      </c>
      <c r="M9" s="85"/>
      <c r="N9" s="84"/>
    </row>
    <row r="10" spans="2:29" x14ac:dyDescent="0.25">
      <c r="B10" s="6"/>
      <c r="C10" s="6"/>
      <c r="D10" s="7"/>
      <c r="E10" s="7"/>
      <c r="F10" s="7"/>
      <c r="G10" s="7"/>
      <c r="M10" s="85"/>
      <c r="N10" s="84"/>
    </row>
    <row r="11" spans="2:29" x14ac:dyDescent="0.25">
      <c r="B11" s="13" t="s">
        <v>13</v>
      </c>
      <c r="C11" s="14"/>
      <c r="D11" s="14"/>
      <c r="E11" s="14"/>
      <c r="F11" s="14"/>
      <c r="G11" s="14"/>
      <c r="H11" s="14"/>
      <c r="I11" s="14"/>
      <c r="J11" s="15"/>
      <c r="K11" s="39"/>
      <c r="M11" s="85"/>
      <c r="N11" s="84"/>
    </row>
    <row r="12" spans="2:29" x14ac:dyDescent="0.25">
      <c r="B12" s="41"/>
      <c r="C12" s="8"/>
      <c r="D12" s="8"/>
      <c r="E12" s="8"/>
      <c r="F12" s="8"/>
      <c r="G12" s="31" t="s">
        <v>3</v>
      </c>
      <c r="H12" s="8"/>
      <c r="I12" s="38" t="s">
        <v>19</v>
      </c>
      <c r="J12" s="8"/>
      <c r="K12" s="73" t="s">
        <v>6</v>
      </c>
      <c r="M12" s="86"/>
      <c r="N12" s="86"/>
      <c r="O12" s="87"/>
    </row>
    <row r="13" spans="2:29" ht="32.1" customHeight="1" x14ac:dyDescent="0.25">
      <c r="B13" s="16" t="s">
        <v>11</v>
      </c>
      <c r="C13" s="9" t="s">
        <v>12</v>
      </c>
      <c r="D13" s="19" t="s">
        <v>10</v>
      </c>
      <c r="E13" s="72" t="s">
        <v>22</v>
      </c>
      <c r="F13" s="72" t="s">
        <v>23</v>
      </c>
      <c r="G13" s="32" t="s">
        <v>24</v>
      </c>
      <c r="H13" s="9"/>
      <c r="I13" s="35" t="s">
        <v>20</v>
      </c>
      <c r="J13" s="8"/>
      <c r="K13" s="39"/>
      <c r="M13" s="85"/>
    </row>
    <row r="14" spans="2:29" x14ac:dyDescent="0.25">
      <c r="B14" s="17">
        <v>42681</v>
      </c>
      <c r="C14" s="10">
        <v>42699</v>
      </c>
      <c r="D14" s="23">
        <v>2.5806473125662506</v>
      </c>
      <c r="E14" s="23">
        <v>5.03</v>
      </c>
      <c r="F14" s="23">
        <v>4.84</v>
      </c>
      <c r="G14" s="33">
        <v>5.032</v>
      </c>
      <c r="H14" s="23"/>
      <c r="I14" s="36"/>
      <c r="J14" s="8"/>
      <c r="K14" s="40"/>
      <c r="M14" s="1"/>
      <c r="N14" s="1"/>
    </row>
    <row r="15" spans="2:29" x14ac:dyDescent="0.25">
      <c r="B15" s="18">
        <v>42674</v>
      </c>
      <c r="C15" s="11">
        <v>42699</v>
      </c>
      <c r="D15" s="24">
        <v>2.5186237223043952</v>
      </c>
      <c r="E15" s="24"/>
      <c r="F15" s="24"/>
      <c r="G15" s="34"/>
      <c r="H15" s="21"/>
      <c r="I15" s="37">
        <f>D15+$I$7</f>
        <v>7.7686237223043957</v>
      </c>
      <c r="J15" s="12"/>
      <c r="K15" s="75">
        <f>0.6*G14+0.4*$I15</f>
        <v>6.1266494889217586</v>
      </c>
      <c r="M15" s="1"/>
      <c r="N15" s="1"/>
    </row>
    <row r="16" spans="2:29" s="7" customFormat="1" x14ac:dyDescent="0.25">
      <c r="B16" s="26"/>
      <c r="C16" s="26"/>
      <c r="D16" s="27"/>
      <c r="E16" s="27"/>
      <c r="F16" s="27"/>
      <c r="G16" s="27"/>
      <c r="H16" s="27"/>
      <c r="I16" s="28"/>
    </row>
    <row r="17" spans="2:16" x14ac:dyDescent="0.25">
      <c r="B17" s="25" t="s">
        <v>15</v>
      </c>
      <c r="C17" s="42"/>
      <c r="D17" s="43"/>
      <c r="E17" s="43"/>
      <c r="F17" s="42"/>
      <c r="G17" s="43"/>
      <c r="H17" s="43"/>
      <c r="I17" s="43"/>
      <c r="J17" s="43"/>
      <c r="K17" s="44"/>
    </row>
    <row r="18" spans="2:16" s="20" customFormat="1" ht="33.6" customHeight="1" x14ac:dyDescent="0.25">
      <c r="B18" s="45"/>
      <c r="C18" s="46"/>
      <c r="D18" s="47"/>
      <c r="E18" s="48" t="s">
        <v>18</v>
      </c>
      <c r="F18" s="49"/>
      <c r="G18" s="49"/>
      <c r="H18" s="50" t="s">
        <v>4</v>
      </c>
      <c r="I18" s="50"/>
      <c r="J18" s="50"/>
      <c r="K18" s="51"/>
    </row>
    <row r="19" spans="2:16" ht="57.95" customHeight="1" x14ac:dyDescent="0.25">
      <c r="B19" s="52" t="s">
        <v>11</v>
      </c>
      <c r="C19" s="29" t="s">
        <v>12</v>
      </c>
      <c r="D19" s="47" t="s">
        <v>14</v>
      </c>
      <c r="E19" s="53" t="s">
        <v>16</v>
      </c>
      <c r="F19" s="49" t="s">
        <v>9</v>
      </c>
      <c r="G19" s="49" t="s">
        <v>25</v>
      </c>
      <c r="H19" s="50" t="s">
        <v>7</v>
      </c>
      <c r="I19" s="50" t="s">
        <v>21</v>
      </c>
      <c r="J19" s="50" t="s">
        <v>17</v>
      </c>
      <c r="K19" s="74" t="s">
        <v>6</v>
      </c>
    </row>
    <row r="20" spans="2:16" x14ac:dyDescent="0.25">
      <c r="B20" s="54">
        <v>42681</v>
      </c>
      <c r="C20" s="55">
        <v>42699</v>
      </c>
      <c r="D20" s="56">
        <v>0.68406614226438855</v>
      </c>
      <c r="E20" s="76">
        <f>(G14-$D14)/(1+$F8/100)</f>
        <v>2.394112305236475</v>
      </c>
      <c r="F20" s="76">
        <f>E20+$D20</f>
        <v>3.0781784475008633</v>
      </c>
      <c r="G20" s="76">
        <f>F20+$F8+(F20*$F8/100)</f>
        <v>5.5426552883026377</v>
      </c>
      <c r="H20" s="77"/>
      <c r="I20" s="77"/>
      <c r="J20" s="77"/>
      <c r="K20" s="78"/>
    </row>
    <row r="21" spans="2:16" x14ac:dyDescent="0.25">
      <c r="B21" s="57">
        <v>42674</v>
      </c>
      <c r="C21" s="58">
        <v>42699</v>
      </c>
      <c r="D21" s="30">
        <v>0.64472125517656664</v>
      </c>
      <c r="E21" s="79"/>
      <c r="F21" s="79"/>
      <c r="G21" s="80"/>
      <c r="H21" s="81">
        <f>I$7/(1+F9/100)</f>
        <v>5.1274097223642308</v>
      </c>
      <c r="I21" s="81">
        <f>D21+H21</f>
        <v>5.7721309775407974</v>
      </c>
      <c r="J21" s="81">
        <f>I21+F9+I21*F9/100</f>
        <v>8.3010170242530563</v>
      </c>
      <c r="K21" s="82">
        <f>0.6*G20+0.4*$J21</f>
        <v>6.6459999826828051</v>
      </c>
    </row>
    <row r="22" spans="2:16" x14ac:dyDescent="0.25">
      <c r="D22" s="22"/>
      <c r="E22" s="22"/>
      <c r="F22" s="22"/>
      <c r="G22" s="22"/>
      <c r="H22" s="22"/>
      <c r="K22" s="22"/>
    </row>
    <row r="23" spans="2:16" x14ac:dyDescent="0.25">
      <c r="F23" s="22"/>
      <c r="G23" s="22"/>
      <c r="K23" s="22"/>
    </row>
    <row r="26" spans="2:16" x14ac:dyDescent="0.25">
      <c r="L26" s="22"/>
      <c r="M26" s="22"/>
      <c r="N26" s="22"/>
      <c r="O26" s="22"/>
      <c r="P26" s="22"/>
    </row>
  </sheetData>
  <dataValidations count="2">
    <dataValidation type="list" showInputMessage="1" showErrorMessage="1" sqref="G4">
      <formula1>$I$4:$I$5</formula1>
    </dataValidation>
    <dataValidation type="list" showInputMessage="1" showErrorMessage="1" sqref="C4">
      <formula1>$D$7:$E$7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"/>
  <sheetViews>
    <sheetView workbookViewId="0">
      <selection activeCell="D16" sqref="D16"/>
    </sheetView>
  </sheetViews>
  <sheetFormatPr defaultRowHeight="15" x14ac:dyDescent="0.25"/>
  <cols>
    <col min="2" max="2" width="18.42578125" customWidth="1"/>
    <col min="3" max="4" width="23.5703125" customWidth="1"/>
  </cols>
  <sheetData>
    <row r="2" spans="2:6" ht="15.75" thickBot="1" x14ac:dyDescent="0.3">
      <c r="B2" s="5" t="s">
        <v>36</v>
      </c>
    </row>
    <row r="3" spans="2:6" ht="15.75" thickBot="1" x14ac:dyDescent="0.3">
      <c r="B3" s="88"/>
      <c r="C3" s="89" t="s">
        <v>26</v>
      </c>
      <c r="D3" s="90" t="s">
        <v>27</v>
      </c>
    </row>
    <row r="4" spans="2:6" ht="15.75" thickBot="1" x14ac:dyDescent="0.3">
      <c r="B4" s="91" t="s">
        <v>28</v>
      </c>
      <c r="C4" s="92">
        <f>'RoR calcs'!F20/100</f>
        <v>3.0781784475008633E-2</v>
      </c>
      <c r="D4" s="92">
        <f>(1+C4)*(1+'RoR calcs'!$F$9/100)-1</f>
        <v>5.5426552883026448E-2</v>
      </c>
      <c r="F4" s="85"/>
    </row>
    <row r="5" spans="2:6" ht="15.75" thickBot="1" x14ac:dyDescent="0.3">
      <c r="B5" s="91" t="s">
        <v>29</v>
      </c>
      <c r="C5" s="92">
        <f>'RoR calcs'!I21/100</f>
        <v>5.7721309775407972E-2</v>
      </c>
      <c r="D5" s="92">
        <f>(1+C5)*(1+'RoR calcs'!$F$9/100)-1</f>
        <v>8.3010170242530323E-2</v>
      </c>
    </row>
    <row r="7" spans="2:6" x14ac:dyDescent="0.25">
      <c r="C7" s="87"/>
      <c r="D7" s="8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K19" sqref="K19"/>
    </sheetView>
  </sheetViews>
  <sheetFormatPr defaultRowHeight="15" x14ac:dyDescent="0.25"/>
  <cols>
    <col min="2" max="2" width="21.85546875" customWidth="1"/>
    <col min="3" max="3" width="31.140625" customWidth="1"/>
  </cols>
  <sheetData>
    <row r="2" spans="2:8" ht="15.75" thickBot="1" x14ac:dyDescent="0.3">
      <c r="B2" s="5" t="s">
        <v>37</v>
      </c>
    </row>
    <row r="3" spans="2:8" ht="15.75" thickBot="1" x14ac:dyDescent="0.3">
      <c r="B3" s="88" t="s">
        <v>30</v>
      </c>
      <c r="C3" s="89" t="s">
        <v>31</v>
      </c>
    </row>
    <row r="4" spans="2:8" ht="15.75" thickBot="1" x14ac:dyDescent="0.3">
      <c r="B4" s="91" t="s">
        <v>32</v>
      </c>
      <c r="C4" s="94">
        <f>'RoR calcs'!I15/100</f>
        <v>7.7686237223043964E-2</v>
      </c>
    </row>
    <row r="5" spans="2:8" ht="15.75" thickBot="1" x14ac:dyDescent="0.3">
      <c r="B5" s="91" t="s">
        <v>33</v>
      </c>
      <c r="C5" s="94">
        <f>'RoR calcs'!G14/100</f>
        <v>5.0320000000000004E-2</v>
      </c>
    </row>
    <row r="6" spans="2:8" ht="15.75" thickBot="1" x14ac:dyDescent="0.3">
      <c r="B6" s="91" t="s">
        <v>34</v>
      </c>
      <c r="C6" s="94">
        <v>0.6</v>
      </c>
    </row>
    <row r="7" spans="2:8" ht="15.75" thickBot="1" x14ac:dyDescent="0.3">
      <c r="B7" s="91" t="s">
        <v>35</v>
      </c>
      <c r="C7" s="93">
        <f>'RoR calcs'!E9/100</f>
        <v>1.861834245881458E-2</v>
      </c>
    </row>
    <row r="9" spans="2:8" x14ac:dyDescent="0.25">
      <c r="C9" s="87"/>
    </row>
    <row r="15" spans="2:8" x14ac:dyDescent="0.25">
      <c r="H15" s="85"/>
    </row>
    <row r="16" spans="2:8" x14ac:dyDescent="0.25">
      <c r="H16" s="85"/>
    </row>
    <row r="17" spans="8:8" x14ac:dyDescent="0.25">
      <c r="H17" s="84"/>
    </row>
    <row r="19" spans="8:8" x14ac:dyDescent="0.25">
      <c r="H19" s="8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RoR calcs</vt:lpstr>
      <vt:lpstr>RRP Table 6.5 - amended</vt:lpstr>
      <vt:lpstr>RRP Table 6.6 - amended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Bloomberg</dc:creator>
  <cp:lastModifiedBy>Robert Ball</cp:lastModifiedBy>
  <dcterms:created xsi:type="dcterms:W3CDTF">2016-11-14T02:13:43Z</dcterms:created>
  <dcterms:modified xsi:type="dcterms:W3CDTF">2016-12-20T06:20:07Z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{72821DDA-CA1F-4CBB-9A43-2590C842B737}</vt:lpwstr>
  </property>
</Properties>
</file>