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embeddings/oleObject1.bin" ContentType="application/vnd.openxmlformats-officedocument.oleObject"/>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28800" windowHeight="12345" tabRatio="899" activeTab="13"/>
  </bookViews>
  <sheets>
    <sheet name="Cover" sheetId="1" r:id="rId1"/>
    <sheet name="Contents" sheetId="2" r:id="rId2"/>
    <sheet name="1. Income" sheetId="48" r:id="rId3"/>
    <sheet name="5. Capex" sheetId="37" r:id="rId4"/>
    <sheet name="7. Capex for tax dep'n" sheetId="39" r:id="rId5"/>
    <sheet name="8. Maintenance" sheetId="40" r:id="rId6"/>
    <sheet name="10. Operating costs" sheetId="42" r:id="rId7"/>
    <sheet name="16. Avoided cost payments" sheetId="53" r:id="rId8"/>
    <sheet name="17. Altern Ctl &amp; other" sheetId="54" r:id="rId9"/>
    <sheet name="18. EBSS" sheetId="56" r:id="rId10"/>
    <sheet name="19. Juris Scheme" sheetId="57" r:id="rId11"/>
    <sheet name="20a. DMIS -DMIA" sheetId="58" r:id="rId12"/>
    <sheet name="20b. DMIS -  D-factor" sheetId="59" r:id="rId13"/>
    <sheet name="21. Self insurance" sheetId="60" r:id="rId14"/>
    <sheet name="22. CHAP" sheetId="61" r:id="rId15"/>
    <sheet name="Amendments" sheetId="62" r:id="rId16"/>
    <sheet name="Sheet1" sheetId="63"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bc" localSheetId="1">#REF!</definedName>
    <definedName name="abc">#REF!</definedName>
    <definedName name="Asset1" localSheetId="2">'[1]4. RAB'!#REF!</definedName>
    <definedName name="Asset1" localSheetId="1">'[2]4. RAB'!#REF!</definedName>
    <definedName name="Asset1" localSheetId="0">#REF!</definedName>
    <definedName name="Asset1">#REF!</definedName>
    <definedName name="Asset10" localSheetId="2">'[1]4. RAB'!#REF!</definedName>
    <definedName name="Asset10" localSheetId="1">'[2]4. RAB'!#REF!</definedName>
    <definedName name="Asset10" localSheetId="0">#REF!</definedName>
    <definedName name="Asset10">#REF!</definedName>
    <definedName name="Asset11" localSheetId="2">'[1]4. RAB'!#REF!</definedName>
    <definedName name="Asset11" localSheetId="1">'[2]4. RAB'!#REF!</definedName>
    <definedName name="Asset11" localSheetId="0">#REF!</definedName>
    <definedName name="Asset11">#REF!</definedName>
    <definedName name="asset11a" localSheetId="1">#REF!</definedName>
    <definedName name="asset11a" localSheetId="0">#REF!</definedName>
    <definedName name="asset11a">#REF!</definedName>
    <definedName name="Asset12" localSheetId="2">'[1]4. RAB'!#REF!</definedName>
    <definedName name="Asset12" localSheetId="1">'[2]4. RAB'!#REF!</definedName>
    <definedName name="Asset12" localSheetId="0">#REF!</definedName>
    <definedName name="Asset12">#REF!</definedName>
    <definedName name="Asset13" localSheetId="2">'[1]4. RAB'!#REF!</definedName>
    <definedName name="Asset13" localSheetId="1">'[2]4. RAB'!#REF!</definedName>
    <definedName name="Asset13" localSheetId="0">#REF!</definedName>
    <definedName name="Asset13">#REF!</definedName>
    <definedName name="Asset14" localSheetId="2">'[1]4. RAB'!#REF!</definedName>
    <definedName name="Asset14" localSheetId="1">'[2]4. RAB'!#REF!</definedName>
    <definedName name="Asset14" localSheetId="0">#REF!</definedName>
    <definedName name="Asset14">#REF!</definedName>
    <definedName name="Asset15" localSheetId="2">'[1]4. RAB'!#REF!</definedName>
    <definedName name="Asset15" localSheetId="1">'[2]4. RAB'!#REF!</definedName>
    <definedName name="Asset15" localSheetId="0">#REF!</definedName>
    <definedName name="Asset15">#REF!</definedName>
    <definedName name="Asset16" localSheetId="2">'[1]4. RAB'!#REF!</definedName>
    <definedName name="Asset16" localSheetId="1">'[2]4. RAB'!#REF!</definedName>
    <definedName name="Asset16" localSheetId="0">#REF!</definedName>
    <definedName name="Asset16">#REF!</definedName>
    <definedName name="Asset17" localSheetId="2">'[1]4. RAB'!#REF!</definedName>
    <definedName name="Asset17" localSheetId="1">'[2]4. RAB'!#REF!</definedName>
    <definedName name="Asset17" localSheetId="0">#REF!</definedName>
    <definedName name="Asset17">#REF!</definedName>
    <definedName name="Asset18" localSheetId="2">'[1]4. RAB'!#REF!</definedName>
    <definedName name="Asset18" localSheetId="1">'[2]4. RAB'!#REF!</definedName>
    <definedName name="Asset18" localSheetId="0">#REF!</definedName>
    <definedName name="Asset18">#REF!</definedName>
    <definedName name="Asset19" localSheetId="2">'[1]4. RAB'!#REF!</definedName>
    <definedName name="Asset19" localSheetId="1">'[2]4. RAB'!#REF!</definedName>
    <definedName name="Asset19" localSheetId="0">#REF!</definedName>
    <definedName name="Asset19">#REF!</definedName>
    <definedName name="Asset2" localSheetId="2">'[1]4. RAB'!#REF!</definedName>
    <definedName name="Asset2" localSheetId="1">'[2]4. RAB'!#REF!</definedName>
    <definedName name="Asset2" localSheetId="0">#REF!</definedName>
    <definedName name="Asset2">#REF!</definedName>
    <definedName name="Asset20" localSheetId="2">'[1]4. RAB'!#REF!</definedName>
    <definedName name="Asset20" localSheetId="1">'[2]4. RAB'!#REF!</definedName>
    <definedName name="Asset20" localSheetId="0">#REF!</definedName>
    <definedName name="Asset20">#REF!</definedName>
    <definedName name="Asset3" localSheetId="2">'[1]4. RAB'!#REF!</definedName>
    <definedName name="Asset3" localSheetId="1">'[2]4. RAB'!#REF!</definedName>
    <definedName name="Asset3" localSheetId="0">#REF!</definedName>
    <definedName name="Asset3">#REF!</definedName>
    <definedName name="Asset4" localSheetId="2">'[1]4. RAB'!#REF!</definedName>
    <definedName name="Asset4" localSheetId="1">'[2]4. RAB'!#REF!</definedName>
    <definedName name="Asset4" localSheetId="0">#REF!</definedName>
    <definedName name="Asset4">#REF!</definedName>
    <definedName name="Asset5" localSheetId="2">'[1]4. RAB'!#REF!</definedName>
    <definedName name="Asset5" localSheetId="1">'[2]4. RAB'!#REF!</definedName>
    <definedName name="Asset5" localSheetId="0">#REF!</definedName>
    <definedName name="Asset5">#REF!</definedName>
    <definedName name="Asset6" localSheetId="2">'[1]4. RAB'!#REF!</definedName>
    <definedName name="Asset6" localSheetId="1">'[2]4. RAB'!#REF!</definedName>
    <definedName name="Asset6" localSheetId="0">#REF!</definedName>
    <definedName name="Asset6">#REF!</definedName>
    <definedName name="Asset7" localSheetId="2">'[1]4. RAB'!#REF!</definedName>
    <definedName name="Asset7" localSheetId="1">'[2]4. RAB'!#REF!</definedName>
    <definedName name="Asset7" localSheetId="0">#REF!</definedName>
    <definedName name="Asset7">#REF!</definedName>
    <definedName name="Asset8" localSheetId="2">'[1]4. RAB'!#REF!</definedName>
    <definedName name="Asset8" localSheetId="1">'[2]4. RAB'!#REF!</definedName>
    <definedName name="Asset8" localSheetId="0">#REF!</definedName>
    <definedName name="Asset8">#REF!</definedName>
    <definedName name="Asset9" localSheetId="2">'[1]4. RAB'!#REF!</definedName>
    <definedName name="Asset9" localSheetId="1">'[2]4. RAB'!#REF!</definedName>
    <definedName name="Asset9" localSheetId="0">#REF!</definedName>
    <definedName name="Asset9">#REF!</definedName>
    <definedName name="DNSP">[3]Outcomes!$B$2</definedName>
    <definedName name="_xlnm.Print_Area" localSheetId="2">'1. Income'!$B$1:$K$44</definedName>
    <definedName name="_xlnm.Print_Area" localSheetId="6">'10. Operating costs'!$B$1:$O$123</definedName>
    <definedName name="_xlnm.Print_Area" localSheetId="7">'16. Avoided cost payments'!$B$1:$D$14</definedName>
    <definedName name="_xlnm.Print_Area" localSheetId="8">'17. Altern Ctl &amp; other'!$B$1:$I$17</definedName>
    <definedName name="_xlnm.Print_Area" localSheetId="9">'18. EBSS'!$B$1:$K$32</definedName>
    <definedName name="_xlnm.Print_Area" localSheetId="10">'19. Juris Scheme'!$B$1:$C$16</definedName>
    <definedName name="_xlnm.Print_Area" localSheetId="11">'20a. DMIS -DMIA'!$B$1:$F$40</definedName>
    <definedName name="_xlnm.Print_Area" localSheetId="12">'20b. DMIS -  D-factor'!$B$1:$I$87</definedName>
    <definedName name="_xlnm.Print_Area" localSheetId="13">'21. Self insurance'!$B$1:$L$29</definedName>
    <definedName name="_xlnm.Print_Area" localSheetId="14">'22. CHAP'!$B$1:$G$30</definedName>
    <definedName name="_xlnm.Print_Area" localSheetId="3">'5. Capex'!$B$1:$H$260</definedName>
    <definedName name="_xlnm.Print_Area" localSheetId="4">'7. Capex for tax dep''n'!$B$1:$F$64</definedName>
    <definedName name="_xlnm.Print_Area" localSheetId="5">'8. Maintenance'!$B$1:$O$59</definedName>
    <definedName name="_xlnm.Print_Area" localSheetId="1">Contents!$A$1:$G$16</definedName>
    <definedName name="_xlnm.Print_Area" localSheetId="0">Cover!$A$1:$H$44</definedName>
    <definedName name="YEAR">[3]Outcomes!$B$3</definedName>
  </definedNames>
  <calcPr calcId="145621" calcMode="manual" iterate="1" calcOnSave="0"/>
</workbook>
</file>

<file path=xl/calcChain.xml><?xml version="1.0" encoding="utf-8"?>
<calcChain xmlns="http://schemas.openxmlformats.org/spreadsheetml/2006/main">
  <c r="C32" i="56" l="1"/>
  <c r="C19" i="56"/>
  <c r="C20" i="56" s="1"/>
  <c r="D20" i="48"/>
  <c r="D32" i="48" s="1"/>
  <c r="D34" i="48" s="1"/>
  <c r="F34" i="48"/>
  <c r="E17" i="59"/>
  <c r="F17" i="59"/>
  <c r="H17" i="59" s="1"/>
  <c r="E16" i="59"/>
  <c r="F16" i="59"/>
  <c r="E15" i="59"/>
  <c r="F15" i="59"/>
  <c r="H15" i="59" s="1"/>
  <c r="E16" i="54"/>
  <c r="D16" i="54"/>
  <c r="E12" i="54"/>
  <c r="D12" i="54"/>
  <c r="D257" i="37"/>
  <c r="D228" i="37"/>
  <c r="D196" i="37"/>
  <c r="D197" i="37" s="1"/>
  <c r="D167" i="37"/>
  <c r="C40" i="59"/>
  <c r="F33" i="39"/>
  <c r="F56" i="39"/>
  <c r="E24" i="61"/>
  <c r="C24" i="61"/>
  <c r="E23" i="61"/>
  <c r="C23" i="61"/>
  <c r="C20" i="61"/>
  <c r="C19" i="61"/>
  <c r="E18" i="61"/>
  <c r="C18" i="61"/>
  <c r="E19" i="61"/>
  <c r="E20" i="61"/>
  <c r="G17" i="61"/>
  <c r="E17" i="61"/>
  <c r="C17" i="61"/>
  <c r="F62" i="39"/>
  <c r="F61" i="39"/>
  <c r="F60" i="39"/>
  <c r="F59" i="39"/>
  <c r="F63" i="39" s="1"/>
  <c r="F58" i="39"/>
  <c r="F57" i="39"/>
  <c r="F53" i="39"/>
  <c r="F52" i="39"/>
  <c r="F51" i="39"/>
  <c r="F50" i="39"/>
  <c r="F49" i="39"/>
  <c r="F48" i="39"/>
  <c r="F47" i="39"/>
  <c r="F46" i="39"/>
  <c r="F45" i="39"/>
  <c r="F44" i="39"/>
  <c r="F43" i="39"/>
  <c r="F42" i="39"/>
  <c r="F41" i="39"/>
  <c r="F40" i="39"/>
  <c r="F54" i="39" s="1"/>
  <c r="F39" i="39"/>
  <c r="F38" i="39"/>
  <c r="F32" i="39"/>
  <c r="F31" i="39"/>
  <c r="F30" i="39"/>
  <c r="F29" i="39"/>
  <c r="F28" i="39"/>
  <c r="F27" i="39"/>
  <c r="F24" i="39"/>
  <c r="F23" i="39"/>
  <c r="F22" i="39"/>
  <c r="F21" i="39"/>
  <c r="F20" i="39"/>
  <c r="F19" i="39"/>
  <c r="F18" i="39"/>
  <c r="F17" i="39"/>
  <c r="F16" i="39"/>
  <c r="F15" i="39"/>
  <c r="F14" i="39"/>
  <c r="F13" i="39"/>
  <c r="F12" i="39"/>
  <c r="F11" i="39"/>
  <c r="F25" i="39" s="1"/>
  <c r="F35" i="39" s="1"/>
  <c r="F34" i="39"/>
  <c r="C109" i="37"/>
  <c r="C119" i="37" s="1"/>
  <c r="C12" i="56"/>
  <c r="C21" i="56" s="1"/>
  <c r="K18" i="60"/>
  <c r="J18" i="60"/>
  <c r="G21" i="59"/>
  <c r="D21" i="59"/>
  <c r="C21" i="59"/>
  <c r="E20" i="59"/>
  <c r="F20" i="59"/>
  <c r="E19" i="59"/>
  <c r="F19" i="59" s="1"/>
  <c r="H19" i="59" s="1"/>
  <c r="E18" i="59"/>
  <c r="F18" i="59" s="1"/>
  <c r="H18" i="59" s="1"/>
  <c r="H16" i="59"/>
  <c r="D28" i="58"/>
  <c r="E27" i="58"/>
  <c r="E26" i="58"/>
  <c r="E25" i="58"/>
  <c r="E24" i="58"/>
  <c r="E23" i="58"/>
  <c r="E22" i="58"/>
  <c r="E21" i="58"/>
  <c r="E20" i="58"/>
  <c r="E19" i="58"/>
  <c r="E18" i="58"/>
  <c r="E28" i="58" s="1"/>
  <c r="E17" i="58"/>
  <c r="E16" i="58"/>
  <c r="E15" i="58"/>
  <c r="C28" i="58"/>
  <c r="I16" i="54"/>
  <c r="G16" i="54"/>
  <c r="G17" i="54" s="1"/>
  <c r="F16" i="54"/>
  <c r="G12" i="54"/>
  <c r="N34" i="42"/>
  <c r="D34" i="42"/>
  <c r="N22" i="42"/>
  <c r="N35" i="42" s="1"/>
  <c r="D22" i="42"/>
  <c r="D35" i="42"/>
  <c r="E46" i="40"/>
  <c r="H20" i="59"/>
  <c r="E17" i="54"/>
  <c r="H12" i="54"/>
  <c r="H17" i="54" s="1"/>
  <c r="L18" i="42"/>
  <c r="I20" i="42"/>
  <c r="L21" i="42"/>
  <c r="L27" i="42"/>
  <c r="I30" i="42"/>
  <c r="L14" i="42"/>
  <c r="I16" i="42"/>
  <c r="I15" i="42"/>
  <c r="I14" i="42"/>
  <c r="I33" i="42"/>
  <c r="L17" i="42"/>
  <c r="E14" i="58"/>
  <c r="I13" i="42"/>
  <c r="L15" i="42"/>
  <c r="K34" i="42"/>
  <c r="I31" i="42"/>
  <c r="L19" i="42"/>
  <c r="O34" i="42"/>
  <c r="K22" i="42"/>
  <c r="K35" i="42" s="1"/>
  <c r="L35" i="42" s="1"/>
  <c r="I21" i="42"/>
  <c r="L26" i="42"/>
  <c r="L13" i="42"/>
  <c r="G34" i="42"/>
  <c r="G35" i="42" s="1"/>
  <c r="M22" i="42"/>
  <c r="M35" i="42" s="1"/>
  <c r="I24" i="42"/>
  <c r="I18" i="42"/>
  <c r="I19" i="42"/>
  <c r="J34" i="42"/>
  <c r="L34" i="42" s="1"/>
  <c r="J22" i="42"/>
  <c r="O22" i="42"/>
  <c r="L20" i="42"/>
  <c r="I27" i="42"/>
  <c r="G22" i="42"/>
  <c r="M34" i="42"/>
  <c r="L33" i="42"/>
  <c r="L24" i="42"/>
  <c r="I25" i="42"/>
  <c r="I28" i="42"/>
  <c r="L16" i="42"/>
  <c r="I17" i="42"/>
  <c r="I26" i="42"/>
  <c r="I29" i="42"/>
  <c r="H22" i="42"/>
  <c r="H34" i="42"/>
  <c r="I34" i="42" s="1"/>
  <c r="F46" i="40"/>
  <c r="N18" i="40"/>
  <c r="D18" i="40"/>
  <c r="B64" i="39"/>
  <c r="B63" i="39"/>
  <c r="B62" i="39"/>
  <c r="B61" i="39"/>
  <c r="B60" i="39"/>
  <c r="B59" i="39"/>
  <c r="B58" i="39"/>
  <c r="B57" i="39"/>
  <c r="B56" i="39"/>
  <c r="B54" i="39"/>
  <c r="B53" i="39"/>
  <c r="B52" i="39"/>
  <c r="B51" i="39"/>
  <c r="B50" i="39"/>
  <c r="B49" i="39"/>
  <c r="B48" i="39"/>
  <c r="B47" i="39"/>
  <c r="B46" i="39"/>
  <c r="B45" i="39"/>
  <c r="B44" i="39"/>
  <c r="B43" i="39"/>
  <c r="B42" i="39"/>
  <c r="B41" i="39"/>
  <c r="B40" i="39"/>
  <c r="B39" i="39"/>
  <c r="B38" i="39"/>
  <c r="B35" i="39"/>
  <c r="B34" i="39"/>
  <c r="B33" i="39"/>
  <c r="B32" i="39"/>
  <c r="B31" i="39"/>
  <c r="B30" i="39"/>
  <c r="B29" i="39"/>
  <c r="B28" i="39"/>
  <c r="B27" i="39"/>
  <c r="B25" i="39"/>
  <c r="B24" i="39"/>
  <c r="B23" i="39"/>
  <c r="B22" i="39"/>
  <c r="B21" i="39"/>
  <c r="B20" i="39"/>
  <c r="B19" i="39"/>
  <c r="B18" i="39"/>
  <c r="B17" i="39"/>
  <c r="B16" i="39"/>
  <c r="B15" i="39"/>
  <c r="B14" i="39"/>
  <c r="B13" i="39"/>
  <c r="B12" i="39"/>
  <c r="B11" i="39"/>
  <c r="C89" i="37"/>
  <c r="C90" i="37" s="1"/>
  <c r="C120" i="37" s="1"/>
  <c r="C80" i="37"/>
  <c r="L16" i="40"/>
  <c r="L13" i="40"/>
  <c r="I14" i="40"/>
  <c r="I17" i="40"/>
  <c r="L14" i="40"/>
  <c r="L18" i="40" s="1"/>
  <c r="H16" i="54"/>
  <c r="G18" i="40"/>
  <c r="I18" i="40" s="1"/>
  <c r="I15" i="40"/>
  <c r="F12" i="54"/>
  <c r="O35" i="42"/>
  <c r="J35" i="42"/>
  <c r="D29" i="37"/>
  <c r="E29" i="37" s="1"/>
  <c r="D33" i="37"/>
  <c r="E33" i="37" s="1"/>
  <c r="C118" i="37"/>
  <c r="D17" i="37"/>
  <c r="D21" i="37"/>
  <c r="D34" i="37" s="1"/>
  <c r="C17" i="37"/>
  <c r="C21" i="37"/>
  <c r="C29" i="37"/>
  <c r="C33" i="37"/>
  <c r="C34" i="37" s="1"/>
  <c r="H35" i="42"/>
  <c r="F22" i="42"/>
  <c r="F34" i="42"/>
  <c r="O18" i="40"/>
  <c r="L17" i="40"/>
  <c r="H18" i="40"/>
  <c r="I13" i="40"/>
  <c r="K18" i="40"/>
  <c r="L15" i="40"/>
  <c r="J18" i="40"/>
  <c r="I16" i="40"/>
  <c r="M18" i="40"/>
  <c r="J20" i="48"/>
  <c r="J32" i="48" s="1"/>
  <c r="J34" i="48" s="1"/>
  <c r="F18" i="40"/>
  <c r="F17" i="54"/>
  <c r="E22" i="42"/>
  <c r="E34" i="42"/>
  <c r="F35" i="42"/>
  <c r="E18" i="40"/>
  <c r="E35" i="42"/>
  <c r="B3" i="61"/>
  <c r="B3" i="60"/>
  <c r="B3" i="59"/>
  <c r="B3" i="58"/>
  <c r="B3" i="57"/>
  <c r="B3" i="56"/>
  <c r="B3" i="54"/>
  <c r="B3" i="53"/>
  <c r="B3" i="42"/>
  <c r="B3" i="40"/>
  <c r="B3" i="39"/>
  <c r="B3" i="37"/>
  <c r="B3" i="48"/>
  <c r="B1" i="61"/>
  <c r="E13" i="61"/>
  <c r="E14" i="61"/>
  <c r="E15" i="61"/>
  <c r="B1" i="60"/>
  <c r="B1" i="59"/>
  <c r="G26" i="59"/>
  <c r="I26" i="59"/>
  <c r="I29" i="59"/>
  <c r="C62" i="59"/>
  <c r="G27" i="59"/>
  <c r="I27" i="59"/>
  <c r="G28" i="59"/>
  <c r="I28" i="59"/>
  <c r="C63" i="59"/>
  <c r="H45" i="59"/>
  <c r="H46" i="59"/>
  <c r="H47" i="59"/>
  <c r="H48" i="59" s="1"/>
  <c r="C64" i="59" s="1"/>
  <c r="F48" i="59"/>
  <c r="G48" i="59"/>
  <c r="C56" i="59"/>
  <c r="C65" i="59"/>
  <c r="F79" i="59"/>
  <c r="D87" i="59" s="1"/>
  <c r="B1" i="58"/>
  <c r="C12" i="58"/>
  <c r="B1" i="57"/>
  <c r="C16" i="57"/>
  <c r="B1" i="56"/>
  <c r="B1" i="54"/>
  <c r="B1" i="53"/>
  <c r="D14" i="53"/>
  <c r="B1" i="48"/>
  <c r="B1" i="42"/>
  <c r="I100" i="42"/>
  <c r="L100" i="42"/>
  <c r="I101" i="42"/>
  <c r="L101" i="42"/>
  <c r="I102" i="42"/>
  <c r="L102" i="42"/>
  <c r="I112" i="42"/>
  <c r="L112" i="42"/>
  <c r="I113" i="42"/>
  <c r="L113" i="42"/>
  <c r="I114" i="42"/>
  <c r="L114" i="42"/>
  <c r="B1" i="40"/>
  <c r="F59" i="40"/>
  <c r="B1" i="39"/>
  <c r="B1" i="37"/>
  <c r="E12" i="37"/>
  <c r="E13" i="37"/>
  <c r="E14" i="37"/>
  <c r="E15" i="37"/>
  <c r="E16" i="37"/>
  <c r="E17" i="37"/>
  <c r="E18" i="37"/>
  <c r="E19" i="37"/>
  <c r="E20" i="37"/>
  <c r="E21" i="37"/>
  <c r="E24" i="37"/>
  <c r="E25" i="37"/>
  <c r="E26" i="37"/>
  <c r="E27" i="37"/>
  <c r="E28" i="37"/>
  <c r="E30" i="37"/>
  <c r="E31" i="37"/>
  <c r="E32" i="37"/>
  <c r="E66" i="37"/>
  <c r="E67" i="37"/>
  <c r="E68" i="37"/>
  <c r="E69" i="37"/>
  <c r="E70" i="37"/>
  <c r="E71" i="37"/>
  <c r="E72" i="37"/>
  <c r="E73" i="37"/>
  <c r="E74" i="37"/>
  <c r="E75" i="37"/>
  <c r="E76" i="37"/>
  <c r="E77" i="37"/>
  <c r="E78" i="37"/>
  <c r="E79" i="37"/>
  <c r="D80" i="37"/>
  <c r="E80" i="37"/>
  <c r="E90" i="37" s="1"/>
  <c r="E82" i="37"/>
  <c r="E83" i="37"/>
  <c r="E84" i="37"/>
  <c r="E85" i="37"/>
  <c r="E86" i="37"/>
  <c r="E87" i="37"/>
  <c r="E88" i="37"/>
  <c r="D89" i="37"/>
  <c r="D90" i="37" s="1"/>
  <c r="D120" i="37" s="1"/>
  <c r="E93" i="37"/>
  <c r="E94" i="37"/>
  <c r="E109" i="37" s="1"/>
  <c r="E95" i="37"/>
  <c r="E96" i="37"/>
  <c r="E97" i="37"/>
  <c r="E98" i="37"/>
  <c r="E99" i="37"/>
  <c r="E100" i="37"/>
  <c r="E101" i="37"/>
  <c r="E102" i="37"/>
  <c r="E103" i="37"/>
  <c r="E104" i="37"/>
  <c r="E105" i="37"/>
  <c r="E106" i="37"/>
  <c r="E107" i="37"/>
  <c r="E108" i="37"/>
  <c r="D109" i="37"/>
  <c r="D119" i="37"/>
  <c r="E119" i="37" s="1"/>
  <c r="E111" i="37"/>
  <c r="E112" i="37"/>
  <c r="E113" i="37"/>
  <c r="E114" i="37"/>
  <c r="E116" i="37"/>
  <c r="E117" i="37"/>
  <c r="D118" i="37"/>
  <c r="E118" i="37" s="1"/>
  <c r="E126" i="37"/>
  <c r="E127" i="37"/>
  <c r="G138" i="37"/>
  <c r="C159" i="37"/>
  <c r="D159" i="37"/>
  <c r="C168" i="37"/>
  <c r="D168" i="37"/>
  <c r="D169" i="37" s="1"/>
  <c r="D199" i="37" s="1"/>
  <c r="C188" i="37"/>
  <c r="C198" i="37"/>
  <c r="D188" i="37"/>
  <c r="D198" i="37"/>
  <c r="C197" i="37"/>
  <c r="C220" i="37"/>
  <c r="D220" i="37"/>
  <c r="D230" i="37" s="1"/>
  <c r="D260" i="37" s="1"/>
  <c r="C229" i="37"/>
  <c r="D229" i="37"/>
  <c r="C249" i="37"/>
  <c r="C259" i="37"/>
  <c r="D249" i="37"/>
  <c r="D259" i="37"/>
  <c r="C258" i="37"/>
  <c r="D258" i="37"/>
  <c r="C230" i="37"/>
  <c r="C260" i="37"/>
  <c r="C169" i="37"/>
  <c r="C199" i="37"/>
  <c r="E89" i="37"/>
  <c r="I20" i="48"/>
  <c r="I11" i="54" s="1"/>
  <c r="I12" i="54" s="1"/>
  <c r="I17" i="54" s="1"/>
  <c r="I32" i="48"/>
  <c r="K20" i="48"/>
  <c r="K32" i="48" s="1"/>
  <c r="K34" i="48" s="1"/>
  <c r="E20" i="48"/>
  <c r="E32" i="48"/>
  <c r="E34" i="48"/>
  <c r="H20" i="48"/>
  <c r="H32" i="48"/>
  <c r="G20" i="48"/>
  <c r="G32" i="48"/>
  <c r="G34" i="48" s="1"/>
  <c r="F20" i="48"/>
  <c r="F32" i="48"/>
  <c r="I34" i="48"/>
  <c r="H34" i="48"/>
  <c r="F18" i="60"/>
  <c r="H18" i="60"/>
  <c r="G18" i="60"/>
  <c r="I18" i="60"/>
  <c r="D29" i="60"/>
  <c r="D17" i="54" l="1"/>
  <c r="E21" i="59"/>
  <c r="E34" i="37"/>
  <c r="F64" i="39"/>
  <c r="H21" i="59"/>
  <c r="C61" i="59" s="1"/>
  <c r="C67" i="59" s="1"/>
  <c r="C69" i="59" s="1"/>
  <c r="C78" i="59" s="1"/>
  <c r="C86" i="59" s="1"/>
  <c r="C87" i="59" s="1"/>
  <c r="I35" i="42"/>
  <c r="E120" i="37"/>
  <c r="D121" i="37"/>
  <c r="F21" i="59"/>
</calcChain>
</file>

<file path=xl/comments1.xml><?xml version="1.0" encoding="utf-8"?>
<comments xmlns="http://schemas.openxmlformats.org/spreadsheetml/2006/main">
  <authors>
    <author>Veronika Lau</author>
  </authors>
  <commentList>
    <comment ref="F13" authorId="0">
      <text>
        <r>
          <rPr>
            <b/>
            <sz val="10"/>
            <color indexed="81"/>
            <rFont val="Tahoma"/>
            <family val="2"/>
          </rPr>
          <t>Veronika Lau:</t>
        </r>
        <r>
          <rPr>
            <sz val="10"/>
            <color indexed="81"/>
            <rFont val="Tahoma"/>
            <family val="2"/>
          </rPr>
          <t xml:space="preserve">
Not addition of DX + TX</t>
        </r>
      </text>
    </comment>
  </commentList>
</comments>
</file>

<file path=xl/comments2.xml><?xml version="1.0" encoding="utf-8"?>
<comments xmlns="http://schemas.openxmlformats.org/spreadsheetml/2006/main">
  <authors>
    <author>Veronika Lau</author>
  </authors>
  <commentList>
    <comment ref="C96" authorId="0">
      <text>
        <r>
          <rPr>
            <b/>
            <sz val="10"/>
            <color indexed="81"/>
            <rFont val="Tahoma"/>
            <family val="2"/>
          </rPr>
          <t>Veronika Lau:</t>
        </r>
        <r>
          <rPr>
            <sz val="10"/>
            <color indexed="81"/>
            <rFont val="Tahoma"/>
            <family val="2"/>
          </rPr>
          <t xml:space="preserve">
to include Zone transformer as well. See working file. </t>
        </r>
      </text>
    </comment>
  </commentList>
</comments>
</file>

<file path=xl/sharedStrings.xml><?xml version="1.0" encoding="utf-8"?>
<sst xmlns="http://schemas.openxmlformats.org/spreadsheetml/2006/main" count="993" uniqueCount="529">
  <si>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</si>
  <si>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</si>
  <si>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</si>
  <si>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</si>
  <si>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</si>
  <si>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DNSP - trading name:</t>
  </si>
  <si>
    <t>Ausgrid</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</si>
  <si>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</si>
  <si>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</si>
  <si>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</si>
  <si>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</si>
  <si>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</si>
  <si>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</si>
  <si>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</si>
  <si>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</si>
  <si>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</si>
  <si>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</si>
  <si>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</si>
  <si>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</si>
  <si>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</si>
  <si>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Cover sheet</t>
  </si>
  <si>
    <t>Statutory Account code or reference to account code</t>
  </si>
  <si>
    <t>Description</t>
  </si>
  <si>
    <t>Audited statutory accounts</t>
  </si>
  <si>
    <t>Adjustments</t>
  </si>
  <si>
    <t>Standard control services</t>
  </si>
  <si>
    <t>Alternative control services</t>
  </si>
  <si>
    <t>Negotiated services</t>
  </si>
  <si>
    <t>Unregulated services</t>
  </si>
  <si>
    <t>Distribution</t>
  </si>
  <si>
    <t>Transmission</t>
  </si>
  <si>
    <t>Public lighting</t>
  </si>
  <si>
    <t>$'000 nominal</t>
  </si>
  <si>
    <t>Distribution business</t>
  </si>
  <si>
    <t>Other</t>
  </si>
  <si>
    <t>Negotiated Services</t>
  </si>
  <si>
    <t>Unregulated Services</t>
  </si>
  <si>
    <t>Statutory account code or reference to account code</t>
  </si>
  <si>
    <t>Category</t>
  </si>
  <si>
    <t>Forecast</t>
  </si>
  <si>
    <t>Actuals</t>
  </si>
  <si>
    <t>Difference</t>
  </si>
  <si>
    <t>(%)</t>
  </si>
  <si>
    <t>System assets</t>
  </si>
  <si>
    <t>Asset renewal/replacement</t>
  </si>
  <si>
    <t>Growth (demand related)</t>
  </si>
  <si>
    <t>Reliability and quality of service enhancements</t>
  </si>
  <si>
    <t>Environmental, safety, statutory obligations</t>
  </si>
  <si>
    <t xml:space="preserve">Sub-total </t>
  </si>
  <si>
    <t>Non-system assets</t>
  </si>
  <si>
    <t>Business support</t>
  </si>
  <si>
    <t>IT systems</t>
  </si>
  <si>
    <t>Total distribution</t>
  </si>
  <si>
    <t>Total transmission</t>
  </si>
  <si>
    <t>Total distribution and transmission</t>
  </si>
  <si>
    <t>Table 2: Explanation of material differences</t>
  </si>
  <si>
    <t>Explanation</t>
  </si>
  <si>
    <t>Difference (%)</t>
  </si>
  <si>
    <t>Table 5: Related Party Transactions</t>
  </si>
  <si>
    <t xml:space="preserve">Related Party </t>
  </si>
  <si>
    <t>Description of related party transaction</t>
  </si>
  <si>
    <t>Total related party transaction costs</t>
  </si>
  <si>
    <t>Total</t>
  </si>
  <si>
    <t>System Assets</t>
  </si>
  <si>
    <t xml:space="preserve">Sub-transmission lines and cables </t>
  </si>
  <si>
    <t>Cable tunnel (dx)</t>
  </si>
  <si>
    <t>Distribution lines and cables</t>
  </si>
  <si>
    <t>Substations</t>
  </si>
  <si>
    <t>Transformers</t>
  </si>
  <si>
    <t>Ancillary substation equipment (dx)</t>
  </si>
  <si>
    <t>Low voltage lines and cables</t>
  </si>
  <si>
    <t>Customer metering and load control</t>
  </si>
  <si>
    <t>Customer metering (digital)</t>
  </si>
  <si>
    <t>Total communications</t>
  </si>
  <si>
    <t>Communications (digital) - dx</t>
  </si>
  <si>
    <t>Land and easements</t>
  </si>
  <si>
    <t>Sustem IT (dx)</t>
  </si>
  <si>
    <t>Emergency spares (major plant, excludes inventory)</t>
  </si>
  <si>
    <t xml:space="preserve">Non-System Assets </t>
  </si>
  <si>
    <t>Furniture, fittings, plant and equipment</t>
  </si>
  <si>
    <t>Motor vehicles</t>
  </si>
  <si>
    <t>Buildings</t>
  </si>
  <si>
    <t>Land (non-system)</t>
  </si>
  <si>
    <t>Other non-system assets</t>
  </si>
  <si>
    <t>Equity raising costs</t>
  </si>
  <si>
    <t>Transmission and zone land easements</t>
  </si>
  <si>
    <t>Transmission building 132/66kV</t>
  </si>
  <si>
    <t>Zone buildings 132/66kV</t>
  </si>
  <si>
    <t>Transmission transformers 132/66kV</t>
  </si>
  <si>
    <t>Transmission sub-station equipment 132/66kv</t>
  </si>
  <si>
    <t>Zone sub-station equipment 132/66kV</t>
  </si>
  <si>
    <t>Transmission and zone emergency spares</t>
  </si>
  <si>
    <t>Ancillary substation equipment</t>
  </si>
  <si>
    <t>132 kV tower lines</t>
  </si>
  <si>
    <t>132kV concrete and steel pole lines</t>
  </si>
  <si>
    <t>132 kV wood pole lines</t>
  </si>
  <si>
    <t>132kV feeder underground</t>
  </si>
  <si>
    <t>Cable tunnel</t>
  </si>
  <si>
    <t>Network control &amp; communication system</t>
  </si>
  <si>
    <t>Communications (digital)</t>
  </si>
  <si>
    <t>System IT</t>
  </si>
  <si>
    <t>Capex for tax depreciation</t>
  </si>
  <si>
    <t>Asset class</t>
  </si>
  <si>
    <t>Tax standard lives</t>
  </si>
  <si>
    <t>Capex additions</t>
  </si>
  <si>
    <t>Table 1:  Total network maintenance expenditure by category</t>
  </si>
  <si>
    <t>Actual</t>
  </si>
  <si>
    <t>forecast</t>
  </si>
  <si>
    <t>actual</t>
  </si>
  <si>
    <t>Network maintenance (NM) costs</t>
  </si>
  <si>
    <t>$000s nominal</t>
  </si>
  <si>
    <t>Inspection</t>
  </si>
  <si>
    <t>Corrective</t>
  </si>
  <si>
    <t>Breakdown</t>
  </si>
  <si>
    <t>Nature induced &amp; other (itemise below)</t>
  </si>
  <si>
    <t>Other network maintenance costs (itemise in table below)</t>
  </si>
  <si>
    <t xml:space="preserve">Total </t>
  </si>
  <si>
    <t>Table 2:  Explanation of material difference</t>
  </si>
  <si>
    <t>Table 3:  Nature induced and other, and Other indirect system maintenance</t>
  </si>
  <si>
    <t>Table 4: Related party transactions</t>
  </si>
  <si>
    <t>Related party</t>
  </si>
  <si>
    <t>Total maintenance expenditure attributable to related party transaction</t>
  </si>
  <si>
    <t>Total related party transactions maintenance expenditure</t>
  </si>
  <si>
    <t>Table 1: Operating expenditure - network operation costs</t>
  </si>
  <si>
    <t>Network Operating Costs</t>
  </si>
  <si>
    <t>Network control</t>
  </si>
  <si>
    <t>Logistics &amp; procurement</t>
  </si>
  <si>
    <t>Insurance</t>
  </si>
  <si>
    <t>Land tax</t>
  </si>
  <si>
    <t>Executive management</t>
  </si>
  <si>
    <t>IT planning, infrastructure &amp; operations</t>
  </si>
  <si>
    <t>Property management (excluding land tax)</t>
  </si>
  <si>
    <t>Training &amp; development (including apprentices)</t>
  </si>
  <si>
    <t>Other (itemise in table below)</t>
  </si>
  <si>
    <t>Sub-total</t>
  </si>
  <si>
    <t>Other Costs</t>
  </si>
  <si>
    <t>Non-network alternatives (demand management)</t>
  </si>
  <si>
    <t>Customer operations</t>
  </si>
  <si>
    <t>Network venture development, asset management, major projects &amp; engineering and metering &amp; connections</t>
  </si>
  <si>
    <t>Network divisional management, finance &amp; commercial and other</t>
  </si>
  <si>
    <t>Contact centre &amp; customer relations</t>
  </si>
  <si>
    <t>Utilities services - metering</t>
  </si>
  <si>
    <t>Debt management</t>
  </si>
  <si>
    <t>Data operations</t>
  </si>
  <si>
    <t>Divisional management &amp; other</t>
  </si>
  <si>
    <t>Corporate finance function</t>
  </si>
  <si>
    <t>Table 3: Operating expenditure - other network operating costs</t>
  </si>
  <si>
    <t>Related Party</t>
  </si>
  <si>
    <t>Table 5: Operating expenditure - non-recurrent network operating costs</t>
  </si>
  <si>
    <t>Name of project</t>
  </si>
  <si>
    <t>Aims/goals of project</t>
  </si>
  <si>
    <t>Impact on demand (MW)</t>
  </si>
  <si>
    <t>Current year impact</t>
  </si>
  <si>
    <t>Whole of project life  impact</t>
  </si>
  <si>
    <t>Table 7: Disposals by Asset Class</t>
  </si>
  <si>
    <t>Table 6: Capital Contributions by Asset Class</t>
  </si>
  <si>
    <t>Table 4 - Other Services</t>
  </si>
  <si>
    <t>Table 3: Capex by Asset Class</t>
  </si>
  <si>
    <r>
      <t>Note:</t>
    </r>
    <r>
      <rPr>
        <sz val="10"/>
        <rFont val="Arial"/>
        <family val="2"/>
      </rPr>
      <t xml:space="preserve"> all material differences identified in table 1 are to be explained in table 2.</t>
    </r>
  </si>
  <si>
    <t>Table 1: Standard Control Service by Reasons</t>
  </si>
  <si>
    <t>Non-System Assets</t>
  </si>
  <si>
    <r>
      <t>Note:</t>
    </r>
    <r>
      <rPr>
        <sz val="10"/>
        <rFont val="Arial"/>
        <family val="2"/>
      </rPr>
      <t xml:space="preserve"> all material differences identified in table 1 are to be explained in table 2. </t>
    </r>
  </si>
  <si>
    <t>Deferred capital costs from DM project
($ 000s nominal)</t>
  </si>
  <si>
    <t>Table 1: Tax Standard Lives and Capex Additions - Standard control services</t>
  </si>
  <si>
    <t>Income Statement</t>
  </si>
  <si>
    <t>Table 1:  Income statement</t>
  </si>
  <si>
    <t xml:space="preserve"> Distribution business</t>
  </si>
  <si>
    <t>Distribution revenue</t>
  </si>
  <si>
    <t>TUOS revenue</t>
  </si>
  <si>
    <t>Cross boundary revenue</t>
  </si>
  <si>
    <t>Profit from sale of fixed assets</t>
  </si>
  <si>
    <t>Customer contributions</t>
  </si>
  <si>
    <t>Interest income</t>
  </si>
  <si>
    <t xml:space="preserve">Other revenue </t>
  </si>
  <si>
    <t>Total revenue</t>
  </si>
  <si>
    <t>TUOS costs</t>
  </si>
  <si>
    <t>Cross boundary charges</t>
  </si>
  <si>
    <t>Maintenance</t>
  </si>
  <si>
    <t>Operating Expenses</t>
  </si>
  <si>
    <t>Loss from sale of fixed assets</t>
  </si>
  <si>
    <t>Impairment Losses (nature of the impairment loss)</t>
  </si>
  <si>
    <t xml:space="preserve">Other </t>
  </si>
  <si>
    <t>Profit before Tax (PBT)</t>
  </si>
  <si>
    <t>Income Tax Expenses /(Benefit)</t>
  </si>
  <si>
    <t>Profit after tax</t>
  </si>
  <si>
    <t>Balance Sheet</t>
  </si>
  <si>
    <t>This information is used to monitor revenues for each service classification. Elements of the information are used to calculate financial ratios, used for intra and inter-business comparison and the AER will also monitor and report on information such as dividend payment, tax payments, depreciation and profit.</t>
  </si>
  <si>
    <t xml:space="preserve">This information will be used to allow the roll forward of the regulated asset base. </t>
  </si>
  <si>
    <t xml:space="preserve">This information is necessary for monitoring opex and will be used to inform the AER's assessment of opex and its underlying drivers at the next reset. It will also be used to assist in any comparative analysis undertaken by the AER within the current and future regulatory control periods. </t>
  </si>
  <si>
    <t xml:space="preserve">This information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</si>
  <si>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</si>
  <si>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Table 6:  Non–network alternatives (demand management) operating costs that are not captured by the DMIS ($'000 nominal)</t>
  </si>
  <si>
    <r>
      <t xml:space="preserve">Note: </t>
    </r>
    <r>
      <rPr>
        <sz val="10"/>
        <rFont val="Arial"/>
        <family val="2"/>
      </rPr>
      <t>list items which are more than 5 per cent of the total standard control or alternative control network maintenance costs</t>
    </r>
  </si>
  <si>
    <r>
      <t>Note</t>
    </r>
    <r>
      <rPr>
        <sz val="10"/>
        <rFont val="Arial"/>
        <family val="2"/>
      </rPr>
      <t>: list items which are more than 5 per cent of the total standard control or alternative control network maintenance costs</t>
    </r>
  </si>
  <si>
    <r>
      <t>Note</t>
    </r>
    <r>
      <rPr>
        <sz val="10"/>
        <rFont val="Arial"/>
        <family val="2"/>
      </rPr>
      <t>: list items which are more than 5 per cent of the total standard control or alternative control network operating costs</t>
    </r>
  </si>
  <si>
    <t>Electricity DNSP Annual Reporting Template</t>
  </si>
  <si>
    <t>1. Income statement</t>
  </si>
  <si>
    <t>2. Balance sheet</t>
  </si>
  <si>
    <t>Avoided TUOS</t>
  </si>
  <si>
    <t>Embedded generators</t>
  </si>
  <si>
    <t>Avoided cost payment
($'000 nominal)</t>
  </si>
  <si>
    <t>Table 1:  Avoided cost payments</t>
  </si>
  <si>
    <t>Avoided Cost Payments</t>
  </si>
  <si>
    <t>TOTAL</t>
  </si>
  <si>
    <t>Total unregulated</t>
  </si>
  <si>
    <t>[other activities to be listed]</t>
  </si>
  <si>
    <t>Total public lighting</t>
  </si>
  <si>
    <t>Revenue</t>
  </si>
  <si>
    <t>Total expenditure</t>
  </si>
  <si>
    <t>Indirect capex</t>
  </si>
  <si>
    <t>Direct capex</t>
  </si>
  <si>
    <t>Indirect O&amp;M costs</t>
  </si>
  <si>
    <t xml:space="preserve">Direct O&amp;M Costs </t>
  </si>
  <si>
    <t>Table 1:  Alternative control and other services</t>
  </si>
  <si>
    <t>Alternative Control and Other Services</t>
  </si>
  <si>
    <t xml:space="preserve"> Impact of capitalisation changes on opex forecasts ($'000 nominal)</t>
  </si>
  <si>
    <t>Capitalisation policy change</t>
  </si>
  <si>
    <t>Note: this should include a description of any items that have previously been considered as opex items, but are now being considered capex items.</t>
  </si>
  <si>
    <t>Table 2: Explanation of Capitalisation Policy Changes</t>
  </si>
  <si>
    <t>Total opex for EBSS purposes</t>
  </si>
  <si>
    <t>Total opex adjustment for EBSS purposes</t>
  </si>
  <si>
    <t>Capitalisation policy changes</t>
  </si>
  <si>
    <t>Pass through event costs</t>
  </si>
  <si>
    <t>Non network alternatives costs</t>
  </si>
  <si>
    <t>Superannuation defined benefit retirement schemes</t>
  </si>
  <si>
    <t>Self insurance</t>
  </si>
  <si>
    <t>Debt raising costs</t>
  </si>
  <si>
    <t>Total actual opex</t>
  </si>
  <si>
    <t>Table 1: Opex for EBSS purposes</t>
  </si>
  <si>
    <t>Efficiency benefit sharing scheme</t>
  </si>
  <si>
    <t>Total jurisdictional scheme amounts</t>
  </si>
  <si>
    <t xml:space="preserve">Jurisdictional Scheme Amounts </t>
  </si>
  <si>
    <t>Jurisdictional scheme name</t>
  </si>
  <si>
    <r>
      <t xml:space="preserve">Note: </t>
    </r>
    <r>
      <rPr>
        <sz val="10"/>
        <rFont val="Arial"/>
        <family val="2"/>
      </rPr>
      <t>Ausgrid is only required to complete this worksheet for each approved Jurisdictional Scheme.</t>
    </r>
  </si>
  <si>
    <t>[Project 6]</t>
  </si>
  <si>
    <t>[Project 5]</t>
  </si>
  <si>
    <t>[Project 4]</t>
  </si>
  <si>
    <t>[Project 3]</t>
  </si>
  <si>
    <t>[Project 2]</t>
  </si>
  <si>
    <t>[Project 1]</t>
  </si>
  <si>
    <t xml:space="preserve">Price </t>
  </si>
  <si>
    <t>Forgone quantity</t>
  </si>
  <si>
    <t>Actual quantity</t>
  </si>
  <si>
    <t xml:space="preserve">Forecast quantity </t>
  </si>
  <si>
    <t>Table 2:  Foregone revenue</t>
  </si>
  <si>
    <t>Total expenditure 
($'000 nominal)</t>
  </si>
  <si>
    <t>Capital expenditure
 ($'000 nominal)</t>
  </si>
  <si>
    <t>Operating expenditure 
($'000 nominal)</t>
  </si>
  <si>
    <t>Total amount of the DMIA spent in:</t>
  </si>
  <si>
    <t>Table 1:  DMIA projects submitted for approval</t>
  </si>
  <si>
    <t>Part A – DMIA annual report</t>
  </si>
  <si>
    <t xml:space="preserve">Demand Management Incentive Scheme </t>
  </si>
  <si>
    <t>D-factor (3dp)</t>
  </si>
  <si>
    <t>D-factor</t>
  </si>
  <si>
    <t>AF revenue (t-3)</t>
  </si>
  <si>
    <t>SRR (t-2)</t>
  </si>
  <si>
    <t>No deferral</t>
  </si>
  <si>
    <t>DM cost pass through amount (t-1) ($'000 t-1)</t>
  </si>
  <si>
    <t xml:space="preserve">Defer </t>
  </si>
  <si>
    <t>AF revenue (t-2)</t>
  </si>
  <si>
    <t>Smoothed revenue requirement (SRR) (t-1)</t>
  </si>
  <si>
    <t>DM cost pass through amount (t) ($'000 t)</t>
  </si>
  <si>
    <r>
      <t xml:space="preserve">Note: </t>
    </r>
    <r>
      <rPr>
        <sz val="10"/>
        <rFont val="Arial"/>
        <family val="2"/>
      </rPr>
      <t>calculation of the D-factor is undertaken according to the following formula:</t>
    </r>
  </si>
  <si>
    <t>Table 7:  D-factor calculation</t>
  </si>
  <si>
    <t>Total costs claimed ($'000 t)</t>
  </si>
  <si>
    <t>Nominal WACC</t>
  </si>
  <si>
    <t>Total costs claimed ($'000 t-2)</t>
  </si>
  <si>
    <t>Audit costs</t>
  </si>
  <si>
    <t>Economic value of loss management investments</t>
  </si>
  <si>
    <t>Partial demand management costs</t>
  </si>
  <si>
    <t>Foregone revenues</t>
  </si>
  <si>
    <t>Avoided distribution costs - new projects (total costs claimed)</t>
  </si>
  <si>
    <t>Avoided distribution costs - ongoing projects (total costs claimed)</t>
  </si>
  <si>
    <t>Present value</t>
  </si>
  <si>
    <t>Item</t>
  </si>
  <si>
    <t>Table 6:  Total DM costs being claimed plus foregone revenues</t>
  </si>
  <si>
    <t>Total value energy loss avoided ($'000 t-2)</t>
  </si>
  <si>
    <t>Estimated unit value (based on AEMO average price data, or referenced to an
independent source or
third party)</t>
  </si>
  <si>
    <t>Assessment of the quantity of energy
loss avoided</t>
  </si>
  <si>
    <t>Table 5:  Economic value of loss management investments</t>
  </si>
  <si>
    <t>Total costs being claimed 
($'000 t-2)</t>
  </si>
  <si>
    <t>DM costs incurred during the regulatory year 
($'000 t-2)</t>
  </si>
  <si>
    <t>Avoided distribution cost value 
(AC value - $'000 t-2)</t>
  </si>
  <si>
    <t>Load at risk with DM (MVAh)</t>
  </si>
  <si>
    <t>Load at risk without DM (MVAh)</t>
  </si>
  <si>
    <t>Avoided distribution cost cap 
(AC value max - $'000 t-2)</t>
  </si>
  <si>
    <t>Name of partial DM project</t>
  </si>
  <si>
    <t>Table 4:  Partial demand management costs</t>
  </si>
  <si>
    <t>Total estimate of foregone revenue ($'000 t-2)</t>
  </si>
  <si>
    <t>Reasonable estimate of foregone revenue
($ t-2)</t>
  </si>
  <si>
    <t>Table 3:  Foregone revenues</t>
  </si>
  <si>
    <t>Total DM Costs Claimed</t>
  </si>
  <si>
    <t>PV total avoided distribution costs cap ($'000 t-2)</t>
  </si>
  <si>
    <t>PV opex
with DM initiative 
($'000 t-2)</t>
  </si>
  <si>
    <t>PV capex 
with DM initiative 
($'000 t-2)</t>
  </si>
  <si>
    <t>PV opex
without DM initiative 
($'000 t-2)</t>
  </si>
  <si>
    <t>PV capex 
without DM initiative 
($'000 t-2)</t>
  </si>
  <si>
    <t>Table 2:  Avoided distribution costs - new projects</t>
  </si>
  <si>
    <t>Total costs being 
claimed ($'000 t-2)</t>
  </si>
  <si>
    <t>DM implementation costs incurred ($'000 t-2)</t>
  </si>
  <si>
    <t>Residual cost cap 
($'000 t-2)</t>
  </si>
  <si>
    <t>Residual cost cap 
($'000 t-3)</t>
  </si>
  <si>
    <t>Costs previously claimed ($'000 t-3)</t>
  </si>
  <si>
    <t>Total avoided distribution cost cap ($'000 t-3)</t>
  </si>
  <si>
    <t>Table 1:  Avoided distribution costs - ongoing projects</t>
  </si>
  <si>
    <t>Note: For regulatory year 2013-14:
        t = 2015-16
        t-1 = 2014-15
        t-2 = 2013-14
        t-3 = 2012-13</t>
  </si>
  <si>
    <t>Note: For regulatory year 2012-13:
        t = 2014-15
        t-1 = 2013-14
        t-2 = 2012-13
        t-3 = 2011-12</t>
  </si>
  <si>
    <t xml:space="preserve">Part B: the D-factor scheme </t>
  </si>
  <si>
    <t>Demand management incentive scheme</t>
  </si>
  <si>
    <t>Total self insurance</t>
  </si>
  <si>
    <t>Table 3: Total self insurance costs that relate to standard control services</t>
  </si>
  <si>
    <t>($'000 nominal)</t>
  </si>
  <si>
    <t>Costs that do not relate to standard control services</t>
  </si>
  <si>
    <t>Costs covered by external funding</t>
  </si>
  <si>
    <t>Costs of the events that relate to standard control services</t>
  </si>
  <si>
    <t>Number of events</t>
  </si>
  <si>
    <t xml:space="preserve">Table 2: Self insurance events with an incurred cost of less than $100 000 per event </t>
  </si>
  <si>
    <t>Total actual cost of self insurance</t>
  </si>
  <si>
    <t>Is information held that verifies the event?</t>
  </si>
  <si>
    <t>Costs recovered via a pass through mechanism</t>
  </si>
  <si>
    <t>Total cost of self insurance event</t>
  </si>
  <si>
    <t>Other costs (eg costs related to unregulated services)</t>
  </si>
  <si>
    <t>Cost of the event that relates to standard control services</t>
  </si>
  <si>
    <t>Description of event</t>
  </si>
  <si>
    <t>Date of event</t>
  </si>
  <si>
    <t>Type of self insurance event</t>
  </si>
  <si>
    <t xml:space="preserve">Table 1: Self insurance events with an incurred cost of greater than $100 000 per event. </t>
  </si>
  <si>
    <t>&lt;Item&gt;</t>
  </si>
  <si>
    <t>Items impacted</t>
  </si>
  <si>
    <t>Reason for the change of accounting policy</t>
  </si>
  <si>
    <t>Description of change</t>
  </si>
  <si>
    <t>Table 2: Reason for the change in accounting policy</t>
  </si>
  <si>
    <t>Restated</t>
  </si>
  <si>
    <t>Adjustment</t>
  </si>
  <si>
    <t>Previously stated</t>
  </si>
  <si>
    <t>Ausgrid category</t>
  </si>
  <si>
    <t>Table 1: Aggregate effect of the change in accounting policy on the balance sheet and income statements</t>
  </si>
  <si>
    <r>
      <rPr>
        <b/>
        <sz val="10"/>
        <rFont val="Arial"/>
        <family val="2"/>
      </rPr>
      <t>Note:</t>
    </r>
    <r>
      <rPr>
        <sz val="10"/>
        <rFont val="Arial"/>
        <family val="2"/>
      </rPr>
      <t xml:space="preserve"> 
a) Only list those items where the adjustment amount for the item meets the materiality threshold applied in Ausgrid's statutory financial accounts
b) Tables 1 and 2 capture both the changes in the application of accounting standards and changes in the accounting standards themselves.</t>
    </r>
  </si>
  <si>
    <t>Change of Accounting Policy</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</si>
  <si>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</si>
  <si>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</si>
  <si>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</si>
  <si>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</si>
  <si>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This information will form the basis of the AER’s assessment of the DNSP’s compliance with the D-Factor, and its entitlement to recover expenditure under the D-Factor. The information will also assist the AER in assessing proposals for demand management expenditure in opex and capex forecasts submitted in a DNSP’s regulatory proposals, and in the development and implementation of D-Factor, in future regulatory control periods.</t>
  </si>
  <si>
    <r>
      <t>Note:</t>
    </r>
    <r>
      <rPr>
        <sz val="10"/>
        <rFont val="Arial"/>
        <family val="2"/>
      </rPr>
      <t xml:space="preserve"> 
For the regulatory year 2010-11 the D-factor calculated on this template will be included in 2012-13 prices (year t). 
For the regulatory year 2011-12 the D-factor calculated on this template will be included in 2013-14 prices (year t).</t>
    </r>
  </si>
  <si>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</si>
  <si>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</si>
  <si>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All dollar amounts are to be in nominal terms.</t>
  </si>
  <si>
    <r>
      <t>Note</t>
    </r>
    <r>
      <rPr>
        <sz val="10"/>
        <rFont val="Arial"/>
        <family val="2"/>
      </rPr>
      <t>: list items which are more than 5 per cent of the total standard control or alternative control capex.</t>
    </r>
  </si>
  <si>
    <t>Table 1:  Jurisdictional Scheme Amounts</t>
  </si>
  <si>
    <t>8. Maintenance</t>
  </si>
  <si>
    <t>16. Avoided cost payments</t>
  </si>
  <si>
    <t>17. Alternative control &amp; other</t>
  </si>
  <si>
    <t>10. Operating costs</t>
  </si>
  <si>
    <t>18. EBSS</t>
  </si>
  <si>
    <t>19. Jurisdictional scheme</t>
  </si>
  <si>
    <t>12. Cost categories</t>
  </si>
  <si>
    <t>20a. DMIS _ DMIA</t>
  </si>
  <si>
    <t>5. Capex</t>
  </si>
  <si>
    <t>20b. DMIS _ D-factor</t>
  </si>
  <si>
    <t>14. Provisions</t>
  </si>
  <si>
    <t>21. Self insurance</t>
  </si>
  <si>
    <t>7. Capex for tax depreciation</t>
  </si>
  <si>
    <t>15. Overheads allocation</t>
  </si>
  <si>
    <t>22. Change in accounting policy</t>
  </si>
  <si>
    <t>Jurisdictional scheme information is used by the AER to monitor approved Jurisdictional schemes throughout the regulatory control period.</t>
  </si>
  <si>
    <t>Total capex attributable to related party transaction
$'000 nominal</t>
  </si>
  <si>
    <t>Note: 
a) Only superannuation costs related to defined benefit schemes are to be reported
b) Only self insurance cost categories approved in the AER's determination are to be reported</t>
  </si>
  <si>
    <t>Jurisdictional Scheme Amounts 
$'000 nominal</t>
  </si>
  <si>
    <t>Yellow - Input cells</t>
  </si>
  <si>
    <t>Grey - No inputs required</t>
  </si>
  <si>
    <t xml:space="preserve"> Dark blue - Headings</t>
  </si>
  <si>
    <t>Amendments - RIN rationalisation</t>
  </si>
  <si>
    <t>Information no longer required from Annual Reporting RIN</t>
  </si>
  <si>
    <t>Reasoning</t>
  </si>
  <si>
    <t>(workbook/worksheet/table/row-column-cell)</t>
  </si>
  <si>
    <t>Financial information templates</t>
  </si>
  <si>
    <t>Entire worksheet</t>
  </si>
  <si>
    <t xml:space="preserve">Redundant Information </t>
  </si>
  <si>
    <t>3. Cash flow statement</t>
  </si>
  <si>
    <t>4. Changes in Equity</t>
  </si>
  <si>
    <t>6. Capex Overheads</t>
  </si>
  <si>
    <t>Information in Category analysis RIN  Worksheet 2.10</t>
  </si>
  <si>
    <t>9. Maintenance Overheads</t>
  </si>
  <si>
    <t>11. Operating Overheads</t>
  </si>
  <si>
    <t>Information in Category analysis RIN  Worksheet 2.12</t>
  </si>
  <si>
    <t>13. Opex step changes</t>
  </si>
  <si>
    <t>Information covered in 2012 RIN - Sheets 8 Maintenance, 10 Operating costs via explanation of material differences</t>
  </si>
  <si>
    <t>Information in Benchmarking RIN Table 3.3</t>
  </si>
  <si>
    <t>Click here for details.</t>
  </si>
  <si>
    <t>2. Balance sheet (deleted)</t>
  </si>
  <si>
    <t>3. Cashflows statement (deleted)</t>
  </si>
  <si>
    <t>4. Changes in equity (deleted)</t>
  </si>
  <si>
    <t>6. Capex overheads (deleted)</t>
  </si>
  <si>
    <t>9. Maintenance overheads (deleted)</t>
  </si>
  <si>
    <t>11. Operating overheads (deleted)</t>
  </si>
  <si>
    <t>12. Cost categories (deleted)</t>
  </si>
  <si>
    <t>13. Opex step change (deleted)</t>
  </si>
  <si>
    <t>14. Provisions (deleted)</t>
  </si>
  <si>
    <t>15. Overheads allocation (deleted)</t>
  </si>
  <si>
    <t>Amendments made on 6 August 2014.</t>
  </si>
  <si>
    <t>Capex including overheads</t>
  </si>
  <si>
    <t>Network maintenance including overheads</t>
  </si>
  <si>
    <t>Network operating costs including overheads</t>
  </si>
  <si>
    <t>Solar Bonus Revenue</t>
  </si>
  <si>
    <t>Depreciation &amp; Amortisation</t>
  </si>
  <si>
    <t>Finance Charges (incl Interest expense)</t>
  </si>
  <si>
    <t>Solar Bonus Expense</t>
  </si>
  <si>
    <t>Electricity Purchase &amp; NEMS Fees</t>
  </si>
  <si>
    <t>Note: Non-regulated business includes the operation of Transitional Service Arrangement, Contestable, Recoverable and External work.</t>
  </si>
  <si>
    <t>The interest expense of $596,884,336 in our Audited Statutory Accounts column is net of $51,525,531 of capitalised borrowing costs.</t>
  </si>
  <si>
    <t>Nature of impairment loss - Ausgrid conducted a long term strategic review of the capital expenditure program in 2013/14 and subsequently a number of assets that have reached end of useful life has resulted in the impairment loss.</t>
  </si>
  <si>
    <t>Ongoing detailed assessment of available options to address identified investment drivers has resulted in changes to the preferred strategies in some areas.</t>
  </si>
  <si>
    <t>This is mainly due to capital expenditure relating to Smart Grid Smart City not in the forecast.</t>
  </si>
  <si>
    <t>System IT (dx)</t>
  </si>
  <si>
    <t>Other network maintenance costs  (for Distribution &amp; Transmission businesses)</t>
  </si>
  <si>
    <t>Analysis of the costs previously captured within the "other indirect system maintenance" category has identified costs that should have been captured against the corrective and breakdown categories. This has resulted in an increase of costs captured in the corrective and breakdown categories and a commensurate reduction in costs captured in the indirect system maintenance category.</t>
  </si>
  <si>
    <t>Transmission Business variances relating to Corrective, Breakdown &amp; Nature Induced</t>
  </si>
  <si>
    <t>Distribution Mains Streetlighting</t>
  </si>
  <si>
    <t>Distribution Overhead &amp; Underground</t>
  </si>
  <si>
    <t>Distribution TXs &amp; Substations</t>
  </si>
  <si>
    <t>Overhead Transmission Lines</t>
  </si>
  <si>
    <t>Transmission Mains Underground</t>
  </si>
  <si>
    <t>Transmission Substations</t>
  </si>
  <si>
    <t>Transmission Zone Substation</t>
  </si>
  <si>
    <t>TrasSub Transmission Substations</t>
  </si>
  <si>
    <t>Underground Transmission Cables</t>
  </si>
  <si>
    <t>Zone Substations</t>
  </si>
  <si>
    <t>Other Maintenance</t>
  </si>
  <si>
    <t>-</t>
  </si>
  <si>
    <t xml:space="preserve">Land tax related to system property has increased, mainly due to a change in the forecast land rate of 1.6% to actual rate of 2.0%. </t>
  </si>
  <si>
    <t>IT planning, infrastructure and operations</t>
  </si>
  <si>
    <t>Variance is primarily due to higher operating expenditure resulting from investment in major critical IT projects in the prior and current regulatory period that were not included in the base Determination Opex numbers. Also, some variances have resulted from organisational restructuring.</t>
  </si>
  <si>
    <t>Training and development (including apprentices)</t>
  </si>
  <si>
    <t>Costs that were recorded under this category in the Determination included items that are now recorded under other indirect system maintenance.</t>
  </si>
  <si>
    <t>Introduction of the new Asset Management system has enabled better coding of costs related to Customer Operations. Some costs related to Customer Operations is now coded under Network Maintenance section.</t>
  </si>
  <si>
    <t>2006/07 base year included a number of IT functions and related expenditure, which have since been transferred out to other parts of the organisation (This has been classified as IT Planning, infrastructure and operations).</t>
  </si>
  <si>
    <t>Contact centre and customer relations</t>
  </si>
  <si>
    <t>Variance due to transfer of disconnection functions from customer operations cost category to Debt Management cost category.</t>
  </si>
  <si>
    <t>20002 - Business Services</t>
  </si>
  <si>
    <t>20003 - Executive Services Enerserve</t>
  </si>
  <si>
    <t>20092 - Fleet Leasing</t>
  </si>
  <si>
    <t>20093 - Fleet Garage Operations</t>
  </si>
  <si>
    <t>20031 - Upper Hunter Management</t>
  </si>
  <si>
    <t>20030 - Strategic Planning &amp; Services</t>
  </si>
  <si>
    <t>20046 - Environmental Services</t>
  </si>
  <si>
    <t>20021 - Projects Mgt</t>
  </si>
  <si>
    <t>20022 - Estimating &amp; Cost Planning</t>
  </si>
  <si>
    <t>20023 - Project Services &amp; Alliance Mgt</t>
  </si>
  <si>
    <t>20024 - Civil Construction</t>
  </si>
  <si>
    <t>20026 - City Grid Projects</t>
  </si>
  <si>
    <t>20027 - Substation Risk Mitigation</t>
  </si>
  <si>
    <t>20028 - Major Projects - Newcastle</t>
  </si>
  <si>
    <t>20029 - Major Projects - Sydney</t>
  </si>
  <si>
    <t>20101 - Upper Hunter Projects</t>
  </si>
  <si>
    <t>20094 - Procurement</t>
  </si>
  <si>
    <t>20095 - Warehouse &amp; Distribution Management</t>
  </si>
  <si>
    <t>20091 - Logistics &amp; Distribution Engineering Mgt</t>
  </si>
  <si>
    <t>10033 - Procurement &amp; Contracts</t>
  </si>
  <si>
    <t xml:space="preserve">Note: Un-regulated business includes the operation of Transitional Service Arrangement, Contestable, Recoverable and External work. </t>
  </si>
  <si>
    <t xml:space="preserve">Other Activities - Unregulated </t>
  </si>
  <si>
    <t xml:space="preserve">External business </t>
  </si>
  <si>
    <t>Climate Change Fund Levy</t>
  </si>
  <si>
    <t>Dynamic load control of small hot water systems</t>
  </si>
  <si>
    <t>CBD embedded generator connection</t>
  </si>
  <si>
    <t>Subsidised off-peak hot water connections</t>
  </si>
  <si>
    <t>Dynamic peak rebate for  non-residential customers</t>
  </si>
  <si>
    <t>AS4755 air conditioner and pool pump load control</t>
  </si>
  <si>
    <t>Off peak 2 summer scheduling</t>
  </si>
  <si>
    <t>Co-managing home energy demand</t>
  </si>
  <si>
    <t>Greenacre DM Project</t>
  </si>
  <si>
    <t>Terrey Hills PFC &amp; Generation</t>
  </si>
  <si>
    <t>Willoughby STS DM Project (Stage 2)</t>
  </si>
  <si>
    <t>NW Pennant Hills Generation</t>
  </si>
  <si>
    <t>Medowie DM Project</t>
  </si>
  <si>
    <t>East Maitland DM Project</t>
  </si>
  <si>
    <t>2013-14</t>
  </si>
  <si>
    <t>Transmission buildings 132/66 kV</t>
  </si>
  <si>
    <t>Zone buildings 132/66 kV</t>
  </si>
  <si>
    <t>Transmission transformers 132/66 kV</t>
  </si>
  <si>
    <t>Transmission substation equipment 132/66 kV</t>
  </si>
  <si>
    <t>Zone substation equipment 132/66 kV</t>
  </si>
  <si>
    <t>132 kV concrete &amp; steel pole lines</t>
  </si>
  <si>
    <t>132 kV feeders underground</t>
  </si>
  <si>
    <t xml:space="preserve">Cable tunnel </t>
  </si>
  <si>
    <t>Network control &amp; communication systems</t>
  </si>
  <si>
    <t>20001 - Network Operations Divisional Management</t>
  </si>
  <si>
    <t>Equity</t>
  </si>
  <si>
    <r>
      <t>Adoption of the revised AASB 119</t>
    </r>
    <r>
      <rPr>
        <i/>
        <sz val="10"/>
        <color indexed="8"/>
        <rFont val="Arial"/>
        <family val="2"/>
      </rPr>
      <t xml:space="preserve"> Employee Benefits</t>
    </r>
  </si>
  <si>
    <t xml:space="preserve">Operating Expenses in Income Statement </t>
  </si>
  <si>
    <r>
      <t xml:space="preserve">The amount of net defined benefit expense that is recognised in profit or loss under the revised standard is </t>
    </r>
    <r>
      <rPr>
        <u/>
        <sz val="10"/>
        <rFont val="Arial"/>
        <family val="2"/>
      </rPr>
      <t>higher</t>
    </r>
    <r>
      <rPr>
        <sz val="10"/>
        <rFont val="Arial"/>
        <family val="2"/>
      </rPr>
      <t xml:space="preserve"> than the amount that would have been recognised under the pre-1 July 2013 rules. There is an equal and opposite change to the amount that is recognised as remeasurement in other comprehensive income.  This is the result of the replacement of the expected return on plan assets and separate interest expense with a net interest amount. The net impact on total comprehensive income is nil and there is also no adjustment to the amounts recognised in the Statement of FInancial Position from this change. As the revised standard must be adopted retrospectively, adjustments to the retirement benefit obligations have been recognised at the beginning of the earliest period presented (1 July 2012) and the profit for the period and other comprehensive income in the statement of comprehensive income were restated for the comparative period.</t>
    </r>
  </si>
  <si>
    <t xml:space="preserve">The revised standard has also changed the accounting for the Corporation's annual leave obligations. As the entity does not expect all annual leave to be taken within 12 months of the respective service being provided, annual leave obligations are now classified as long-term employee benefits. This did change the measurement of these obligations, as they are now measured on a discounted basis. However, the impact of this change was immaterial since the majority of the leave is still expected to be taken within ashort period after the end of the year. </t>
  </si>
  <si>
    <t>NIL</t>
  </si>
  <si>
    <t>Newington grid battery</t>
  </si>
  <si>
    <t>Power Factor Correction Program</t>
  </si>
  <si>
    <t>OEH Data Analysis Project</t>
  </si>
  <si>
    <t>Pool pump demand study</t>
  </si>
  <si>
    <t>Automated demand response</t>
  </si>
  <si>
    <t>Network Control</t>
  </si>
  <si>
    <t xml:space="preserve">Ausgrid undertook a major review of procurement and commenced transitioning to a centre-led procurement model appointing a General Manager Strategic Procurement. Additional resources were also seconded to the Corporate Procurement group as part of the transition. The strategic change to move to the new model was not forecasted in the 2009-20014 determination. Hence there is a variation to the forecast.  </t>
  </si>
  <si>
    <t xml:space="preserve">Difference relates to consolidation of some insurance policies following the restructure. Also, actual claims were lower than forecast and forecasted insurance market changes either did not occur or were negated. </t>
  </si>
  <si>
    <t>Lower direct labour and overtime costs, as well as lower contracted services expenditure have contributed to the underspend versus forecast for Training and Development.</t>
  </si>
  <si>
    <t>The variance between the forecast and actual expenditure for demand management in 2013/14 was related to number of D-factor demand management projects implemented in the year.  Actual number of projects was lower than the initial forecast. It is difficult to forecast the number of D-Factor projects implemented each year, as they are implemented to defer or avoid capital investments on the network which is driven by demand growth. Actual approved demand management projects implemented are linked to the number of demand driven capital projects, and how many of these can be cost effectively deferred by reducing demand.</t>
  </si>
  <si>
    <t>Telecommunication costs have increased in this category. Ausgrid supports and maintains its own fibre and core telecommunication network at present compared to the base year of the current determination. In the base year, most of the telecommunication costs were outsourced and the communication network was significantly smaller with limited connectivity to the Electrical Network. Additional costs associated with the AER Reset were incurred in the regulation team.</t>
  </si>
  <si>
    <t xml:space="preserve">Variance is mainly due to EWON ($0.8m) Fees and Customer Operations ($0.5m) activities being transferred across to Network Venture Development and Customer Operations in 2013 actual version. </t>
  </si>
  <si>
    <t>The difference relates to payment of telecommunications invoices.</t>
  </si>
  <si>
    <r>
      <t>O&amp;M costs include Employee Related Entitlement Provision. Ausgrid's operating expenditure includes the impact of the revaluation of employee entitlement provisions arising from changes in discount rates. This resulted in decrease</t>
    </r>
    <r>
      <rPr>
        <sz val="10"/>
        <color rgb="FFFF0000"/>
        <rFont val="Arial"/>
        <family val="2"/>
      </rPr>
      <t xml:space="preserve"> </t>
    </r>
    <r>
      <rPr>
        <sz val="10"/>
        <rFont val="Arial"/>
        <family val="2"/>
      </rPr>
      <t xml:space="preserve">of operating expenditure of </t>
    </r>
    <r>
      <rPr>
        <sz val="10"/>
        <color rgb="FF002060"/>
        <rFont val="Arial"/>
        <family val="2"/>
      </rPr>
      <t>$29.7m</t>
    </r>
    <r>
      <rPr>
        <sz val="10"/>
        <rFont val="Arial"/>
        <family val="2"/>
      </rPr>
      <t xml:space="preserve">. This impact was excluded from the 2006-07 numbers when deriving the "starting point" to forecast operating expenditure. The impact of the revaluation has not been separated nor are these costs recognise individually. </t>
    </r>
  </si>
  <si>
    <t xml:space="preserve">The Regulated Distribution business eliminates consolidation entries between the Standard Control Service - Distribution and Transmission. Ausgrid has recognised TUOS revenue in the Regulated Distribution business column as the consolidation between the two Standard Control Service businesses. This is a net figure. Therefore the Distribution business is not the addition of Standard Control Services, Alternative Control Services and Negotiated Services. </t>
  </si>
  <si>
    <t>There has been a shift in the pole and line inspection maintenance task frequency from 4 to 5 years which has resulted in a lower OPEX expenditure in the inspection category similar to previous years.</t>
  </si>
  <si>
    <t>Inspection (for Transmission businesses)</t>
  </si>
  <si>
    <t>Actual network maintenance expenditure has been reported according to direct coding of transactions to either distribution or transmission business. However, the forecast was split according to an assumption based on distribution and transmission asset values. The total distribution and transmission network maintenance expenditure is only 6.1% above the determination, which is less than 10% threshold.</t>
  </si>
  <si>
    <t>No items above 5% of total standard control or alternative control network operating costs</t>
  </si>
  <si>
    <t>Variance is mainly due to number of activities being transferred across to Corporate Finance Functions.</t>
  </si>
  <si>
    <t>Variance in IT Capex expenditure for FY2013/14 is mainly due to timing differences between actual and forecast expenditures. Some projects were initiated later than anticipated due to extended strategy and technology reviews and approvals. Lower expenditure was incurred under the Field Force Automation, Asset Management and Licence Refresh Programs of Work.</t>
  </si>
  <si>
    <t>Changes in priorities of replacement works arising from updated condition assessment or risk analysis, particularly major sub-transmission feeders.  Renewal/Replacement related programs were lower than planned expenditure on a range of major projects and sub-programs.  Substantial delays have been experienced in a number of major sub-transmission feeder projects, including Lindfield to Willoughby, Lindfield to Castle Cove and Mason Park to Rozelle feeders. Expenditure on a range of mains replacement sub-programs is also substantially below budget.</t>
  </si>
  <si>
    <t xml:space="preserve">Changes in spatial demand forecasts and major customer connection requirements, impacting growth related works. Lower than planned expenditure in the HV and LV capacity programs as well as delays in some major projects, contributed by reduced load growth and tighter scope control. </t>
  </si>
  <si>
    <t xml:space="preserve">Continuing good reliability performance, partly the result of benign weather, have reduced the need to further substantial reliability improvements.  </t>
  </si>
  <si>
    <t>Renewal/Replacement related programs (Peakhurst - Beaconsfield West - 91L &amp; 91M) had lower than planned expenditure on a range of major projects and sub-programs. Expenditure on a range of transmission mains replacement sub-programs is also below budget.</t>
  </si>
  <si>
    <t>Delays in a number of projects including Roes Bay Feeders and several capacitor projects which have beendeferred as a result of reduced load.</t>
  </si>
  <si>
    <t>The variance is mainly due to lower than expected expenditure on land building and minor assets. Non system building works programme is being impacted following a review of capital priorities which feeds in the planned commencement of construction works. Additionally, the changes to Ausgrid's fleet policy have resulted in lower capital expenditure across that area.</t>
  </si>
  <si>
    <t>Actual expenditure includes $-25.6m impact from the revaluation of employee entitlement provisions arising from significant increase the discount rates and reduction in forecasted salary growth. This impact was excluded from the 2006-07 numbers when deriving the "starting point" to forecast operating expenditure.</t>
  </si>
  <si>
    <t>Additional restructure and staff redundancy costs are driving the higher than forecast expenditure, as Target Operating Models are implemented.</t>
  </si>
  <si>
    <t>67 505 337 385</t>
  </si>
  <si>
    <t>570 George Street</t>
  </si>
  <si>
    <t>Sydney</t>
  </si>
  <si>
    <t>NSW</t>
  </si>
  <si>
    <t>John Thomson</t>
  </si>
  <si>
    <t>(02) 9269 2312</t>
  </si>
  <si>
    <t>john.thomson@ausgrid.com.au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</si>
</sst>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_(* \(#,##0.00\);_(* &quot;-&quot;??_);_(@_)"/>
    <numFmt numFmtId="165" formatCode="_(* #,##0_);_(* \(#,##0\);_(* &quot;-&quot;_);_(@_)"/>
    <numFmt numFmtId="166" formatCode="0.0"/>
    <numFmt numFmtId="167" formatCode="0.0000"/>
    <numFmt numFmtId="168" formatCode="#,##0.0;\(#,##0.0\)"/>
    <numFmt numFmtId="169" formatCode="0.0%"/>
    <numFmt numFmtId="170" formatCode="#,##0,;\(#,##0,\)"/>
    <numFmt numFmtId="171" formatCode="_(* #,##0_);_(* \(#,##0\);_(* &quot;-&quot;?_);_(@_)"/>
    <numFmt numFmtId="172" formatCode="#,##0;\(#,##0\)"/>
    <numFmt numFmtId="173" formatCode="_(* #,##0_);_(* \(#,##0\);_(* &quot;-&quot;??_);_(@_)"/>
    <numFmt numFmtId="174" formatCode="_(* #,##0.0_);_(* \(#,##0.0\);_(* &quot;-&quot;??_);_(@_)"/>
    <numFmt numFmtId="175" formatCode="_-* #,##0_-;\-* #,##0_-;_-* &quot;-&quot;??_-;_-@_-"/>
  </numFmts>
  <fonts count="53" x14ac:knownFonts="1">
    <font>
      <sz val="10"/>
      <name val="Arial"/>
      <family val="2"/>
    </font>
    <font>
      <sz val="10"/>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sz val="8"/>
      <name val="Arial"/>
      <family val="2"/>
    </font>
    <font>
      <b/>
      <sz val="14"/>
      <color indexed="51"/>
      <name val="Arial"/>
      <family val="2"/>
    </font>
    <font>
      <b/>
      <sz val="14"/>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b/>
      <sz val="10"/>
      <color indexed="62"/>
      <name val="Arial"/>
      <family val="2"/>
    </font>
    <font>
      <b/>
      <sz val="16"/>
      <color indexed="8"/>
      <name val="Arial"/>
      <family val="2"/>
    </font>
    <font>
      <b/>
      <sz val="10"/>
      <color indexed="9"/>
      <name val="Arial"/>
      <family val="2"/>
    </font>
    <font>
      <b/>
      <sz val="10"/>
      <color indexed="8"/>
      <name val="Arial"/>
      <family val="2"/>
    </font>
    <font>
      <sz val="12"/>
      <name val="Arial"/>
      <family val="2"/>
    </font>
    <font>
      <b/>
      <sz val="12"/>
      <color indexed="9"/>
      <name val="Arial"/>
      <family val="2"/>
    </font>
    <font>
      <sz val="12"/>
      <name val="Arial Black"/>
      <family val="2"/>
    </font>
    <font>
      <strike/>
      <sz val="10"/>
      <color indexed="22"/>
      <name val="Arial Black"/>
      <family val="2"/>
    </font>
    <font>
      <b/>
      <sz val="12"/>
      <color indexed="8"/>
      <name val="Arial"/>
      <family val="2"/>
    </font>
    <font>
      <sz val="10"/>
      <name val="Arial"/>
      <family val="2"/>
    </font>
    <font>
      <sz val="10"/>
      <color indexed="8"/>
      <name val="Arial"/>
      <family val="2"/>
    </font>
    <font>
      <b/>
      <sz val="10"/>
      <color theme="0"/>
      <name val="Arial"/>
      <family val="2"/>
    </font>
    <font>
      <sz val="10"/>
      <color theme="0"/>
      <name val="Arial"/>
      <family val="2"/>
    </font>
    <font>
      <sz val="10"/>
      <name val="Arial"/>
      <family val="2"/>
    </font>
    <font>
      <i/>
      <sz val="10"/>
      <color indexed="9"/>
      <name val="Arial"/>
      <family val="2"/>
    </font>
    <font>
      <b/>
      <sz val="14"/>
      <name val="Arial Black"/>
      <family val="2"/>
    </font>
    <font>
      <sz val="10"/>
      <name val="Arial"/>
      <family val="2"/>
    </font>
    <font>
      <b/>
      <sz val="10"/>
      <color rgb="FFFFC000"/>
      <name val="Arial"/>
      <family val="2"/>
    </font>
    <font>
      <b/>
      <sz val="22"/>
      <name val="Arial"/>
      <family val="2"/>
    </font>
    <font>
      <sz val="12"/>
      <color indexed="9"/>
      <name val="Arial"/>
      <family val="2"/>
    </font>
    <font>
      <b/>
      <sz val="12"/>
      <color indexed="51"/>
      <name val="Arial"/>
      <family val="2"/>
    </font>
    <font>
      <b/>
      <sz val="10"/>
      <color indexed="10"/>
      <name val="Arial"/>
      <family val="2"/>
    </font>
    <font>
      <u/>
      <sz val="10"/>
      <color theme="10"/>
      <name val="Arial"/>
      <family val="2"/>
    </font>
    <font>
      <sz val="14"/>
      <name val="Arial Black"/>
      <family val="2"/>
    </font>
    <font>
      <b/>
      <sz val="10"/>
      <color rgb="FFFFCC00"/>
      <name val="Arial"/>
      <family val="2"/>
    </font>
    <font>
      <sz val="10"/>
      <color rgb="FFFFCC00"/>
      <name val="Arial"/>
      <family val="2"/>
    </font>
    <font>
      <sz val="10"/>
      <name val="Calibri"/>
      <family val="2"/>
    </font>
    <font>
      <sz val="10"/>
      <color rgb="FFFF0000"/>
      <name val="Arial"/>
      <family val="2"/>
    </font>
    <font>
      <sz val="10"/>
      <color rgb="FF002060"/>
      <name val="Arial"/>
      <family val="2"/>
    </font>
    <font>
      <b/>
      <sz val="10"/>
      <color indexed="81"/>
      <name val="Tahoma"/>
      <family val="2"/>
    </font>
    <font>
      <sz val="10"/>
      <color indexed="81"/>
      <name val="Tahoma"/>
      <family val="2"/>
    </font>
    <font>
      <b/>
      <sz val="10"/>
      <color rgb="FFFFFFFF"/>
      <name val="Arial"/>
      <family val="2"/>
    </font>
    <font>
      <sz val="10"/>
      <color rgb="FFFFFFFF"/>
      <name val="Arial"/>
      <family val="2"/>
    </font>
    <font>
      <sz val="12"/>
      <color rgb="FFFF0000"/>
      <name val="Arial"/>
      <family val="2"/>
    </font>
    <font>
      <i/>
      <sz val="10"/>
      <color indexed="8"/>
      <name val="Arial"/>
      <family val="2"/>
    </font>
    <font>
      <u/>
      <sz val="10"/>
      <name val="Arial"/>
      <family val="2"/>
    </font>
    <font>
      <b/>
      <sz val="16"/>
      <color rgb="FFFF0000"/>
      <name val="Arial"/>
      <family val="2"/>
    </font>
  </fonts>
  <fills count="21">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8"/>
        <bgColor indexed="64"/>
      </patternFill>
    </fill>
    <fill>
      <patternFill patternType="solid">
        <fgColor indexed="6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42"/>
        <bgColor indexed="64"/>
      </patternFill>
    </fill>
    <fill>
      <patternFill patternType="solid">
        <fgColor theme="1"/>
        <bgColor indexed="64"/>
      </patternFill>
    </fill>
    <fill>
      <patternFill patternType="solid">
        <fgColor indexed="43"/>
        <bgColor indexed="64"/>
      </patternFill>
    </fill>
    <fill>
      <patternFill patternType="solid">
        <fgColor rgb="FF333399"/>
        <bgColor indexed="64"/>
      </patternFill>
    </fill>
    <fill>
      <patternFill patternType="solid">
        <fgColor rgb="FFFABF8F"/>
        <bgColor indexed="64"/>
      </patternFill>
    </fill>
    <fill>
      <patternFill patternType="solid">
        <fgColor rgb="FFB2A1C7"/>
        <bgColor indexed="64"/>
      </patternFill>
    </fill>
    <fill>
      <patternFill patternType="solid">
        <fgColor rgb="FF333399"/>
        <bgColor rgb="FF000000"/>
      </patternFill>
    </fill>
    <fill>
      <patternFill patternType="solid">
        <fgColor rgb="FFFFC00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2"/>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style="medium">
        <color indexed="62"/>
      </top>
      <bottom/>
      <diagonal/>
    </border>
    <border>
      <left/>
      <right style="thick">
        <color indexed="62"/>
      </right>
      <top style="medium">
        <color indexed="62"/>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6">
    <xf numFmtId="0" fontId="0" fillId="0" borderId="0"/>
    <xf numFmtId="164" fontId="1" fillId="0" borderId="0" applyFont="0" applyFill="0" applyBorder="0" applyAlignment="0" applyProtection="0"/>
    <xf numFmtId="0" fontId="1" fillId="2" borderId="0"/>
    <xf numFmtId="165" fontId="1" fillId="4" borderId="0" applyFont="0" applyBorder="0" applyAlignment="0">
      <alignment horizontal="right"/>
      <protection locked="0"/>
    </xf>
    <xf numFmtId="165" fontId="1" fillId="6" borderId="0" applyNumberFormat="0" applyFont="0" applyBorder="0" applyAlignment="0">
      <alignment horizontal="right"/>
    </xf>
    <xf numFmtId="0" fontId="1" fillId="2" borderId="0"/>
    <xf numFmtId="0" fontId="1" fillId="2" borderId="0"/>
    <xf numFmtId="0" fontId="1" fillId="2" borderId="0"/>
    <xf numFmtId="0" fontId="1" fillId="0" borderId="0"/>
    <xf numFmtId="0" fontId="1" fillId="2" borderId="0"/>
    <xf numFmtId="0" fontId="1" fillId="2" borderId="0"/>
    <xf numFmtId="0" fontId="1" fillId="0" borderId="0" applyFill="0"/>
    <xf numFmtId="0" fontId="1" fillId="0" borderId="0"/>
    <xf numFmtId="0" fontId="1" fillId="0" borderId="0"/>
    <xf numFmtId="0" fontId="1" fillId="0" borderId="0" applyProtection="0"/>
    <xf numFmtId="0" fontId="1" fillId="0" borderId="0"/>
    <xf numFmtId="0" fontId="1" fillId="2" borderId="0"/>
    <xf numFmtId="0" fontId="1" fillId="0" borderId="0"/>
    <xf numFmtId="171" fontId="1" fillId="13" borderId="0" applyFont="0" applyBorder="0">
      <alignment horizontal="right"/>
      <protection locked="0"/>
    </xf>
    <xf numFmtId="165" fontId="1" fillId="5" borderId="0" applyFont="0" applyBorder="0">
      <alignment horizontal="right"/>
      <protection locked="0"/>
    </xf>
    <xf numFmtId="0" fontId="1" fillId="0" borderId="0"/>
    <xf numFmtId="0" fontId="1" fillId="0" borderId="0"/>
    <xf numFmtId="0" fontId="25" fillId="0" borderId="0"/>
    <xf numFmtId="0" fontId="1" fillId="0" borderId="0"/>
    <xf numFmtId="0" fontId="29" fillId="0" borderId="0"/>
    <xf numFmtId="0" fontId="1" fillId="2" borderId="0"/>
    <xf numFmtId="164" fontId="1" fillId="0" borderId="0" applyFont="0" applyFill="0" applyBorder="0" applyAlignment="0" applyProtection="0"/>
    <xf numFmtId="0" fontId="1" fillId="2" borderId="0"/>
    <xf numFmtId="0" fontId="1" fillId="2" borderId="0"/>
    <xf numFmtId="0" fontId="32" fillId="0" borderId="0"/>
    <xf numFmtId="0" fontId="1" fillId="0" borderId="0"/>
    <xf numFmtId="0" fontId="38" fillId="0" borderId="0" applyNumberFormat="0" applyFill="0" applyBorder="0" applyAlignment="0" applyProtection="0">
      <alignment vertical="top"/>
      <protection locked="0"/>
    </xf>
    <xf numFmtId="0" fontId="1" fillId="2" borderId="0"/>
    <xf numFmtId="165" fontId="1" fillId="4" borderId="0" applyFont="0" applyBorder="0" applyAlignment="0">
      <alignment horizontal="right"/>
      <protection locked="0"/>
    </xf>
    <xf numFmtId="165" fontId="1" fillId="6" borderId="0" applyNumberFormat="0" applyFont="0" applyBorder="0" applyAlignment="0">
      <alignment horizontal="right"/>
    </xf>
    <xf numFmtId="9" fontId="1" fillId="0" borderId="0" applyFont="0" applyFill="0" applyBorder="0" applyAlignment="0" applyProtection="0"/>
  </cellStyleXfs>
  <cellXfs count="695">
    <xf numFmtId="0" fontId="0" fillId="0" borderId="0" xfId="0"/>
    <xf numFmtId="0" fontId="2" fillId="2" borderId="0" xfId="2" applyFont="1"/>
    <xf numFmtId="0" fontId="1" fillId="2" borderId="0" xfId="2"/>
    <xf numFmtId="0" fontId="3" fillId="2" borderId="0" xfId="2" applyFont="1"/>
    <xf numFmtId="2" fontId="7" fillId="2" borderId="0" xfId="2" applyNumberFormat="1" applyFont="1" applyBorder="1" applyAlignment="1" applyProtection="1">
      <alignment horizontal="left"/>
    </xf>
    <xf numFmtId="0" fontId="8" fillId="2" borderId="0" xfId="2" applyFont="1" applyAlignment="1" applyProtection="1">
      <protection locked="0"/>
    </xf>
    <xf numFmtId="0" fontId="8" fillId="2" borderId="0" xfId="2" applyFont="1" applyProtection="1">
      <protection locked="0"/>
    </xf>
    <xf numFmtId="0" fontId="7" fillId="2" borderId="0" xfId="2" applyFont="1"/>
    <xf numFmtId="0" fontId="1" fillId="2" borderId="0" xfId="2" applyAlignment="1"/>
    <xf numFmtId="0" fontId="9" fillId="3" borderId="9" xfId="2" applyFont="1" applyFill="1" applyBorder="1"/>
    <xf numFmtId="0" fontId="10" fillId="3" borderId="9" xfId="2" applyFont="1" applyFill="1" applyBorder="1"/>
    <xf numFmtId="0" fontId="10" fillId="2" borderId="0" xfId="2" applyFont="1"/>
    <xf numFmtId="0" fontId="9" fillId="3" borderId="10" xfId="2" applyFont="1" applyFill="1" applyBorder="1"/>
    <xf numFmtId="0" fontId="10" fillId="3" borderId="11" xfId="2" applyFont="1" applyFill="1" applyBorder="1"/>
    <xf numFmtId="0" fontId="6" fillId="3" borderId="1" xfId="6" applyFont="1" applyFill="1" applyBorder="1" applyAlignment="1">
      <alignment horizontal="left" indent="1"/>
    </xf>
    <xf numFmtId="0" fontId="1" fillId="3" borderId="2" xfId="6" applyFont="1" applyFill="1" applyBorder="1" applyAlignment="1"/>
    <xf numFmtId="0" fontId="1" fillId="3" borderId="2" xfId="6" applyFont="1" applyFill="1" applyBorder="1"/>
    <xf numFmtId="0" fontId="1" fillId="3" borderId="3" xfId="6" applyFont="1" applyFill="1" applyBorder="1"/>
    <xf numFmtId="0" fontId="5" fillId="3" borderId="4" xfId="6" applyFont="1" applyFill="1" applyBorder="1" applyAlignment="1">
      <alignment horizontal="left" indent="1"/>
    </xf>
    <xf numFmtId="0" fontId="11" fillId="3" borderId="5" xfId="6" applyFont="1" applyFill="1" applyBorder="1" applyAlignment="1" applyProtection="1">
      <protection locked="0"/>
    </xf>
    <xf numFmtId="0" fontId="11" fillId="3" borderId="0" xfId="6" applyFont="1" applyFill="1" applyBorder="1"/>
    <xf numFmtId="0" fontId="11" fillId="3" borderId="0" xfId="6" applyFont="1" applyFill="1" applyBorder="1" applyAlignment="1">
      <alignment horizontal="right" indent="1"/>
    </xf>
    <xf numFmtId="0" fontId="1" fillId="5" borderId="14" xfId="6" applyFont="1" applyFill="1" applyBorder="1" applyAlignment="1" applyProtection="1">
      <alignment horizontal="left"/>
      <protection locked="0"/>
    </xf>
    <xf numFmtId="0" fontId="1" fillId="3" borderId="0" xfId="6" applyFont="1" applyFill="1" applyBorder="1"/>
    <xf numFmtId="0" fontId="1" fillId="3" borderId="5" xfId="6" applyFont="1" applyFill="1" applyBorder="1" applyProtection="1">
      <protection locked="0"/>
    </xf>
    <xf numFmtId="0" fontId="1" fillId="3" borderId="5" xfId="6" applyFont="1" applyFill="1" applyBorder="1"/>
    <xf numFmtId="0" fontId="1" fillId="3" borderId="5" xfId="6" applyFont="1" applyFill="1" applyBorder="1" applyAlignment="1" applyProtection="1">
      <protection locked="0"/>
    </xf>
    <xf numFmtId="0" fontId="6" fillId="3" borderId="4" xfId="6" applyFont="1" applyFill="1" applyBorder="1" applyAlignment="1">
      <alignment horizontal="left" indent="1"/>
    </xf>
    <xf numFmtId="0" fontId="6" fillId="3" borderId="6" xfId="6" applyFont="1" applyFill="1" applyBorder="1" applyAlignment="1">
      <alignment horizontal="left" indent="1"/>
    </xf>
    <xf numFmtId="0" fontId="1" fillId="3" borderId="7" xfId="6" applyFont="1" applyFill="1" applyBorder="1" applyAlignment="1"/>
    <xf numFmtId="0" fontId="1" fillId="3" borderId="7" xfId="6" applyFont="1" applyFill="1" applyBorder="1"/>
    <xf numFmtId="0" fontId="1" fillId="3" borderId="8" xfId="6" applyFont="1" applyFill="1" applyBorder="1"/>
    <xf numFmtId="0" fontId="12" fillId="2" borderId="0" xfId="7" applyFont="1"/>
    <xf numFmtId="0" fontId="12" fillId="2" borderId="0" xfId="7" applyFont="1" applyFill="1" applyBorder="1"/>
    <xf numFmtId="0" fontId="12" fillId="2" borderId="0" xfId="7" applyFont="1" applyFill="1"/>
    <xf numFmtId="0" fontId="14" fillId="2" borderId="0" xfId="7" applyFont="1" applyFill="1" applyBorder="1" applyAlignment="1">
      <alignment vertical="center"/>
    </xf>
    <xf numFmtId="0" fontId="14" fillId="2" borderId="0" xfId="7" applyFont="1" applyFill="1" applyBorder="1" applyAlignment="1"/>
    <xf numFmtId="0" fontId="15" fillId="2" borderId="0" xfId="7" applyFont="1" applyFill="1" applyBorder="1" applyAlignment="1">
      <alignment vertical="center"/>
    </xf>
    <xf numFmtId="0" fontId="15" fillId="2" borderId="0" xfId="7" applyFont="1" applyFill="1" applyBorder="1" applyAlignment="1"/>
    <xf numFmtId="0" fontId="12" fillId="5" borderId="0" xfId="7" applyFont="1" applyFill="1" applyBorder="1"/>
    <xf numFmtId="0" fontId="12" fillId="2" borderId="0" xfId="7" applyFont="1" applyFill="1" applyBorder="1" applyAlignment="1">
      <alignment vertical="center"/>
    </xf>
    <xf numFmtId="0" fontId="12" fillId="2" borderId="0" xfId="7" applyFont="1" applyAlignment="1">
      <alignment vertical="center"/>
    </xf>
    <xf numFmtId="0" fontId="3" fillId="7" borderId="15" xfId="7" applyFont="1" applyFill="1" applyBorder="1" applyAlignment="1">
      <alignment vertical="center"/>
    </xf>
    <xf numFmtId="0" fontId="4" fillId="2" borderId="0" xfId="7" applyFont="1" applyFill="1" applyBorder="1" applyAlignment="1">
      <alignment vertical="center"/>
    </xf>
    <xf numFmtId="0" fontId="12" fillId="2" borderId="0" xfId="7" applyFont="1" applyFill="1" applyAlignment="1">
      <alignment vertical="center"/>
    </xf>
    <xf numFmtId="0" fontId="2" fillId="2" borderId="0" xfId="6" applyFont="1"/>
    <xf numFmtId="0" fontId="17" fillId="2" borderId="0" xfId="8" applyFont="1" applyFill="1" applyBorder="1" applyAlignment="1"/>
    <xf numFmtId="49" fontId="18" fillId="3" borderId="9" xfId="10" applyNumberFormat="1" applyFont="1" applyFill="1" applyBorder="1" applyAlignment="1">
      <alignment horizontal="center" vertical="center" wrapText="1"/>
    </xf>
    <xf numFmtId="2" fontId="11" fillId="3" borderId="9" xfId="1" applyNumberFormat="1" applyFont="1" applyFill="1" applyBorder="1" applyAlignment="1">
      <alignment horizontal="center"/>
    </xf>
    <xf numFmtId="166" fontId="11" fillId="3" borderId="19" xfId="1" applyNumberFormat="1" applyFont="1" applyFill="1" applyBorder="1" applyAlignment="1">
      <alignment horizontal="center" vertical="center"/>
    </xf>
    <xf numFmtId="167" fontId="18" fillId="3" borderId="9" xfId="10" applyNumberFormat="1" applyFont="1" applyFill="1" applyBorder="1" applyAlignment="1">
      <alignment horizontal="center" vertical="center" wrapText="1"/>
    </xf>
    <xf numFmtId="166" fontId="11" fillId="3" borderId="9" xfId="10" applyNumberFormat="1" applyFont="1" applyFill="1" applyBorder="1" applyAlignment="1">
      <alignment horizontal="left"/>
    </xf>
    <xf numFmtId="0" fontId="4" fillId="0" borderId="0" xfId="11" applyFont="1" applyBorder="1"/>
    <xf numFmtId="0" fontId="5" fillId="2" borderId="18" xfId="12" applyFont="1" applyFill="1" applyBorder="1" applyAlignment="1" applyProtection="1"/>
    <xf numFmtId="167" fontId="11" fillId="3" borderId="9" xfId="10" applyNumberFormat="1" applyFont="1" applyFill="1" applyBorder="1" applyAlignment="1">
      <alignment horizontal="left" vertical="center" wrapText="1"/>
    </xf>
    <xf numFmtId="166" fontId="1" fillId="5" borderId="9" xfId="10" applyNumberFormat="1" applyFont="1" applyFill="1" applyBorder="1" applyAlignment="1"/>
    <xf numFmtId="166" fontId="18" fillId="3" borderId="9" xfId="10" applyNumberFormat="1" applyFont="1" applyFill="1" applyBorder="1" applyAlignment="1">
      <alignment horizontal="center"/>
    </xf>
    <xf numFmtId="0" fontId="11" fillId="8" borderId="9" xfId="10" applyFont="1" applyFill="1" applyBorder="1" applyAlignment="1">
      <alignment horizontal="left" vertical="center" wrapText="1"/>
    </xf>
    <xf numFmtId="166" fontId="11" fillId="8" borderId="9" xfId="10" applyNumberFormat="1" applyFont="1" applyFill="1" applyBorder="1" applyAlignment="1">
      <alignment horizontal="left"/>
    </xf>
    <xf numFmtId="167" fontId="18" fillId="3" borderId="9" xfId="10" applyNumberFormat="1" applyFont="1" applyFill="1" applyBorder="1" applyAlignment="1">
      <alignment horizontal="left" vertical="center" wrapText="1"/>
    </xf>
    <xf numFmtId="167" fontId="11" fillId="8" borderId="9" xfId="10" applyNumberFormat="1" applyFont="1" applyFill="1" applyBorder="1" applyAlignment="1">
      <alignment horizontal="left" vertical="center" wrapText="1"/>
    </xf>
    <xf numFmtId="0" fontId="1" fillId="0" borderId="0" xfId="8"/>
    <xf numFmtId="0" fontId="1" fillId="2" borderId="0" xfId="9"/>
    <xf numFmtId="0" fontId="2" fillId="2" borderId="0" xfId="9" applyFont="1"/>
    <xf numFmtId="167" fontId="18" fillId="3" borderId="9" xfId="9" quotePrefix="1" applyNumberFormat="1" applyFont="1" applyFill="1" applyBorder="1" applyAlignment="1">
      <alignment horizontal="center" vertical="center" wrapText="1"/>
    </xf>
    <xf numFmtId="49" fontId="18" fillId="3" borderId="9" xfId="9" applyNumberFormat="1" applyFont="1" applyFill="1" applyBorder="1" applyAlignment="1">
      <alignment horizontal="center" vertical="center" wrapText="1"/>
    </xf>
    <xf numFmtId="2" fontId="18" fillId="3" borderId="9" xfId="9" applyNumberFormat="1" applyFont="1" applyFill="1" applyBorder="1" applyAlignment="1">
      <alignment horizontal="center" vertical="center" wrapText="1"/>
    </xf>
    <xf numFmtId="165" fontId="18" fillId="3" borderId="9" xfId="9" applyNumberFormat="1" applyFont="1" applyFill="1" applyBorder="1" applyAlignment="1">
      <alignment horizontal="center" vertical="center" wrapText="1"/>
    </xf>
    <xf numFmtId="39" fontId="18" fillId="3" borderId="10" xfId="9" applyNumberFormat="1" applyFont="1" applyFill="1" applyBorder="1" applyAlignment="1">
      <alignment horizontal="center" vertical="center" wrapText="1"/>
    </xf>
    <xf numFmtId="39" fontId="18" fillId="3" borderId="12" xfId="9" applyNumberFormat="1" applyFont="1" applyFill="1" applyBorder="1" applyAlignment="1">
      <alignment horizontal="center" vertical="center" wrapText="1"/>
    </xf>
    <xf numFmtId="166" fontId="11" fillId="3" borderId="9" xfId="9" applyNumberFormat="1" applyFont="1" applyFill="1" applyBorder="1" applyAlignment="1">
      <alignment horizontal="left"/>
    </xf>
    <xf numFmtId="0" fontId="5" fillId="3" borderId="9" xfId="9" applyFont="1" applyFill="1" applyBorder="1" applyAlignment="1">
      <alignment horizontal="left" vertical="center" wrapText="1"/>
    </xf>
    <xf numFmtId="166" fontId="1" fillId="6" borderId="9" xfId="9" applyNumberFormat="1" applyFont="1" applyFill="1" applyBorder="1" applyAlignment="1">
      <alignment horizontal="left"/>
    </xf>
    <xf numFmtId="0" fontId="11" fillId="3" borderId="11" xfId="9" applyFont="1" applyFill="1" applyBorder="1" applyAlignment="1">
      <alignment horizontal="left" vertical="center" wrapText="1"/>
    </xf>
    <xf numFmtId="168" fontId="1" fillId="5" borderId="9" xfId="9" applyNumberFormat="1" applyFont="1" applyFill="1" applyBorder="1" applyAlignment="1">
      <alignment horizontal="right"/>
    </xf>
    <xf numFmtId="9" fontId="1" fillId="6" borderId="9" xfId="9" applyNumberFormat="1" applyFont="1" applyFill="1" applyBorder="1" applyAlignment="1">
      <alignment horizontal="right"/>
    </xf>
    <xf numFmtId="0" fontId="11" fillId="3" borderId="12" xfId="9" applyFont="1" applyFill="1" applyBorder="1" applyAlignment="1">
      <alignment horizontal="left" vertical="center" wrapText="1"/>
    </xf>
    <xf numFmtId="49" fontId="18" fillId="8" borderId="9" xfId="9" applyNumberFormat="1" applyFont="1" applyFill="1" applyBorder="1"/>
    <xf numFmtId="0" fontId="4" fillId="0" borderId="0" xfId="8" applyFont="1"/>
    <xf numFmtId="0" fontId="20" fillId="0" borderId="0" xfId="8" applyFont="1"/>
    <xf numFmtId="0" fontId="23" fillId="0" borderId="0" xfId="14" applyFont="1" applyFill="1" applyBorder="1" applyAlignment="1">
      <alignment horizontal="left" vertical="top" wrapText="1"/>
    </xf>
    <xf numFmtId="170" fontId="1" fillId="0" borderId="0" xfId="15" applyNumberFormat="1" applyFont="1" applyFill="1" applyBorder="1" applyAlignment="1">
      <alignment wrapText="1"/>
    </xf>
    <xf numFmtId="0" fontId="1" fillId="0" borderId="0" xfId="8" applyFont="1" applyAlignment="1">
      <alignment wrapText="1"/>
    </xf>
    <xf numFmtId="167" fontId="18" fillId="3" borderId="9" xfId="9" applyNumberFormat="1" applyFont="1" applyFill="1" applyBorder="1" applyAlignment="1">
      <alignment horizontal="center" vertical="center" wrapText="1"/>
    </xf>
    <xf numFmtId="49" fontId="18" fillId="3" borderId="9" xfId="9" applyNumberFormat="1" applyFont="1" applyFill="1" applyBorder="1"/>
    <xf numFmtId="0" fontId="1" fillId="0" borderId="0" xfId="8" applyAlignment="1"/>
    <xf numFmtId="166" fontId="3" fillId="2" borderId="0" xfId="9" applyNumberFormat="1" applyFont="1" applyBorder="1" applyAlignment="1">
      <alignment horizontal="left"/>
    </xf>
    <xf numFmtId="49" fontId="1" fillId="2" borderId="0" xfId="9" applyNumberFormat="1" applyFont="1"/>
    <xf numFmtId="2" fontId="1" fillId="2" borderId="0" xfId="9" applyNumberFormat="1" applyFont="1" applyBorder="1"/>
    <xf numFmtId="165" fontId="1" fillId="2" borderId="0" xfId="9" applyNumberFormat="1" applyFont="1" applyBorder="1" applyAlignment="1">
      <alignment horizontal="center"/>
    </xf>
    <xf numFmtId="165" fontId="1" fillId="2" borderId="0" xfId="9" applyNumberFormat="1" applyFont="1" applyBorder="1"/>
    <xf numFmtId="0" fontId="1" fillId="2" borderId="0" xfId="9" applyFont="1"/>
    <xf numFmtId="0" fontId="4" fillId="2" borderId="0" xfId="9" applyFont="1"/>
    <xf numFmtId="49" fontId="5" fillId="3" borderId="9" xfId="9" applyNumberFormat="1" applyFont="1" applyFill="1" applyBorder="1"/>
    <xf numFmtId="49" fontId="11" fillId="3" borderId="9" xfId="9" applyNumberFormat="1" applyFont="1" applyFill="1" applyBorder="1" applyAlignment="1"/>
    <xf numFmtId="49" fontId="11" fillId="3" borderId="9" xfId="9" applyNumberFormat="1" applyFont="1" applyFill="1" applyBorder="1"/>
    <xf numFmtId="49" fontId="11" fillId="9" borderId="9" xfId="9" applyNumberFormat="1" applyFont="1" applyFill="1" applyBorder="1" applyAlignment="1"/>
    <xf numFmtId="49" fontId="5" fillId="3" borderId="9" xfId="9" applyNumberFormat="1" applyFont="1" applyFill="1" applyBorder="1" applyAlignment="1"/>
    <xf numFmtId="49" fontId="11" fillId="3" borderId="9" xfId="9" applyNumberFormat="1" applyFont="1" applyFill="1" applyBorder="1" applyAlignment="1">
      <alignment vertical="top" wrapText="1"/>
    </xf>
    <xf numFmtId="49" fontId="11" fillId="8" borderId="9" xfId="9" applyNumberFormat="1" applyFont="1" applyFill="1" applyBorder="1"/>
    <xf numFmtId="0" fontId="4" fillId="2" borderId="0" xfId="8" applyFont="1" applyFill="1"/>
    <xf numFmtId="0" fontId="1" fillId="2" borderId="0" xfId="9" applyFill="1"/>
    <xf numFmtId="168" fontId="1" fillId="10" borderId="9" xfId="9" applyNumberFormat="1" applyFont="1" applyFill="1" applyBorder="1" applyAlignment="1">
      <alignment horizontal="right"/>
    </xf>
    <xf numFmtId="170" fontId="22" fillId="2" borderId="0" xfId="9" applyNumberFormat="1" applyFont="1" applyAlignment="1">
      <alignment horizontal="right" vertical="center"/>
    </xf>
    <xf numFmtId="167" fontId="18" fillId="3" borderId="10" xfId="9" quotePrefix="1" applyNumberFormat="1" applyFont="1" applyFill="1" applyBorder="1" applyAlignment="1">
      <alignment horizontal="center" vertical="center" wrapText="1"/>
    </xf>
    <xf numFmtId="49" fontId="18" fillId="3" borderId="10" xfId="9" applyNumberFormat="1" applyFont="1" applyFill="1" applyBorder="1" applyAlignment="1">
      <alignment horizontal="center" vertical="center" wrapText="1"/>
    </xf>
    <xf numFmtId="0" fontId="1" fillId="11" borderId="0" xfId="9" applyFill="1"/>
    <xf numFmtId="0" fontId="18" fillId="3" borderId="9" xfId="14" applyFont="1" applyFill="1" applyBorder="1" applyAlignment="1">
      <alignment horizontal="center" vertical="center" wrapText="1"/>
    </xf>
    <xf numFmtId="0" fontId="1" fillId="5" borderId="9" xfId="14" applyFont="1" applyFill="1" applyBorder="1" applyAlignment="1">
      <alignment horizontal="right" vertical="top" wrapText="1"/>
    </xf>
    <xf numFmtId="0" fontId="18" fillId="2" borderId="0" xfId="14" applyFont="1" applyFill="1" applyBorder="1" applyAlignment="1">
      <alignment horizontal="center" vertical="top" wrapText="1"/>
    </xf>
    <xf numFmtId="0" fontId="1" fillId="2" borderId="0" xfId="16"/>
    <xf numFmtId="49" fontId="1" fillId="2" borderId="0" xfId="16" applyNumberFormat="1" applyFont="1"/>
    <xf numFmtId="165" fontId="1" fillId="2" borderId="0" xfId="16" applyNumberFormat="1" applyFont="1" applyBorder="1"/>
    <xf numFmtId="39" fontId="1" fillId="2" borderId="0" xfId="16" applyNumberFormat="1" applyFont="1"/>
    <xf numFmtId="0" fontId="1" fillId="2" borderId="0" xfId="16" applyFont="1"/>
    <xf numFmtId="49" fontId="18" fillId="3" borderId="9" xfId="16" applyNumberFormat="1" applyFont="1" applyFill="1" applyBorder="1" applyAlignment="1">
      <alignment horizontal="center" vertical="center" wrapText="1"/>
    </xf>
    <xf numFmtId="165" fontId="18" fillId="3" borderId="9" xfId="16" applyNumberFormat="1" applyFont="1" applyFill="1" applyBorder="1" applyAlignment="1">
      <alignment horizontal="center" vertical="center" wrapText="1"/>
    </xf>
    <xf numFmtId="166" fontId="1" fillId="5" borderId="9" xfId="10" applyNumberFormat="1" applyFont="1" applyFill="1" applyBorder="1" applyAlignment="1">
      <alignment horizontal="left"/>
    </xf>
    <xf numFmtId="0" fontId="2" fillId="0" borderId="0" xfId="9" applyFont="1" applyFill="1" applyAlignment="1"/>
    <xf numFmtId="0" fontId="4" fillId="0" borderId="0" xfId="9" applyFont="1" applyFill="1" applyBorder="1" applyAlignment="1">
      <alignment horizontal="left" vertical="center"/>
    </xf>
    <xf numFmtId="165" fontId="18" fillId="3" borderId="10" xfId="9" applyNumberFormat="1" applyFont="1" applyFill="1" applyBorder="1" applyAlignment="1">
      <alignment horizontal="center" vertical="center" wrapText="1"/>
    </xf>
    <xf numFmtId="0" fontId="18" fillId="3" borderId="9" xfId="14" applyFont="1" applyFill="1" applyBorder="1" applyAlignment="1">
      <alignment horizontal="center" vertical="top" wrapText="1"/>
    </xf>
    <xf numFmtId="0" fontId="25" fillId="0" borderId="0" xfId="22"/>
    <xf numFmtId="0" fontId="18" fillId="3" borderId="0" xfId="22" applyFont="1" applyFill="1"/>
    <xf numFmtId="0" fontId="4" fillId="0" borderId="0" xfId="22" applyFont="1"/>
    <xf numFmtId="167" fontId="18" fillId="3" borderId="9" xfId="22" applyNumberFormat="1" applyFont="1" applyFill="1" applyBorder="1" applyAlignment="1">
      <alignment horizontal="center" vertical="center" wrapText="1"/>
    </xf>
    <xf numFmtId="0" fontId="25" fillId="0" borderId="0" xfId="22" applyFill="1"/>
    <xf numFmtId="0" fontId="1" fillId="5" borderId="9" xfId="22" applyFont="1" applyFill="1" applyBorder="1" applyAlignment="1">
      <alignment horizontal="left" vertical="center" wrapText="1"/>
    </xf>
    <xf numFmtId="0" fontId="18" fillId="3" borderId="9" xfId="22" applyFont="1" applyFill="1" applyBorder="1" applyAlignment="1">
      <alignment horizontal="center" vertical="center" wrapText="1"/>
    </xf>
    <xf numFmtId="0" fontId="4" fillId="0" borderId="0" xfId="22" applyFont="1" applyFill="1"/>
    <xf numFmtId="0" fontId="19" fillId="10" borderId="9" xfId="22" applyFont="1" applyFill="1" applyBorder="1" applyAlignment="1">
      <alignment horizontal="right" vertical="center" wrapText="1"/>
    </xf>
    <xf numFmtId="0" fontId="3" fillId="3" borderId="9" xfId="22" applyFont="1" applyFill="1" applyBorder="1" applyAlignment="1">
      <alignment horizontal="left" vertical="center" wrapText="1"/>
    </xf>
    <xf numFmtId="0" fontId="11" fillId="3" borderId="9" xfId="22" applyFont="1" applyFill="1" applyBorder="1" applyAlignment="1">
      <alignment horizontal="left" vertical="center" wrapText="1"/>
    </xf>
    <xf numFmtId="0" fontId="5" fillId="3" borderId="9" xfId="22" applyFont="1" applyFill="1" applyBorder="1" applyAlignment="1">
      <alignment horizontal="left" vertical="center" wrapText="1"/>
    </xf>
    <xf numFmtId="0" fontId="21" fillId="3" borderId="9" xfId="22" applyFont="1" applyFill="1" applyBorder="1" applyAlignment="1">
      <alignment horizontal="left" vertical="center" wrapText="1"/>
    </xf>
    <xf numFmtId="167" fontId="18" fillId="3" borderId="14" xfId="22" applyNumberFormat="1" applyFont="1" applyFill="1" applyBorder="1" applyAlignment="1">
      <alignment horizontal="center" vertical="center" wrapText="1"/>
    </xf>
    <xf numFmtId="0" fontId="18" fillId="8" borderId="0" xfId="22" applyFont="1" applyFill="1" applyBorder="1" applyAlignment="1">
      <alignment horizontal="left" vertical="center" wrapText="1"/>
    </xf>
    <xf numFmtId="0" fontId="18" fillId="8" borderId="9" xfId="22" applyFont="1" applyFill="1" applyBorder="1" applyAlignment="1">
      <alignment horizontal="left" vertical="center" wrapText="1"/>
    </xf>
    <xf numFmtId="0" fontId="3" fillId="3" borderId="9" xfId="22" applyFont="1" applyFill="1" applyBorder="1" applyAlignment="1">
      <alignment horizontal="right" vertical="center" wrapText="1"/>
    </xf>
    <xf numFmtId="0" fontId="2" fillId="0" borderId="0" xfId="22" applyFont="1"/>
    <xf numFmtId="170" fontId="22" fillId="0" borderId="0" xfId="22" applyNumberFormat="1" applyFont="1" applyAlignment="1">
      <alignment horizontal="right" vertical="center"/>
    </xf>
    <xf numFmtId="166" fontId="1" fillId="10" borderId="9" xfId="10" applyNumberFormat="1" applyFont="1" applyFill="1" applyBorder="1" applyAlignment="1">
      <alignment horizontal="left"/>
    </xf>
    <xf numFmtId="0" fontId="1" fillId="2" borderId="0" xfId="6"/>
    <xf numFmtId="166" fontId="3" fillId="2" borderId="0" xfId="6" applyNumberFormat="1" applyFont="1" applyBorder="1" applyAlignment="1">
      <alignment horizontal="left"/>
    </xf>
    <xf numFmtId="49" fontId="1" fillId="2" borderId="0" xfId="6" applyNumberFormat="1" applyFont="1"/>
    <xf numFmtId="2" fontId="1" fillId="2" borderId="0" xfId="6" applyNumberFormat="1" applyFont="1" applyBorder="1"/>
    <xf numFmtId="165" fontId="1" fillId="2" borderId="0" xfId="6" applyNumberFormat="1" applyFont="1" applyBorder="1" applyAlignment="1">
      <alignment horizontal="center"/>
    </xf>
    <xf numFmtId="165" fontId="1" fillId="2" borderId="0" xfId="6" applyNumberFormat="1" applyFont="1" applyBorder="1"/>
    <xf numFmtId="167" fontId="18" fillId="3" borderId="9" xfId="6" quotePrefix="1" applyNumberFormat="1" applyFont="1" applyFill="1" applyBorder="1" applyAlignment="1">
      <alignment horizontal="center" vertical="center" wrapText="1"/>
    </xf>
    <xf numFmtId="49" fontId="18" fillId="3" borderId="9" xfId="6" applyNumberFormat="1" applyFont="1" applyFill="1" applyBorder="1" applyAlignment="1">
      <alignment horizontal="center" vertical="center" wrapText="1"/>
    </xf>
    <xf numFmtId="2" fontId="18" fillId="3" borderId="9" xfId="6" applyNumberFormat="1" applyFont="1" applyFill="1" applyBorder="1" applyAlignment="1">
      <alignment horizontal="center" vertical="center" wrapText="1"/>
    </xf>
    <xf numFmtId="39" fontId="18" fillId="3" borderId="10" xfId="6" applyNumberFormat="1" applyFont="1" applyFill="1" applyBorder="1" applyAlignment="1">
      <alignment horizontal="center" vertical="center" wrapText="1"/>
    </xf>
    <xf numFmtId="165" fontId="18" fillId="3" borderId="9" xfId="6" applyNumberFormat="1" applyFont="1" applyFill="1" applyBorder="1" applyAlignment="1">
      <alignment horizontal="center" vertical="center" wrapText="1"/>
    </xf>
    <xf numFmtId="39" fontId="18" fillId="3" borderId="12" xfId="6" applyNumberFormat="1" applyFont="1" applyFill="1" applyBorder="1" applyAlignment="1">
      <alignment horizontal="center" vertical="center" wrapText="1"/>
    </xf>
    <xf numFmtId="166" fontId="11" fillId="3" borderId="9" xfId="6" applyNumberFormat="1" applyFont="1" applyFill="1" applyBorder="1" applyAlignment="1">
      <alignment horizontal="left"/>
    </xf>
    <xf numFmtId="49" fontId="30" fillId="3" borderId="9" xfId="6" applyNumberFormat="1" applyFont="1" applyFill="1" applyBorder="1"/>
    <xf numFmtId="2" fontId="18" fillId="3" borderId="9" xfId="1" applyNumberFormat="1" applyFont="1" applyFill="1" applyBorder="1" applyAlignment="1">
      <alignment horizontal="center" vertical="center"/>
    </xf>
    <xf numFmtId="0" fontId="11" fillId="3" borderId="9" xfId="6" applyFont="1" applyFill="1" applyBorder="1"/>
    <xf numFmtId="49" fontId="11" fillId="3" borderId="9" xfId="6" applyNumberFormat="1" applyFont="1" applyFill="1" applyBorder="1"/>
    <xf numFmtId="49" fontId="11" fillId="3" borderId="9" xfId="25" applyNumberFormat="1" applyFont="1" applyFill="1" applyBorder="1" applyAlignment="1">
      <alignment horizontal="left"/>
    </xf>
    <xf numFmtId="49" fontId="11" fillId="3" borderId="9" xfId="6" applyNumberFormat="1" applyFont="1" applyFill="1" applyBorder="1" applyAlignment="1">
      <alignment horizontal="left"/>
    </xf>
    <xf numFmtId="49" fontId="11" fillId="8" borderId="9" xfId="6" applyNumberFormat="1" applyFont="1" applyFill="1" applyBorder="1"/>
    <xf numFmtId="49" fontId="11" fillId="3" borderId="9" xfId="6" applyNumberFormat="1" applyFont="1" applyFill="1" applyBorder="1" applyAlignment="1">
      <alignment horizontal="left" wrapText="1"/>
    </xf>
    <xf numFmtId="49" fontId="18" fillId="3" borderId="9" xfId="6" applyNumberFormat="1" applyFont="1" applyFill="1" applyBorder="1"/>
    <xf numFmtId="166" fontId="6" fillId="3" borderId="9" xfId="6" applyNumberFormat="1" applyFont="1" applyFill="1" applyBorder="1" applyAlignment="1">
      <alignment horizontal="left"/>
    </xf>
    <xf numFmtId="166" fontId="18" fillId="3" borderId="19" xfId="1" applyNumberFormat="1" applyFont="1" applyFill="1" applyBorder="1" applyAlignment="1">
      <alignment horizontal="center" vertical="center"/>
    </xf>
    <xf numFmtId="0" fontId="1" fillId="2" borderId="0" xfId="6" applyFont="1"/>
    <xf numFmtId="0" fontId="4" fillId="2" borderId="0" xfId="6" applyFont="1"/>
    <xf numFmtId="0" fontId="0" fillId="0" borderId="0" xfId="0" applyFont="1" applyFill="1" applyBorder="1" applyAlignment="1">
      <alignment wrapText="1"/>
    </xf>
    <xf numFmtId="0" fontId="1" fillId="11" borderId="0" xfId="6" applyFill="1"/>
    <xf numFmtId="0" fontId="0" fillId="0" borderId="0" xfId="22" applyFont="1"/>
    <xf numFmtId="0" fontId="25" fillId="11" borderId="0" xfId="22" applyFill="1" applyBorder="1" applyAlignment="1">
      <alignment wrapText="1"/>
    </xf>
    <xf numFmtId="0" fontId="2" fillId="0" borderId="0" xfId="6" applyFont="1" applyFill="1" applyAlignment="1"/>
    <xf numFmtId="0" fontId="1" fillId="2" borderId="0" xfId="9" applyAlignment="1"/>
    <xf numFmtId="0" fontId="12" fillId="5" borderId="24" xfId="7" applyFont="1" applyFill="1" applyBorder="1"/>
    <xf numFmtId="0" fontId="12" fillId="5" borderId="25" xfId="7" applyFont="1" applyFill="1" applyBorder="1"/>
    <xf numFmtId="0" fontId="12" fillId="5" borderId="26" xfId="7" applyFont="1" applyFill="1" applyBorder="1"/>
    <xf numFmtId="0" fontId="12" fillId="5" borderId="27" xfId="7" applyFont="1" applyFill="1" applyBorder="1"/>
    <xf numFmtId="0" fontId="14" fillId="5" borderId="28" xfId="7" applyFont="1" applyFill="1" applyBorder="1" applyAlignment="1">
      <alignment vertical="center"/>
    </xf>
    <xf numFmtId="0" fontId="15" fillId="5" borderId="28" xfId="7" applyFont="1" applyFill="1" applyBorder="1" applyAlignment="1">
      <alignment vertical="center"/>
    </xf>
    <xf numFmtId="0" fontId="12" fillId="5" borderId="28" xfId="7" applyFont="1" applyFill="1" applyBorder="1" applyAlignment="1">
      <alignment vertical="center"/>
    </xf>
    <xf numFmtId="0" fontId="16" fillId="7" borderId="29" xfId="7" applyFont="1" applyFill="1" applyBorder="1" applyAlignment="1">
      <alignment vertical="center"/>
    </xf>
    <xf numFmtId="0" fontId="3" fillId="7" borderId="30" xfId="7" applyFont="1" applyFill="1" applyBorder="1" applyAlignment="1">
      <alignment vertical="center"/>
    </xf>
    <xf numFmtId="0" fontId="16" fillId="7" borderId="27" xfId="7" applyFont="1" applyFill="1" applyBorder="1" applyAlignment="1">
      <alignment vertical="center"/>
    </xf>
    <xf numFmtId="0" fontId="3" fillId="7" borderId="28" xfId="7" applyFont="1" applyFill="1" applyBorder="1" applyAlignment="1">
      <alignment vertical="center"/>
    </xf>
    <xf numFmtId="0" fontId="3" fillId="7" borderId="31" xfId="7" applyFont="1" applyFill="1" applyBorder="1" applyAlignment="1">
      <alignment vertical="center"/>
    </xf>
    <xf numFmtId="0" fontId="3" fillId="7" borderId="32" xfId="7" applyFont="1" applyFill="1" applyBorder="1" applyAlignment="1">
      <alignment vertical="center"/>
    </xf>
    <xf numFmtId="0" fontId="3" fillId="7" borderId="33" xfId="7" applyFont="1" applyFill="1" applyBorder="1" applyAlignment="1">
      <alignment vertical="center"/>
    </xf>
    <xf numFmtId="49" fontId="11" fillId="8" borderId="9" xfId="16" applyNumberFormat="1" applyFont="1" applyFill="1" applyBorder="1"/>
    <xf numFmtId="168" fontId="6" fillId="5" borderId="9" xfId="16" applyNumberFormat="1" applyFont="1" applyFill="1" applyBorder="1" applyAlignment="1">
      <alignment horizontal="right"/>
    </xf>
    <xf numFmtId="49" fontId="11" fillId="3" borderId="9" xfId="16" applyNumberFormat="1" applyFont="1" applyFill="1" applyBorder="1" applyAlignment="1"/>
    <xf numFmtId="2" fontId="18" fillId="3" borderId="9" xfId="16" applyNumberFormat="1" applyFont="1" applyFill="1" applyBorder="1" applyAlignment="1">
      <alignment horizontal="center" vertical="center" wrapText="1"/>
    </xf>
    <xf numFmtId="167" fontId="18" fillId="3" borderId="9" xfId="16" quotePrefix="1" applyNumberFormat="1" applyFont="1" applyFill="1" applyBorder="1" applyAlignment="1">
      <alignment horizontal="center" vertical="center" wrapText="1"/>
    </xf>
    <xf numFmtId="2" fontId="1" fillId="2" borderId="0" xfId="16" applyNumberFormat="1" applyFont="1" applyBorder="1"/>
    <xf numFmtId="166" fontId="3" fillId="2" borderId="0" xfId="16" applyNumberFormat="1" applyFont="1" applyBorder="1" applyAlignment="1">
      <alignment horizontal="left"/>
    </xf>
    <xf numFmtId="0" fontId="4" fillId="2" borderId="0" xfId="16" applyFont="1"/>
    <xf numFmtId="0" fontId="2" fillId="2" borderId="0" xfId="16" applyFont="1"/>
    <xf numFmtId="168" fontId="1" fillId="5" borderId="9" xfId="16" applyNumberFormat="1" applyFont="1" applyFill="1" applyBorder="1" applyAlignment="1">
      <alignment horizontal="left"/>
    </xf>
    <xf numFmtId="49" fontId="33" fillId="3" borderId="9" xfId="16" applyNumberFormat="1" applyFont="1" applyFill="1" applyBorder="1" applyAlignment="1">
      <alignment horizontal="left" vertical="center" wrapText="1"/>
    </xf>
    <xf numFmtId="49" fontId="11" fillId="3" borderId="9" xfId="16" applyNumberFormat="1" applyFont="1" applyFill="1" applyBorder="1" applyAlignment="1">
      <alignment horizontal="left" vertical="center" wrapText="1"/>
    </xf>
    <xf numFmtId="0" fontId="20" fillId="2" borderId="0" xfId="27" applyFont="1"/>
    <xf numFmtId="0" fontId="20" fillId="15" borderId="0" xfId="27" applyFont="1" applyFill="1"/>
    <xf numFmtId="0" fontId="11" fillId="8" borderId="9" xfId="27" applyFont="1" applyFill="1" applyBorder="1"/>
    <xf numFmtId="0" fontId="1" fillId="5" borderId="9" xfId="27" applyFont="1" applyFill="1" applyBorder="1"/>
    <xf numFmtId="0" fontId="18" fillId="3" borderId="9" xfId="27" applyFont="1" applyFill="1" applyBorder="1" applyAlignment="1">
      <alignment horizontal="center" wrapText="1"/>
    </xf>
    <xf numFmtId="0" fontId="18" fillId="3" borderId="9" xfId="27" applyFont="1" applyFill="1" applyBorder="1" applyAlignment="1">
      <alignment horizontal="center" vertical="top"/>
    </xf>
    <xf numFmtId="0" fontId="4" fillId="2" borderId="0" xfId="27" applyFont="1"/>
    <xf numFmtId="0" fontId="11" fillId="8" borderId="9" xfId="27" applyFont="1" applyFill="1" applyBorder="1" applyAlignment="1">
      <alignment horizontal="left" vertical="center" wrapText="1"/>
    </xf>
    <xf numFmtId="0" fontId="11" fillId="3" borderId="9" xfId="27" applyFont="1" applyFill="1" applyBorder="1" applyAlignment="1">
      <alignment horizontal="left" vertical="center" wrapText="1"/>
    </xf>
    <xf numFmtId="0" fontId="18" fillId="3" borderId="9" xfId="27" applyFont="1" applyFill="1" applyBorder="1" applyAlignment="1">
      <alignment horizontal="left" vertical="center" wrapText="1"/>
    </xf>
    <xf numFmtId="0" fontId="5" fillId="3" borderId="19" xfId="27" applyFont="1" applyFill="1" applyBorder="1" applyAlignment="1">
      <alignment vertical="top" wrapText="1"/>
    </xf>
    <xf numFmtId="0" fontId="4" fillId="2" borderId="0" xfId="27" applyFont="1" applyBorder="1"/>
    <xf numFmtId="0" fontId="4" fillId="2" borderId="0" xfId="27" applyFont="1" applyFill="1" applyAlignment="1">
      <alignment horizontal="left" vertical="top" wrapText="1"/>
    </xf>
    <xf numFmtId="0" fontId="2" fillId="2" borderId="0" xfId="27" applyFont="1"/>
    <xf numFmtId="0" fontId="20" fillId="2" borderId="0" xfId="28" applyFont="1"/>
    <xf numFmtId="0" fontId="18" fillId="8" borderId="12" xfId="28" applyFont="1" applyFill="1" applyBorder="1"/>
    <xf numFmtId="0" fontId="1" fillId="5" borderId="9" xfId="28" applyFont="1" applyFill="1" applyBorder="1"/>
    <xf numFmtId="0" fontId="26" fillId="5" borderId="9" xfId="28" applyFont="1" applyFill="1" applyBorder="1"/>
    <xf numFmtId="0" fontId="4" fillId="2" borderId="0" xfId="28" applyFont="1"/>
    <xf numFmtId="0" fontId="18" fillId="3" borderId="9" xfId="28" applyFont="1" applyFill="1" applyBorder="1" applyAlignment="1">
      <alignment horizontal="center" vertical="center"/>
    </xf>
    <xf numFmtId="0" fontId="34" fillId="2" borderId="0" xfId="28" applyFont="1"/>
    <xf numFmtId="0" fontId="2" fillId="2" borderId="0" xfId="28" applyFont="1"/>
    <xf numFmtId="0" fontId="1" fillId="2" borderId="0" xfId="27"/>
    <xf numFmtId="0" fontId="20" fillId="0" borderId="0" xfId="27" applyFont="1" applyFill="1" applyBorder="1"/>
    <xf numFmtId="0" fontId="20" fillId="0" borderId="0" xfId="27" applyFont="1" applyFill="1" applyBorder="1" applyAlignment="1">
      <alignment horizontal="right" vertical="center" wrapText="1"/>
    </xf>
    <xf numFmtId="0" fontId="19" fillId="3" borderId="9" xfId="27" applyFont="1" applyFill="1" applyBorder="1" applyAlignment="1">
      <alignment horizontal="right" vertical="center" wrapText="1"/>
    </xf>
    <xf numFmtId="0" fontId="18" fillId="8" borderId="19" xfId="27" applyFont="1" applyFill="1" applyBorder="1" applyAlignment="1">
      <alignment horizontal="right" vertical="center" wrapText="1"/>
    </xf>
    <xf numFmtId="0" fontId="26" fillId="5" borderId="9" xfId="27" applyFont="1" applyFill="1" applyBorder="1" applyAlignment="1">
      <alignment horizontal="right" vertical="center" wrapText="1"/>
    </xf>
    <xf numFmtId="0" fontId="11" fillId="3" borderId="9" xfId="27" applyFont="1" applyFill="1" applyBorder="1" applyAlignment="1">
      <alignment horizontal="center" vertical="center" wrapText="1"/>
    </xf>
    <xf numFmtId="0" fontId="1" fillId="2" borderId="0" xfId="27" applyFont="1"/>
    <xf numFmtId="0" fontId="20" fillId="2" borderId="0" xfId="27" applyFont="1" applyFill="1"/>
    <xf numFmtId="0" fontId="36" fillId="2" borderId="0" xfId="27" applyFont="1" applyFill="1" applyBorder="1" applyAlignment="1">
      <alignment vertical="top" wrapText="1"/>
    </xf>
    <xf numFmtId="0" fontId="18" fillId="8" borderId="9" xfId="27" applyFont="1" applyFill="1" applyBorder="1" applyAlignment="1">
      <alignment horizontal="right" vertical="center" wrapText="1"/>
    </xf>
    <xf numFmtId="0" fontId="20" fillId="2" borderId="0" xfId="27" applyFont="1" applyBorder="1" applyAlignment="1"/>
    <xf numFmtId="0" fontId="1" fillId="2" borderId="0" xfId="27" applyAlignment="1">
      <alignment horizontal="center" vertical="top" wrapText="1"/>
    </xf>
    <xf numFmtId="0" fontId="3" fillId="2" borderId="0" xfId="27" applyFont="1" applyFill="1" applyBorder="1" applyAlignment="1">
      <alignment horizontal="center" vertical="top" wrapText="1"/>
    </xf>
    <xf numFmtId="0" fontId="11" fillId="2" borderId="0" xfId="27" applyFont="1"/>
    <xf numFmtId="0" fontId="10" fillId="2" borderId="0" xfId="27" applyFont="1" applyFill="1" applyBorder="1" applyAlignment="1">
      <alignment horizontal="left" vertical="center" wrapText="1"/>
    </xf>
    <xf numFmtId="0" fontId="2" fillId="2" borderId="0" xfId="27" applyFont="1" applyAlignment="1">
      <alignment horizontal="left"/>
    </xf>
    <xf numFmtId="0" fontId="2" fillId="2" borderId="0" xfId="2" applyFont="1" applyFill="1" applyBorder="1" applyAlignment="1">
      <alignment horizontal="left" vertical="center" wrapText="1"/>
    </xf>
    <xf numFmtId="0" fontId="20" fillId="2" borderId="0" xfId="2" applyFont="1"/>
    <xf numFmtId="0" fontId="37" fillId="2" borderId="9" xfId="2" applyFont="1" applyFill="1" applyBorder="1" applyAlignment="1">
      <alignment horizontal="center"/>
    </xf>
    <xf numFmtId="0" fontId="18" fillId="8" borderId="9" xfId="2" applyFont="1" applyFill="1" applyBorder="1"/>
    <xf numFmtId="0" fontId="11" fillId="3" borderId="9" xfId="2" applyFont="1" applyFill="1" applyBorder="1" applyAlignment="1">
      <alignment horizontal="right"/>
    </xf>
    <xf numFmtId="0" fontId="11" fillId="3" borderId="9" xfId="2" applyFont="1" applyFill="1" applyBorder="1"/>
    <xf numFmtId="3" fontId="1" fillId="5" borderId="9" xfId="2" applyNumberFormat="1" applyFont="1" applyFill="1" applyBorder="1" applyAlignment="1">
      <alignment horizontal="right"/>
    </xf>
    <xf numFmtId="0" fontId="35" fillId="2" borderId="0" xfId="2" applyFont="1" applyAlignment="1">
      <alignment horizontal="right"/>
    </xf>
    <xf numFmtId="0" fontId="35" fillId="2" borderId="0" xfId="2" applyFont="1"/>
    <xf numFmtId="0" fontId="20" fillId="2" borderId="0" xfId="2" applyFont="1" applyFill="1"/>
    <xf numFmtId="0" fontId="4" fillId="2" borderId="0" xfId="2" applyFont="1"/>
    <xf numFmtId="0" fontId="18" fillId="8" borderId="9" xfId="2" applyFont="1" applyFill="1" applyBorder="1" applyAlignment="1">
      <alignment horizontal="left" vertical="center" wrapText="1"/>
    </xf>
    <xf numFmtId="0" fontId="11" fillId="3" borderId="9" xfId="2" applyFont="1" applyFill="1" applyBorder="1" applyAlignment="1">
      <alignment horizontal="left" vertical="center" wrapText="1"/>
    </xf>
    <xf numFmtId="0" fontId="18" fillId="3" borderId="9" xfId="2" applyFont="1" applyFill="1" applyBorder="1" applyAlignment="1">
      <alignment horizontal="center" vertical="top" wrapText="1"/>
    </xf>
    <xf numFmtId="0" fontId="18" fillId="8" borderId="9" xfId="2" applyFont="1" applyFill="1" applyBorder="1" applyAlignment="1">
      <alignment horizontal="right" vertical="center" wrapText="1"/>
    </xf>
    <xf numFmtId="0" fontId="26" fillId="5" borderId="9" xfId="2" applyFont="1" applyFill="1" applyBorder="1" applyAlignment="1">
      <alignment horizontal="right" vertical="center" wrapText="1"/>
    </xf>
    <xf numFmtId="3" fontId="1" fillId="5" borderId="9" xfId="2" applyNumberFormat="1" applyFont="1" applyFill="1" applyBorder="1" applyAlignment="1">
      <alignment horizontal="right" vertical="center" wrapText="1"/>
    </xf>
    <xf numFmtId="3" fontId="1" fillId="5" borderId="9" xfId="2" applyNumberFormat="1" applyFont="1" applyFill="1" applyBorder="1"/>
    <xf numFmtId="0" fontId="1" fillId="5" borderId="9" xfId="2" applyFont="1" applyFill="1" applyBorder="1"/>
    <xf numFmtId="3" fontId="1" fillId="5" borderId="10" xfId="2" applyNumberFormat="1" applyFont="1" applyFill="1" applyBorder="1"/>
    <xf numFmtId="0" fontId="4" fillId="2" borderId="0" xfId="2" applyFont="1" applyAlignment="1">
      <alignment horizontal="right"/>
    </xf>
    <xf numFmtId="0" fontId="18" fillId="3" borderId="12" xfId="2" applyFont="1" applyFill="1" applyBorder="1" applyAlignment="1">
      <alignment horizontal="center" vertical="top" wrapText="1"/>
    </xf>
    <xf numFmtId="0" fontId="18" fillId="8" borderId="9" xfId="2" applyFont="1" applyFill="1" applyBorder="1" applyAlignment="1">
      <alignment horizontal="right"/>
    </xf>
    <xf numFmtId="0" fontId="1" fillId="0" borderId="0" xfId="2" applyFill="1" applyBorder="1"/>
    <xf numFmtId="0" fontId="1" fillId="0" borderId="0" xfId="2" applyFont="1" applyFill="1" applyBorder="1" applyAlignment="1">
      <alignment horizontal="right" vertical="center" wrapText="1"/>
    </xf>
    <xf numFmtId="0" fontId="4" fillId="2" borderId="0" xfId="2" applyFont="1" applyFill="1" applyBorder="1"/>
    <xf numFmtId="0" fontId="1" fillId="0" borderId="0" xfId="2" applyFont="1" applyFill="1" applyBorder="1"/>
    <xf numFmtId="0" fontId="10" fillId="0" borderId="0" xfId="2" applyFont="1" applyFill="1" applyBorder="1" applyAlignment="1">
      <alignment horizontal="left" vertical="center"/>
    </xf>
    <xf numFmtId="0" fontId="1" fillId="2" borderId="0" xfId="2" applyAlignment="1">
      <alignment horizontal="left" vertical="center"/>
    </xf>
    <xf numFmtId="0" fontId="32" fillId="11" borderId="0" xfId="29" applyFill="1" applyBorder="1" applyAlignment="1">
      <alignment horizontal="center" vertical="center" wrapText="1"/>
    </xf>
    <xf numFmtId="168" fontId="26" fillId="5" borderId="9" xfId="6" applyNumberFormat="1" applyFont="1" applyFill="1" applyBorder="1" applyAlignment="1">
      <alignment horizontal="left"/>
    </xf>
    <xf numFmtId="168" fontId="1" fillId="11" borderId="0" xfId="6" applyNumberFormat="1" applyFont="1" applyFill="1" applyBorder="1" applyAlignment="1">
      <alignment horizontal="right"/>
    </xf>
    <xf numFmtId="168" fontId="1" fillId="12" borderId="9" xfId="6" applyNumberFormat="1" applyFont="1" applyFill="1" applyBorder="1" applyAlignment="1">
      <alignment horizontal="right"/>
    </xf>
    <xf numFmtId="168" fontId="1" fillId="10" borderId="9" xfId="6" applyNumberFormat="1" applyFont="1" applyFill="1" applyBorder="1" applyAlignment="1">
      <alignment horizontal="right"/>
    </xf>
    <xf numFmtId="168" fontId="1" fillId="5" borderId="9" xfId="6" applyNumberFormat="1" applyFont="1" applyFill="1" applyBorder="1" applyAlignment="1">
      <alignment horizontal="right"/>
    </xf>
    <xf numFmtId="168" fontId="1" fillId="3" borderId="9" xfId="6" applyNumberFormat="1" applyFont="1" applyFill="1" applyBorder="1" applyAlignment="1">
      <alignment horizontal="right"/>
    </xf>
    <xf numFmtId="49" fontId="18" fillId="8" borderId="9" xfId="6" applyNumberFormat="1" applyFont="1" applyFill="1" applyBorder="1"/>
    <xf numFmtId="2" fontId="18" fillId="11" borderId="0" xfId="6" applyNumberFormat="1" applyFont="1" applyFill="1" applyBorder="1" applyAlignment="1">
      <alignment horizontal="center" vertical="center" wrapText="1"/>
    </xf>
    <xf numFmtId="165" fontId="18" fillId="11" borderId="0" xfId="6" applyNumberFormat="1" applyFont="1" applyFill="1" applyBorder="1" applyAlignment="1">
      <alignment horizontal="center" vertical="center" wrapText="1"/>
    </xf>
    <xf numFmtId="0" fontId="1" fillId="11" borderId="0" xfId="6" applyFont="1" applyFill="1"/>
    <xf numFmtId="0" fontId="3" fillId="11" borderId="0" xfId="6" applyFont="1" applyFill="1" applyBorder="1"/>
    <xf numFmtId="0" fontId="17" fillId="11" borderId="0" xfId="8" applyFont="1" applyFill="1" applyBorder="1" applyAlignment="1"/>
    <xf numFmtId="0" fontId="2" fillId="2" borderId="0" xfId="2" applyFont="1" applyFill="1" applyBorder="1" applyAlignment="1">
      <alignment horizontal="left" vertical="center" wrapText="1"/>
    </xf>
    <xf numFmtId="166" fontId="6" fillId="10" borderId="9" xfId="6" applyNumberFormat="1" applyFont="1" applyFill="1" applyBorder="1" applyAlignment="1">
      <alignment horizontal="left"/>
    </xf>
    <xf numFmtId="169" fontId="3" fillId="10" borderId="9" xfId="22" applyNumberFormat="1" applyFont="1" applyFill="1" applyBorder="1" applyAlignment="1">
      <alignment horizontal="right" vertical="center" wrapText="1"/>
    </xf>
    <xf numFmtId="166" fontId="1" fillId="10" borderId="9" xfId="9" applyNumberFormat="1" applyFont="1" applyFill="1" applyBorder="1" applyAlignment="1">
      <alignment horizontal="left"/>
    </xf>
    <xf numFmtId="9" fontId="1" fillId="10" borderId="9" xfId="9" applyNumberFormat="1" applyFont="1" applyFill="1" applyBorder="1" applyAlignment="1">
      <alignment horizontal="right"/>
    </xf>
    <xf numFmtId="166" fontId="6" fillId="10" borderId="9" xfId="9" applyNumberFormat="1" applyFont="1" applyFill="1" applyBorder="1" applyAlignment="1">
      <alignment horizontal="left"/>
    </xf>
    <xf numFmtId="0" fontId="25" fillId="10" borderId="11" xfId="22" applyFill="1" applyBorder="1"/>
    <xf numFmtId="0" fontId="25" fillId="10" borderId="12" xfId="22" applyFill="1" applyBorder="1"/>
    <xf numFmtId="166" fontId="6" fillId="10" borderId="9" xfId="16" applyNumberFormat="1" applyFont="1" applyFill="1" applyBorder="1" applyAlignment="1">
      <alignment horizontal="left"/>
    </xf>
    <xf numFmtId="168" fontId="19" fillId="10" borderId="9" xfId="16" applyNumberFormat="1" applyFont="1" applyFill="1" applyBorder="1" applyAlignment="1">
      <alignment horizontal="right"/>
    </xf>
    <xf numFmtId="0" fontId="19" fillId="10" borderId="9" xfId="27" applyFont="1" applyFill="1" applyBorder="1"/>
    <xf numFmtId="0" fontId="1" fillId="10" borderId="11" xfId="27" applyFont="1" applyFill="1" applyBorder="1"/>
    <xf numFmtId="0" fontId="1" fillId="10" borderId="12" xfId="27" applyFont="1" applyFill="1" applyBorder="1"/>
    <xf numFmtId="0" fontId="1" fillId="10" borderId="9" xfId="27" applyFont="1" applyFill="1" applyBorder="1" applyAlignment="1">
      <alignment horizontal="right" vertical="center" wrapText="1"/>
    </xf>
    <xf numFmtId="3" fontId="26" fillId="10" borderId="9" xfId="27" applyNumberFormat="1" applyFont="1" applyFill="1" applyBorder="1" applyAlignment="1">
      <alignment horizontal="right" vertical="center" wrapText="1"/>
    </xf>
    <xf numFmtId="3" fontId="19" fillId="10" borderId="9" xfId="27" applyNumberFormat="1" applyFont="1" applyFill="1" applyBorder="1" applyAlignment="1">
      <alignment horizontal="right" vertical="center" wrapText="1"/>
    </xf>
    <xf numFmtId="0" fontId="19" fillId="10" borderId="9" xfId="27" applyFont="1" applyFill="1" applyBorder="1" applyAlignment="1">
      <alignment horizontal="right" vertical="center" wrapText="1"/>
    </xf>
    <xf numFmtId="0" fontId="1" fillId="10" borderId="9" xfId="2" applyFont="1" applyFill="1" applyBorder="1" applyAlignment="1">
      <alignment vertical="top" wrapText="1"/>
    </xf>
    <xf numFmtId="3" fontId="1" fillId="10" borderId="9" xfId="2" applyNumberFormat="1" applyFont="1" applyFill="1" applyBorder="1" applyAlignment="1">
      <alignment horizontal="right" vertical="center" wrapText="1"/>
    </xf>
    <xf numFmtId="3" fontId="19" fillId="10" borderId="9" xfId="2" applyNumberFormat="1" applyFont="1" applyFill="1" applyBorder="1" applyAlignment="1">
      <alignment horizontal="right"/>
    </xf>
    <xf numFmtId="3" fontId="3" fillId="10" borderId="9" xfId="2" applyNumberFormat="1" applyFont="1" applyFill="1" applyBorder="1" applyAlignment="1">
      <alignment horizontal="right"/>
    </xf>
    <xf numFmtId="3" fontId="1" fillId="10" borderId="9" xfId="2" applyNumberFormat="1" applyFont="1" applyFill="1" applyBorder="1" applyAlignment="1">
      <alignment horizontal="right"/>
    </xf>
    <xf numFmtId="0" fontId="1" fillId="10" borderId="21" xfId="2" applyFont="1" applyFill="1" applyBorder="1"/>
    <xf numFmtId="0" fontId="1" fillId="10" borderId="0" xfId="2" applyFont="1" applyFill="1" applyBorder="1"/>
    <xf numFmtId="0" fontId="1" fillId="10" borderId="13" xfId="2" applyFont="1" applyFill="1" applyBorder="1"/>
    <xf numFmtId="0" fontId="1" fillId="10" borderId="22" xfId="2" applyFont="1" applyFill="1" applyBorder="1"/>
    <xf numFmtId="0" fontId="1" fillId="10" borderId="18" xfId="2" applyFont="1" applyFill="1" applyBorder="1"/>
    <xf numFmtId="0" fontId="1" fillId="10" borderId="23" xfId="2" applyFont="1" applyFill="1" applyBorder="1"/>
    <xf numFmtId="0" fontId="1" fillId="10" borderId="9" xfId="2" applyFont="1" applyFill="1" applyBorder="1" applyAlignment="1">
      <alignment horizontal="right"/>
    </xf>
    <xf numFmtId="3" fontId="19" fillId="10" borderId="9" xfId="2" applyNumberFormat="1" applyFont="1" applyFill="1" applyBorder="1"/>
    <xf numFmtId="3" fontId="1" fillId="10" borderId="9" xfId="2" applyNumberFormat="1" applyFont="1" applyFill="1" applyBorder="1"/>
    <xf numFmtId="3" fontId="26" fillId="10" borderId="9" xfId="2" applyNumberFormat="1" applyFont="1" applyFill="1" applyBorder="1"/>
    <xf numFmtId="0" fontId="10" fillId="0" borderId="0" xfId="0" applyFont="1"/>
    <xf numFmtId="0" fontId="31" fillId="7" borderId="0" xfId="31" applyFont="1" applyFill="1" applyBorder="1" applyAlignment="1" applyProtection="1">
      <alignment vertical="center"/>
    </xf>
    <xf numFmtId="0" fontId="39" fillId="7" borderId="0" xfId="31" applyFont="1" applyFill="1" applyBorder="1" applyAlignment="1" applyProtection="1">
      <alignment vertical="center"/>
    </xf>
    <xf numFmtId="0" fontId="18" fillId="16" borderId="9" xfId="22" applyFont="1" applyFill="1" applyBorder="1" applyAlignment="1">
      <alignment horizontal="center" vertical="center" wrapText="1"/>
    </xf>
    <xf numFmtId="0" fontId="2" fillId="2" borderId="0" xfId="6" applyFont="1" applyAlignment="1">
      <alignment vertical="center"/>
    </xf>
    <xf numFmtId="0" fontId="1" fillId="2" borderId="0" xfId="6" applyAlignment="1">
      <alignment vertical="center"/>
    </xf>
    <xf numFmtId="0" fontId="32" fillId="0" borderId="0" xfId="29" applyBorder="1" applyAlignment="1">
      <alignment vertical="center" wrapText="1"/>
    </xf>
    <xf numFmtId="0" fontId="34" fillId="2" borderId="0" xfId="28" applyFont="1" applyAlignment="1">
      <alignment vertical="center"/>
    </xf>
    <xf numFmtId="0" fontId="4" fillId="2" borderId="0" xfId="28" applyFont="1" applyAlignment="1">
      <alignment vertical="center"/>
    </xf>
    <xf numFmtId="0" fontId="4" fillId="2" borderId="0" xfId="27" applyFont="1" applyFill="1" applyAlignment="1">
      <alignment horizontal="left" vertical="center" wrapText="1"/>
    </xf>
    <xf numFmtId="0" fontId="4" fillId="2" borderId="0" xfId="27" applyFont="1" applyBorder="1" applyAlignment="1">
      <alignment vertical="center"/>
    </xf>
    <xf numFmtId="0" fontId="1" fillId="10" borderId="10" xfId="27" applyFont="1" applyFill="1" applyBorder="1" applyAlignment="1">
      <alignment vertical="center"/>
    </xf>
    <xf numFmtId="0" fontId="3" fillId="10" borderId="10" xfId="8" applyFont="1" applyFill="1" applyBorder="1" applyAlignment="1">
      <alignment vertical="center"/>
    </xf>
    <xf numFmtId="3" fontId="19" fillId="10" borderId="10" xfId="8" applyNumberFormat="1" applyFont="1" applyFill="1" applyBorder="1" applyAlignment="1">
      <alignment wrapText="1"/>
    </xf>
    <xf numFmtId="0" fontId="18" fillId="3" borderId="10" xfId="8" applyFont="1" applyFill="1" applyBorder="1" applyAlignment="1">
      <alignment horizontal="center" vertical="center" wrapText="1"/>
    </xf>
    <xf numFmtId="3" fontId="1" fillId="5" borderId="10" xfId="8" applyNumberFormat="1" applyFont="1" applyFill="1" applyBorder="1" applyAlignment="1">
      <alignment wrapText="1"/>
    </xf>
    <xf numFmtId="0" fontId="1" fillId="5" borderId="10" xfId="8" applyFont="1" applyFill="1" applyBorder="1" applyAlignment="1">
      <alignment wrapText="1"/>
    </xf>
    <xf numFmtId="0" fontId="19" fillId="10" borderId="10" xfId="8" applyFont="1" applyFill="1" applyBorder="1" applyAlignment="1">
      <alignment wrapText="1"/>
    </xf>
    <xf numFmtId="0" fontId="18" fillId="3" borderId="9" xfId="8" applyFont="1" applyFill="1" applyBorder="1" applyAlignment="1">
      <alignment horizontal="center" vertical="center" wrapText="1"/>
    </xf>
    <xf numFmtId="167" fontId="18" fillId="3" borderId="9" xfId="22" applyNumberFormat="1" applyFont="1" applyFill="1" applyBorder="1" applyAlignment="1">
      <alignment horizontal="center" vertical="center" wrapText="1"/>
    </xf>
    <xf numFmtId="0" fontId="1" fillId="2" borderId="0" xfId="9" applyAlignment="1"/>
    <xf numFmtId="0" fontId="18" fillId="3" borderId="9" xfId="9" applyFont="1" applyFill="1" applyBorder="1" applyAlignment="1">
      <alignment horizontal="center" vertical="top" wrapText="1"/>
    </xf>
    <xf numFmtId="0" fontId="18" fillId="3" borderId="9" xfId="9" applyFont="1" applyFill="1" applyBorder="1" applyAlignment="1">
      <alignment horizontal="center" vertical="center" wrapText="1"/>
    </xf>
    <xf numFmtId="3" fontId="1" fillId="5" borderId="9" xfId="8" applyNumberFormat="1" applyFont="1" applyFill="1" applyBorder="1" applyAlignment="1">
      <alignment wrapText="1"/>
    </xf>
    <xf numFmtId="3" fontId="19" fillId="10" borderId="9" xfId="8" applyNumberFormat="1" applyFont="1" applyFill="1" applyBorder="1" applyAlignment="1">
      <alignment wrapText="1"/>
    </xf>
    <xf numFmtId="0" fontId="18" fillId="3" borderId="9" xfId="8" applyFont="1" applyFill="1" applyBorder="1" applyAlignment="1">
      <alignment horizontal="center" vertical="center" wrapText="1"/>
    </xf>
    <xf numFmtId="167" fontId="40" fillId="3" borderId="9" xfId="10" applyNumberFormat="1" applyFont="1" applyFill="1" applyBorder="1" applyAlignment="1">
      <alignment horizontal="left" vertical="center" wrapText="1"/>
    </xf>
    <xf numFmtId="0" fontId="40" fillId="3" borderId="9" xfId="22" applyFont="1" applyFill="1" applyBorder="1" applyAlignment="1">
      <alignment horizontal="left" vertical="center" wrapText="1"/>
    </xf>
    <xf numFmtId="0" fontId="18" fillId="3" borderId="9" xfId="28" applyFont="1" applyFill="1" applyBorder="1" applyAlignment="1">
      <alignment horizontal="center" vertical="center" wrapText="1"/>
    </xf>
    <xf numFmtId="0" fontId="18" fillId="8" borderId="9" xfId="9" applyFont="1" applyFill="1" applyBorder="1" applyAlignment="1">
      <alignment horizontal="right" vertical="top" wrapText="1"/>
    </xf>
    <xf numFmtId="0" fontId="26" fillId="8" borderId="9" xfId="9" applyFont="1" applyFill="1" applyBorder="1" applyAlignment="1"/>
    <xf numFmtId="2" fontId="11" fillId="3" borderId="9" xfId="6" applyNumberFormat="1" applyFont="1" applyFill="1" applyBorder="1" applyAlignment="1">
      <alignment horizontal="center" vertical="center" wrapText="1"/>
    </xf>
    <xf numFmtId="0" fontId="20" fillId="2" borderId="0" xfId="27" applyFont="1" applyFill="1" applyBorder="1" applyAlignment="1">
      <alignment horizontal="right" vertical="center" wrapText="1"/>
    </xf>
    <xf numFmtId="0" fontId="35" fillId="2" borderId="0" xfId="27" applyFont="1" applyFill="1" applyBorder="1" applyAlignment="1">
      <alignment horizontal="center" vertical="center" wrapText="1"/>
    </xf>
    <xf numFmtId="0" fontId="1" fillId="2" borderId="0" xfId="27" applyFill="1" applyBorder="1" applyAlignment="1">
      <alignment horizontal="center" vertical="center" wrapText="1"/>
    </xf>
    <xf numFmtId="0" fontId="5" fillId="3" borderId="4" xfId="32" applyFont="1" applyFill="1" applyBorder="1" applyAlignment="1" applyProtection="1">
      <alignment vertical="center"/>
      <protection locked="0"/>
    </xf>
    <xf numFmtId="0" fontId="6" fillId="3" borderId="0" xfId="32" applyFont="1" applyFill="1" applyBorder="1" applyAlignment="1">
      <alignment vertical="center"/>
    </xf>
    <xf numFmtId="0" fontId="6" fillId="3" borderId="5" xfId="32" applyFont="1" applyFill="1" applyBorder="1" applyAlignment="1">
      <alignment vertical="center"/>
    </xf>
    <xf numFmtId="0" fontId="1" fillId="5" borderId="9" xfId="8" applyFont="1" applyFill="1" applyBorder="1" applyAlignment="1">
      <alignment horizontal="center" vertical="center" wrapText="1"/>
    </xf>
    <xf numFmtId="0" fontId="18" fillId="8" borderId="9" xfId="8" applyFont="1" applyFill="1" applyBorder="1" applyAlignment="1">
      <alignment horizontal="center" vertical="center" wrapText="1"/>
    </xf>
    <xf numFmtId="0" fontId="3" fillId="0" borderId="0" xfId="0" applyFont="1"/>
    <xf numFmtId="0" fontId="42" fillId="18" borderId="8" xfId="0" applyFont="1" applyFill="1" applyBorder="1" applyAlignment="1">
      <alignment vertical="center" wrapText="1"/>
    </xf>
    <xf numFmtId="0" fontId="42" fillId="0" borderId="36" xfId="0" applyFont="1" applyBorder="1" applyAlignment="1">
      <alignment vertical="center" wrapText="1"/>
    </xf>
    <xf numFmtId="0" fontId="42" fillId="0" borderId="8" xfId="0" applyFont="1" applyBorder="1" applyAlignment="1">
      <alignment vertical="center" wrapText="1"/>
    </xf>
    <xf numFmtId="0" fontId="43" fillId="2" borderId="0" xfId="2" applyFont="1"/>
    <xf numFmtId="0" fontId="38" fillId="2" borderId="0" xfId="31" applyFill="1" applyAlignment="1" applyProtection="1"/>
    <xf numFmtId="0" fontId="2" fillId="2" borderId="0" xfId="2" applyFont="1" applyFill="1" applyBorder="1" applyAlignment="1">
      <alignment horizontal="left" vertical="center" wrapText="1"/>
    </xf>
    <xf numFmtId="0" fontId="1" fillId="2" borderId="0" xfId="6" applyAlignment="1">
      <alignment vertical="center" wrapText="1"/>
    </xf>
    <xf numFmtId="0" fontId="43" fillId="2" borderId="0" xfId="6" applyFont="1" applyAlignment="1">
      <alignment horizontal="right"/>
    </xf>
    <xf numFmtId="164" fontId="43" fillId="2" borderId="0" xfId="1" applyFont="1" applyFill="1"/>
    <xf numFmtId="172" fontId="1" fillId="5" borderId="9" xfId="6" applyNumberFormat="1" applyFont="1" applyFill="1" applyBorder="1" applyAlignment="1">
      <alignment horizontal="right"/>
    </xf>
    <xf numFmtId="172" fontId="1" fillId="2" borderId="0" xfId="6" applyNumberFormat="1"/>
    <xf numFmtId="172" fontId="3" fillId="10" borderId="9" xfId="6" applyNumberFormat="1" applyFont="1" applyFill="1" applyBorder="1" applyAlignment="1">
      <alignment horizontal="right"/>
    </xf>
    <xf numFmtId="172" fontId="1" fillId="10" borderId="9" xfId="6" applyNumberFormat="1" applyFont="1" applyFill="1" applyBorder="1" applyAlignment="1">
      <alignment horizontal="right"/>
    </xf>
    <xf numFmtId="166" fontId="47" fillId="19" borderId="10" xfId="10" applyNumberFormat="1" applyFont="1" applyFill="1" applyBorder="1" applyAlignment="1">
      <alignment horizontal="center"/>
    </xf>
    <xf numFmtId="0" fontId="48" fillId="19" borderId="11" xfId="30" applyFont="1" applyFill="1" applyBorder="1" applyAlignment="1">
      <alignment horizontal="center"/>
    </xf>
    <xf numFmtId="0" fontId="48" fillId="19" borderId="12" xfId="30" applyFont="1" applyFill="1" applyBorder="1" applyAlignment="1">
      <alignment horizontal="center"/>
    </xf>
    <xf numFmtId="3" fontId="1" fillId="5" borderId="9" xfId="30" applyNumberFormat="1" applyFont="1" applyFill="1" applyBorder="1" applyAlignment="1">
      <alignment horizontal="right" vertical="center" wrapText="1"/>
    </xf>
    <xf numFmtId="3" fontId="19" fillId="10" borderId="9" xfId="30" applyNumberFormat="1" applyFont="1" applyFill="1" applyBorder="1" applyAlignment="1">
      <alignment horizontal="right" vertical="center" wrapText="1"/>
    </xf>
    <xf numFmtId="3" fontId="3" fillId="3" borderId="9" xfId="30" applyNumberFormat="1" applyFont="1" applyFill="1" applyBorder="1" applyAlignment="1">
      <alignment horizontal="right" vertical="center" wrapText="1"/>
    </xf>
    <xf numFmtId="173" fontId="1" fillId="5" borderId="9" xfId="1" applyNumberFormat="1" applyFont="1" applyFill="1" applyBorder="1" applyAlignment="1">
      <alignment horizontal="left"/>
    </xf>
    <xf numFmtId="173" fontId="19" fillId="10" borderId="9" xfId="1" applyNumberFormat="1" applyFont="1" applyFill="1" applyBorder="1" applyAlignment="1">
      <alignment horizontal="right" vertical="center" wrapText="1"/>
    </xf>
    <xf numFmtId="173" fontId="1" fillId="5" borderId="9" xfId="1" applyNumberFormat="1" applyFont="1" applyFill="1" applyBorder="1" applyAlignment="1">
      <alignment horizontal="right"/>
    </xf>
    <xf numFmtId="173" fontId="18" fillId="3" borderId="9" xfId="1" applyNumberFormat="1" applyFont="1" applyFill="1" applyBorder="1" applyAlignment="1">
      <alignment horizontal="center" vertical="center" wrapText="1"/>
    </xf>
    <xf numFmtId="0" fontId="1" fillId="16" borderId="9" xfId="30" applyFill="1" applyBorder="1"/>
    <xf numFmtId="1" fontId="1" fillId="5" borderId="9" xfId="30" applyNumberFormat="1" applyFill="1" applyBorder="1"/>
    <xf numFmtId="173" fontId="1" fillId="10" borderId="9" xfId="1" applyNumberFormat="1" applyFont="1" applyFill="1" applyBorder="1"/>
    <xf numFmtId="1" fontId="3" fillId="10" borderId="9" xfId="1" applyNumberFormat="1" applyFont="1" applyFill="1" applyBorder="1"/>
    <xf numFmtId="173" fontId="3" fillId="10" borderId="9" xfId="1" applyNumberFormat="1" applyFont="1" applyFill="1" applyBorder="1"/>
    <xf numFmtId="1" fontId="1" fillId="16" borderId="9" xfId="30" applyNumberFormat="1" applyFill="1" applyBorder="1"/>
    <xf numFmtId="173" fontId="1" fillId="16" borderId="9" xfId="1" applyNumberFormat="1" applyFont="1" applyFill="1" applyBorder="1"/>
    <xf numFmtId="168" fontId="1" fillId="5" borderId="9" xfId="9" applyNumberFormat="1" applyFont="1" applyFill="1" applyBorder="1" applyAlignment="1">
      <alignment horizontal="left" vertical="center" wrapText="1"/>
    </xf>
    <xf numFmtId="168" fontId="1" fillId="5" borderId="9" xfId="9" applyNumberFormat="1" applyFont="1" applyFill="1" applyBorder="1" applyAlignment="1">
      <alignment horizontal="left"/>
    </xf>
    <xf numFmtId="172" fontId="1" fillId="5" borderId="9" xfId="9" applyNumberFormat="1" applyFont="1" applyFill="1" applyBorder="1" applyAlignment="1">
      <alignment horizontal="right"/>
    </xf>
    <xf numFmtId="168" fontId="0" fillId="5" borderId="9" xfId="9" applyNumberFormat="1" applyFont="1" applyFill="1" applyBorder="1" applyAlignment="1">
      <alignment horizontal="left"/>
    </xf>
    <xf numFmtId="168" fontId="1" fillId="5" borderId="10" xfId="9" applyNumberFormat="1" applyFont="1" applyFill="1" applyBorder="1" applyAlignment="1">
      <alignment horizontal="left"/>
    </xf>
    <xf numFmtId="168" fontId="3" fillId="5" borderId="11" xfId="9" applyNumberFormat="1" applyFont="1" applyFill="1" applyBorder="1" applyAlignment="1">
      <alignment horizontal="left"/>
    </xf>
    <xf numFmtId="168" fontId="3" fillId="5" borderId="9" xfId="9" applyNumberFormat="1" applyFont="1" applyFill="1" applyBorder="1" applyAlignment="1">
      <alignment horizontal="right"/>
    </xf>
    <xf numFmtId="172" fontId="3" fillId="5" borderId="11" xfId="9" applyNumberFormat="1" applyFont="1" applyFill="1" applyBorder="1" applyAlignment="1">
      <alignment horizontal="right"/>
    </xf>
    <xf numFmtId="172" fontId="3" fillId="5" borderId="12" xfId="9" applyNumberFormat="1" applyFont="1" applyFill="1" applyBorder="1" applyAlignment="1">
      <alignment horizontal="right"/>
    </xf>
    <xf numFmtId="0" fontId="43" fillId="2" borderId="0" xfId="9" applyFont="1"/>
    <xf numFmtId="9" fontId="1" fillId="6" borderId="9" xfId="35" applyFont="1" applyFill="1" applyBorder="1" applyAlignment="1">
      <alignment horizontal="right"/>
    </xf>
    <xf numFmtId="172" fontId="1" fillId="2" borderId="0" xfId="9" applyNumberFormat="1"/>
    <xf numFmtId="0" fontId="11" fillId="3" borderId="12" xfId="30" applyFont="1" applyFill="1" applyBorder="1" applyAlignment="1">
      <alignment horizontal="left" vertical="center" wrapText="1"/>
    </xf>
    <xf numFmtId="172" fontId="19" fillId="6" borderId="9" xfId="9" applyNumberFormat="1" applyFont="1" applyFill="1" applyBorder="1" applyAlignment="1">
      <alignment horizontal="right"/>
    </xf>
    <xf numFmtId="9" fontId="3" fillId="6" borderId="9" xfId="35" applyFont="1" applyFill="1" applyBorder="1" applyAlignment="1">
      <alignment horizontal="right"/>
    </xf>
    <xf numFmtId="0" fontId="43" fillId="2" borderId="0" xfId="9" applyFont="1" applyAlignment="1">
      <alignment horizontal="right"/>
    </xf>
    <xf numFmtId="164" fontId="1" fillId="2" borderId="0" xfId="1" applyFill="1"/>
    <xf numFmtId="9" fontId="1" fillId="10" borderId="9" xfId="35" applyFont="1" applyFill="1" applyBorder="1" applyAlignment="1">
      <alignment horizontal="right"/>
    </xf>
    <xf numFmtId="173" fontId="1" fillId="2" borderId="0" xfId="9" applyNumberFormat="1"/>
    <xf numFmtId="173" fontId="3" fillId="10" borderId="9" xfId="1" applyNumberFormat="1" applyFont="1" applyFill="1" applyBorder="1" applyAlignment="1">
      <alignment horizontal="right"/>
    </xf>
    <xf numFmtId="9" fontId="19" fillId="10" borderId="9" xfId="35" applyFont="1" applyFill="1" applyBorder="1" applyAlignment="1">
      <alignment horizontal="right"/>
    </xf>
    <xf numFmtId="172" fontId="3" fillId="10" borderId="9" xfId="9" applyNumberFormat="1" applyFont="1" applyFill="1" applyBorder="1" applyAlignment="1">
      <alignment horizontal="right"/>
    </xf>
    <xf numFmtId="173" fontId="3" fillId="3" borderId="9" xfId="1" applyNumberFormat="1" applyFont="1" applyFill="1" applyBorder="1" applyAlignment="1">
      <alignment horizontal="center" vertical="center" wrapText="1"/>
    </xf>
    <xf numFmtId="9" fontId="3" fillId="3" borderId="9" xfId="35" applyFont="1" applyFill="1" applyBorder="1" applyAlignment="1">
      <alignment horizontal="center" vertical="center" wrapText="1"/>
    </xf>
    <xf numFmtId="172" fontId="3" fillId="3" borderId="9" xfId="9" applyNumberFormat="1" applyFont="1" applyFill="1" applyBorder="1" applyAlignment="1">
      <alignment horizontal="center" vertical="center" wrapText="1"/>
    </xf>
    <xf numFmtId="173" fontId="19" fillId="10" borderId="9" xfId="1" applyNumberFormat="1" applyFont="1" applyFill="1" applyBorder="1" applyAlignment="1">
      <alignment horizontal="right"/>
    </xf>
    <xf numFmtId="9" fontId="3" fillId="10" borderId="9" xfId="35" applyFont="1" applyFill="1" applyBorder="1" applyAlignment="1">
      <alignment horizontal="right"/>
    </xf>
    <xf numFmtId="172" fontId="19" fillId="10" borderId="9" xfId="9" applyNumberFormat="1" applyFont="1" applyFill="1" applyBorder="1" applyAlignment="1">
      <alignment horizontal="right"/>
    </xf>
    <xf numFmtId="168" fontId="1" fillId="5" borderId="9" xfId="9" applyNumberFormat="1" applyFont="1" applyFill="1" applyBorder="1" applyAlignment="1">
      <alignment horizontal="left" wrapText="1"/>
    </xf>
    <xf numFmtId="0" fontId="24" fillId="5" borderId="11" xfId="30" applyFont="1" applyFill="1" applyBorder="1" applyAlignment="1">
      <alignment horizontal="center" vertical="center"/>
    </xf>
    <xf numFmtId="0" fontId="24" fillId="5" borderId="12" xfId="30" applyFont="1" applyFill="1" applyBorder="1" applyAlignment="1">
      <alignment horizontal="center" vertical="center"/>
    </xf>
    <xf numFmtId="0" fontId="24" fillId="5" borderId="11" xfId="30" applyFont="1" applyFill="1" applyBorder="1" applyAlignment="1">
      <alignment horizontal="center" vertical="center" wrapText="1"/>
    </xf>
    <xf numFmtId="0" fontId="24" fillId="5" borderId="12" xfId="30" applyFont="1" applyFill="1" applyBorder="1" applyAlignment="1">
      <alignment horizontal="center" vertical="center" wrapText="1"/>
    </xf>
    <xf numFmtId="174" fontId="1" fillId="2" borderId="0" xfId="1" applyNumberFormat="1" applyFill="1"/>
    <xf numFmtId="173" fontId="1" fillId="2" borderId="0" xfId="1" applyNumberFormat="1" applyFill="1"/>
    <xf numFmtId="175" fontId="1" fillId="2" borderId="0" xfId="9" applyNumberFormat="1"/>
    <xf numFmtId="172" fontId="1" fillId="5" borderId="9" xfId="16" applyNumberFormat="1" applyFont="1" applyFill="1" applyBorder="1" applyAlignment="1">
      <alignment horizontal="center"/>
    </xf>
    <xf numFmtId="172" fontId="1" fillId="10" borderId="9" xfId="16" applyNumberFormat="1" applyFont="1" applyFill="1" applyBorder="1" applyAlignment="1">
      <alignment horizontal="center"/>
    </xf>
    <xf numFmtId="172" fontId="3" fillId="10" borderId="9" xfId="16" applyNumberFormat="1" applyFont="1" applyFill="1" applyBorder="1" applyAlignment="1">
      <alignment horizontal="center"/>
    </xf>
    <xf numFmtId="172" fontId="1" fillId="3" borderId="19" xfId="1" applyNumberFormat="1" applyFont="1" applyFill="1" applyBorder="1" applyAlignment="1">
      <alignment horizontal="center" vertical="center"/>
    </xf>
    <xf numFmtId="173" fontId="1" fillId="10" borderId="9" xfId="1" applyNumberFormat="1" applyFont="1" applyFill="1" applyBorder="1" applyAlignment="1">
      <alignment horizontal="right" vertical="center" wrapText="1"/>
    </xf>
    <xf numFmtId="3" fontId="1" fillId="5" borderId="9" xfId="27" applyNumberFormat="1" applyFont="1" applyFill="1" applyBorder="1" applyAlignment="1">
      <alignment horizontal="right" vertical="center" wrapText="1"/>
    </xf>
    <xf numFmtId="164" fontId="49" fillId="2" borderId="0" xfId="1" applyFont="1" applyFill="1"/>
    <xf numFmtId="173" fontId="1" fillId="5" borderId="9" xfId="1" applyNumberFormat="1" applyFont="1" applyFill="1" applyBorder="1"/>
    <xf numFmtId="0" fontId="26" fillId="5" borderId="9" xfId="27" applyFont="1" applyFill="1" applyBorder="1" applyAlignment="1">
      <alignment horizontal="left" vertical="center" wrapText="1"/>
    </xf>
    <xf numFmtId="173" fontId="1" fillId="5" borderId="9" xfId="1" applyNumberFormat="1" applyFont="1" applyFill="1" applyBorder="1" applyAlignment="1">
      <alignment horizontal="right" vertical="center" wrapText="1"/>
    </xf>
    <xf numFmtId="173" fontId="1" fillId="5" borderId="9" xfId="27" applyNumberFormat="1" applyFont="1" applyFill="1" applyBorder="1" applyAlignment="1">
      <alignment horizontal="right" vertical="center" wrapText="1"/>
    </xf>
    <xf numFmtId="173" fontId="26" fillId="10" borderId="9" xfId="1" applyNumberFormat="1" applyFont="1" applyFill="1" applyBorder="1" applyAlignment="1">
      <alignment horizontal="right" vertical="center" wrapText="1"/>
    </xf>
    <xf numFmtId="173" fontId="1" fillId="10" borderId="9" xfId="27" applyNumberFormat="1" applyFont="1" applyFill="1" applyBorder="1" applyAlignment="1">
      <alignment horizontal="right" vertical="center" wrapText="1"/>
    </xf>
    <xf numFmtId="0" fontId="26" fillId="5" borderId="9" xfId="2" applyFont="1" applyFill="1" applyBorder="1" applyAlignment="1">
      <alignment horizontal="left" vertical="center" wrapText="1"/>
    </xf>
    <xf numFmtId="14" fontId="26" fillId="5" borderId="9" xfId="9" applyNumberFormat="1" applyFont="1" applyFill="1" applyBorder="1" applyAlignment="1">
      <alignment horizontal="left" vertical="top" wrapText="1"/>
    </xf>
    <xf numFmtId="173" fontId="26" fillId="5" borderId="9" xfId="1" applyNumberFormat="1" applyFont="1" applyFill="1" applyBorder="1" applyAlignment="1">
      <alignment horizontal="left" vertical="top" wrapText="1"/>
    </xf>
    <xf numFmtId="173" fontId="19" fillId="10" borderId="9" xfId="1" applyNumberFormat="1" applyFont="1" applyFill="1" applyBorder="1" applyAlignment="1"/>
    <xf numFmtId="0" fontId="11" fillId="3" borderId="9" xfId="17" applyFont="1" applyFill="1" applyBorder="1" applyAlignment="1">
      <alignment horizontal="left" vertical="center" wrapText="1"/>
    </xf>
    <xf numFmtId="164" fontId="1" fillId="5" borderId="9" xfId="1" applyFont="1" applyFill="1" applyBorder="1" applyAlignment="1">
      <alignment horizontal="left"/>
    </xf>
    <xf numFmtId="164" fontId="1" fillId="10" borderId="9" xfId="1" applyFont="1" applyFill="1" applyBorder="1" applyAlignment="1">
      <alignment horizontal="left"/>
    </xf>
    <xf numFmtId="164" fontId="19" fillId="10" borderId="9" xfId="1" applyFont="1" applyFill="1" applyBorder="1" applyAlignment="1">
      <alignment horizontal="right" vertical="center" wrapText="1"/>
    </xf>
    <xf numFmtId="173" fontId="1" fillId="5" borderId="9" xfId="1" applyNumberFormat="1" applyFont="1" applyFill="1" applyBorder="1" applyAlignment="1">
      <alignment horizontal="left" vertical="center" wrapText="1"/>
    </xf>
    <xf numFmtId="164" fontId="1" fillId="2" borderId="0" xfId="9" applyNumberFormat="1"/>
    <xf numFmtId="173" fontId="19" fillId="10" borderId="9" xfId="1" applyNumberFormat="1" applyFont="1" applyFill="1" applyBorder="1"/>
    <xf numFmtId="164" fontId="1" fillId="11" borderId="0" xfId="1" applyFont="1" applyFill="1" applyBorder="1" applyAlignment="1">
      <alignment horizontal="right"/>
    </xf>
    <xf numFmtId="168" fontId="26" fillId="5" borderId="9" xfId="6" applyNumberFormat="1" applyFont="1" applyFill="1" applyBorder="1" applyAlignment="1">
      <alignment vertical="center" wrapText="1"/>
    </xf>
    <xf numFmtId="164" fontId="52" fillId="2" borderId="0" xfId="1" applyFont="1" applyFill="1" applyBorder="1" applyAlignment="1"/>
    <xf numFmtId="168" fontId="26" fillId="5" borderId="14" xfId="6" applyNumberFormat="1" applyFont="1" applyFill="1" applyBorder="1" applyAlignment="1">
      <alignment vertical="center" wrapText="1"/>
    </xf>
    <xf numFmtId="0" fontId="3" fillId="20" borderId="0" xfId="22" applyFont="1" applyFill="1"/>
    <xf numFmtId="166" fontId="25" fillId="0" borderId="0" xfId="22" applyNumberFormat="1" applyFill="1" applyBorder="1"/>
    <xf numFmtId="0" fontId="43" fillId="0" borderId="0" xfId="22" applyFont="1"/>
    <xf numFmtId="164" fontId="43" fillId="0" borderId="0" xfId="1" applyFont="1"/>
    <xf numFmtId="173" fontId="43" fillId="0" borderId="0" xfId="22" applyNumberFormat="1" applyFont="1"/>
    <xf numFmtId="0" fontId="43" fillId="0" borderId="0" xfId="22" applyFont="1" applyAlignment="1">
      <alignment horizontal="right"/>
    </xf>
    <xf numFmtId="0" fontId="43" fillId="0" borderId="0" xfId="22" applyFont="1" applyFill="1" applyAlignment="1">
      <alignment horizontal="center"/>
    </xf>
    <xf numFmtId="173" fontId="25" fillId="0" borderId="0" xfId="22" applyNumberFormat="1" applyFill="1"/>
    <xf numFmtId="0" fontId="52" fillId="2" borderId="0" xfId="8" applyFont="1" applyFill="1" applyBorder="1" applyAlignment="1"/>
    <xf numFmtId="0" fontId="43" fillId="2" borderId="0" xfId="16" applyFont="1"/>
    <xf numFmtId="0" fontId="2" fillId="2" borderId="0" xfId="2" applyFont="1" applyFill="1" applyBorder="1" applyAlignment="1">
      <alignment horizontal="left" vertical="center" wrapText="1"/>
    </xf>
    <xf numFmtId="173" fontId="1" fillId="12" borderId="9" xfId="26" applyNumberFormat="1" applyFont="1" applyFill="1" applyBorder="1" applyAlignment="1">
      <alignment horizontal="right" vertical="center" wrapText="1"/>
    </xf>
    <xf numFmtId="3" fontId="1" fillId="12" borderId="9" xfId="2" applyNumberFormat="1" applyFont="1" applyFill="1" applyBorder="1" applyAlignment="1">
      <alignment horizontal="right"/>
    </xf>
    <xf numFmtId="173" fontId="19" fillId="10" borderId="9" xfId="9" applyNumberFormat="1" applyFont="1" applyFill="1" applyBorder="1"/>
    <xf numFmtId="173" fontId="26" fillId="5" borderId="9" xfId="1" applyNumberFormat="1" applyFont="1" applyFill="1" applyBorder="1"/>
    <xf numFmtId="173" fontId="43" fillId="2" borderId="0" xfId="9" applyNumberFormat="1" applyFont="1"/>
    <xf numFmtId="0" fontId="18" fillId="3" borderId="9" xfId="8" applyFont="1" applyFill="1" applyBorder="1" applyAlignment="1">
      <alignment horizontal="center" vertical="center" wrapText="1"/>
    </xf>
    <xf numFmtId="166" fontId="11" fillId="3" borderId="9" xfId="1" applyNumberFormat="1" applyFont="1" applyFill="1" applyBorder="1" applyAlignment="1">
      <alignment horizontal="center" vertical="center" wrapText="1"/>
    </xf>
    <xf numFmtId="0" fontId="3" fillId="6" borderId="9" xfId="8" applyFont="1" applyFill="1" applyBorder="1" applyAlignment="1">
      <alignment horizontal="center" vertical="center" wrapText="1"/>
    </xf>
    <xf numFmtId="9" fontId="18" fillId="3" borderId="9" xfId="35" applyFont="1" applyFill="1" applyBorder="1" applyAlignment="1">
      <alignment horizontal="center" vertical="center" wrapText="1"/>
    </xf>
    <xf numFmtId="9" fontId="19" fillId="10" borderId="9" xfId="35" applyFont="1" applyFill="1" applyBorder="1" applyAlignment="1">
      <alignment horizontal="right" vertical="center" wrapText="1"/>
    </xf>
    <xf numFmtId="172" fontId="1" fillId="2" borderId="0" xfId="16" applyNumberFormat="1"/>
    <xf numFmtId="0" fontId="43" fillId="2" borderId="0" xfId="16" applyFont="1" applyAlignment="1">
      <alignment horizontal="right"/>
    </xf>
    <xf numFmtId="173" fontId="18" fillId="3" borderId="9" xfId="10" applyNumberFormat="1" applyFont="1" applyFill="1" applyBorder="1" applyAlignment="1">
      <alignment horizontal="center" vertical="center" wrapText="1"/>
    </xf>
    <xf numFmtId="173" fontId="1" fillId="10" borderId="9" xfId="1" applyNumberFormat="1" applyFont="1" applyFill="1" applyBorder="1" applyAlignment="1">
      <alignment horizontal="left"/>
    </xf>
    <xf numFmtId="173" fontId="19" fillId="10" borderId="9" xfId="22" applyNumberFormat="1" applyFont="1" applyFill="1" applyBorder="1" applyAlignment="1">
      <alignment horizontal="right" vertical="center" wrapText="1"/>
    </xf>
    <xf numFmtId="0" fontId="0" fillId="5" borderId="14" xfId="6" applyFont="1" applyFill="1" applyBorder="1" applyAlignment="1" applyProtection="1">
      <alignment horizontal="left"/>
      <protection locked="0"/>
    </xf>
    <xf numFmtId="0" fontId="10" fillId="5" borderId="9" xfId="2" applyFont="1" applyFill="1" applyBorder="1" applyAlignment="1"/>
    <xf numFmtId="0" fontId="1" fillId="5" borderId="9" xfId="2" applyFill="1" applyBorder="1" applyAlignment="1"/>
    <xf numFmtId="0" fontId="4" fillId="2" borderId="1" xfId="32" applyFont="1" applyBorder="1" applyAlignment="1" applyProtection="1">
      <alignment vertical="center"/>
      <protection locked="0"/>
    </xf>
    <xf numFmtId="0" fontId="1" fillId="2" borderId="2" xfId="32" applyBorder="1" applyAlignment="1">
      <alignment vertical="center"/>
    </xf>
    <xf numFmtId="0" fontId="1" fillId="2" borderId="3" xfId="32" applyBorder="1" applyAlignment="1">
      <alignment vertical="center"/>
    </xf>
    <xf numFmtId="165" fontId="3" fillId="5" borderId="4" xfId="33" applyFont="1" applyFill="1" applyBorder="1" applyAlignment="1">
      <alignment vertical="center"/>
      <protection locked="0"/>
    </xf>
    <xf numFmtId="0" fontId="1" fillId="5" borderId="0" xfId="32" applyFill="1" applyBorder="1" applyAlignment="1">
      <alignment vertical="center"/>
    </xf>
    <xf numFmtId="0" fontId="1" fillId="5" borderId="5" xfId="32" applyFill="1" applyBorder="1" applyAlignment="1">
      <alignment vertical="center"/>
    </xf>
    <xf numFmtId="165" fontId="3" fillId="6" borderId="6" xfId="34" applyFont="1" applyBorder="1" applyAlignment="1">
      <alignment vertical="center"/>
    </xf>
    <xf numFmtId="0" fontId="1" fillId="2" borderId="7" xfId="32" applyBorder="1" applyAlignment="1">
      <alignment vertical="center"/>
    </xf>
    <xf numFmtId="0" fontId="1" fillId="2" borderId="8" xfId="32" applyBorder="1" applyAlignment="1">
      <alignment vertical="center"/>
    </xf>
    <xf numFmtId="0" fontId="1" fillId="0" borderId="0" xfId="2" applyFont="1" applyFill="1" applyBorder="1" applyAlignment="1" applyProtection="1"/>
    <xf numFmtId="0" fontId="1" fillId="2" borderId="0" xfId="2" applyBorder="1" applyAlignment="1"/>
    <xf numFmtId="0" fontId="10" fillId="0" borderId="0" xfId="2" applyFont="1" applyFill="1" applyAlignment="1"/>
    <xf numFmtId="0" fontId="1" fillId="0" borderId="0" xfId="5" applyFill="1" applyAlignment="1"/>
    <xf numFmtId="0" fontId="10" fillId="5" borderId="11" xfId="2" applyFont="1" applyFill="1" applyBorder="1" applyAlignment="1"/>
    <xf numFmtId="0" fontId="1" fillId="5" borderId="11" xfId="5" applyFill="1" applyBorder="1" applyAlignment="1"/>
    <xf numFmtId="0" fontId="1" fillId="5" borderId="12" xfId="5" applyFill="1" applyBorder="1" applyAlignment="1"/>
    <xf numFmtId="0" fontId="11" fillId="3" borderId="0" xfId="6" applyFont="1" applyFill="1" applyBorder="1" applyAlignment="1">
      <alignment horizontal="right" indent="1"/>
    </xf>
    <xf numFmtId="0" fontId="11" fillId="3" borderId="13" xfId="6" applyFont="1" applyFill="1" applyBorder="1" applyAlignment="1">
      <alignment horizontal="right" indent="1"/>
    </xf>
    <xf numFmtId="0" fontId="0" fillId="5" borderId="10" xfId="6" applyFont="1" applyFill="1" applyBorder="1" applyAlignment="1" applyProtection="1">
      <alignment horizontal="left"/>
      <protection locked="0"/>
    </xf>
    <xf numFmtId="0" fontId="1" fillId="5" borderId="11" xfId="6" applyFont="1" applyFill="1" applyBorder="1" applyAlignment="1" applyProtection="1">
      <alignment horizontal="left"/>
      <protection locked="0"/>
    </xf>
    <xf numFmtId="0" fontId="38" fillId="5" borderId="10" xfId="31" applyFill="1" applyBorder="1" applyAlignment="1" applyProtection="1">
      <alignment horizontal="left"/>
      <protection locked="0"/>
    </xf>
    <xf numFmtId="0" fontId="1" fillId="5" borderId="12" xfId="6" applyFont="1" applyFill="1" applyBorder="1" applyAlignment="1" applyProtection="1">
      <alignment horizontal="left"/>
      <protection locked="0"/>
    </xf>
    <xf numFmtId="0" fontId="11" fillId="5" borderId="9" xfId="6" applyFont="1" applyFill="1" applyBorder="1" applyAlignment="1" applyProtection="1">
      <alignment horizontal="left"/>
      <protection locked="0"/>
    </xf>
    <xf numFmtId="0" fontId="1" fillId="5" borderId="9" xfId="6" applyFont="1" applyFill="1" applyBorder="1" applyAlignment="1" applyProtection="1">
      <alignment horizontal="left"/>
      <protection locked="0"/>
    </xf>
    <xf numFmtId="0" fontId="1" fillId="2" borderId="11" xfId="6" applyBorder="1" applyAlignment="1"/>
    <xf numFmtId="0" fontId="1" fillId="2" borderId="12" xfId="6" applyBorder="1" applyAlignment="1"/>
    <xf numFmtId="0" fontId="13" fillId="5" borderId="0" xfId="7" applyFont="1" applyFill="1" applyBorder="1" applyAlignment="1">
      <alignment horizontal="center" vertical="center" wrapText="1"/>
    </xf>
    <xf numFmtId="0" fontId="0" fillId="0" borderId="0" xfId="0" applyBorder="1" applyAlignment="1">
      <alignment horizontal="center" vertical="center"/>
    </xf>
    <xf numFmtId="0" fontId="13" fillId="5" borderId="0" xfId="7" applyFont="1" applyFill="1" applyBorder="1" applyAlignment="1">
      <alignment horizontal="center" vertical="center"/>
    </xf>
    <xf numFmtId="0" fontId="0" fillId="0" borderId="0" xfId="6" applyFont="1" applyFill="1" applyAlignment="1">
      <alignment vertical="center" wrapText="1"/>
    </xf>
    <xf numFmtId="0" fontId="1" fillId="0" borderId="0" xfId="6" applyFill="1" applyAlignment="1">
      <alignment vertical="center" wrapText="1"/>
    </xf>
    <xf numFmtId="0" fontId="1" fillId="2" borderId="0" xfId="6" applyAlignment="1">
      <alignment vertical="center" wrapText="1"/>
    </xf>
    <xf numFmtId="0" fontId="2" fillId="0" borderId="0" xfId="6" applyFont="1" applyFill="1" applyAlignment="1"/>
    <xf numFmtId="0" fontId="4" fillId="0" borderId="0" xfId="9" applyFont="1" applyFill="1" applyBorder="1" applyAlignment="1">
      <alignment horizontal="left" vertical="center"/>
    </xf>
    <xf numFmtId="165" fontId="18" fillId="3" borderId="10" xfId="6" applyNumberFormat="1" applyFont="1" applyFill="1" applyBorder="1" applyAlignment="1">
      <alignment horizontal="center" vertical="center" wrapText="1"/>
    </xf>
    <xf numFmtId="0" fontId="29" fillId="0" borderId="12" xfId="24" applyBorder="1" applyAlignment="1">
      <alignment horizontal="center" vertical="center" wrapText="1"/>
    </xf>
    <xf numFmtId="0" fontId="0" fillId="10" borderId="10" xfId="6" applyFont="1" applyFill="1" applyBorder="1" applyAlignment="1">
      <alignment vertical="center" wrapText="1"/>
    </xf>
    <xf numFmtId="0" fontId="0" fillId="10" borderId="12" xfId="0" applyFont="1" applyFill="1" applyBorder="1" applyAlignment="1">
      <alignment vertical="center" wrapText="1"/>
    </xf>
    <xf numFmtId="0" fontId="2" fillId="0" borderId="0" xfId="22" applyFont="1" applyAlignment="1"/>
    <xf numFmtId="0" fontId="25" fillId="0" borderId="0" xfId="22" applyAlignment="1"/>
    <xf numFmtId="0" fontId="3" fillId="10" borderId="10" xfId="13" applyFont="1" applyFill="1" applyBorder="1" applyAlignment="1">
      <alignment vertical="center"/>
    </xf>
    <xf numFmtId="0" fontId="25" fillId="10" borderId="12" xfId="22" applyFill="1" applyBorder="1" applyAlignment="1">
      <alignment vertical="center"/>
    </xf>
    <xf numFmtId="3" fontId="1" fillId="5" borderId="10" xfId="30" applyNumberFormat="1" applyFont="1" applyFill="1" applyBorder="1" applyAlignment="1">
      <alignment horizontal="left" vertical="center" wrapText="1"/>
    </xf>
    <xf numFmtId="3" fontId="1" fillId="5" borderId="11" xfId="30" applyNumberFormat="1" applyFont="1" applyFill="1" applyBorder="1" applyAlignment="1">
      <alignment horizontal="left" vertical="center" wrapText="1"/>
    </xf>
    <xf numFmtId="3" fontId="1" fillId="5" borderId="12" xfId="30" applyNumberFormat="1" applyFont="1" applyFill="1" applyBorder="1" applyAlignment="1">
      <alignment horizontal="left" vertical="center" wrapText="1"/>
    </xf>
    <xf numFmtId="166" fontId="0" fillId="5" borderId="10" xfId="10" applyNumberFormat="1" applyFont="1" applyFill="1" applyBorder="1" applyAlignment="1">
      <alignment horizontal="left" wrapText="1"/>
    </xf>
    <xf numFmtId="0" fontId="25" fillId="0" borderId="11" xfId="22" applyBorder="1" applyAlignment="1">
      <alignment wrapText="1"/>
    </xf>
    <xf numFmtId="0" fontId="25" fillId="0" borderId="12" xfId="22" applyBorder="1" applyAlignment="1">
      <alignment wrapText="1"/>
    </xf>
    <xf numFmtId="166" fontId="18" fillId="3" borderId="10" xfId="10" applyNumberFormat="1" applyFont="1" applyFill="1" applyBorder="1" applyAlignment="1">
      <alignment horizontal="center"/>
    </xf>
    <xf numFmtId="0" fontId="11" fillId="3" borderId="11" xfId="22" applyFont="1" applyFill="1" applyBorder="1" applyAlignment="1">
      <alignment horizontal="center"/>
    </xf>
    <xf numFmtId="0" fontId="11" fillId="3" borderId="12" xfId="22" applyFont="1" applyFill="1" applyBorder="1" applyAlignment="1">
      <alignment horizontal="center"/>
    </xf>
    <xf numFmtId="0" fontId="0" fillId="10" borderId="10" xfId="22" applyFont="1" applyFill="1" applyBorder="1" applyAlignment="1">
      <alignment vertical="center" wrapText="1"/>
    </xf>
    <xf numFmtId="0" fontId="25" fillId="10" borderId="12" xfId="22" applyFill="1" applyBorder="1" applyAlignment="1">
      <alignment vertical="center" wrapText="1"/>
    </xf>
    <xf numFmtId="167" fontId="18" fillId="3" borderId="9" xfId="22" applyNumberFormat="1" applyFont="1" applyFill="1" applyBorder="1" applyAlignment="1">
      <alignment horizontal="center" vertical="center" wrapText="1"/>
    </xf>
    <xf numFmtId="0" fontId="25" fillId="0" borderId="9" xfId="22" applyBorder="1" applyAlignment="1"/>
    <xf numFmtId="166" fontId="1" fillId="5" borderId="9" xfId="10" applyNumberFormat="1" applyFont="1" applyFill="1" applyBorder="1" applyAlignment="1">
      <alignment horizontal="left"/>
    </xf>
    <xf numFmtId="0" fontId="3" fillId="6" borderId="10" xfId="6" applyFont="1" applyFill="1" applyBorder="1" applyAlignment="1">
      <alignment vertical="center" wrapText="1"/>
    </xf>
    <xf numFmtId="0" fontId="25" fillId="0" borderId="11" xfId="22" applyBorder="1" applyAlignment="1">
      <alignment vertical="center" wrapText="1"/>
    </xf>
    <xf numFmtId="0" fontId="25" fillId="0" borderId="12" xfId="22" applyBorder="1" applyAlignment="1">
      <alignment vertical="center" wrapText="1"/>
    </xf>
    <xf numFmtId="0" fontId="40" fillId="16" borderId="10" xfId="22" applyFont="1" applyFill="1" applyBorder="1" applyAlignment="1">
      <alignment horizontal="left" vertical="center" wrapText="1"/>
    </xf>
    <xf numFmtId="0" fontId="41" fillId="16" borderId="11" xfId="22" applyFont="1" applyFill="1" applyBorder="1" applyAlignment="1">
      <alignment horizontal="left" vertical="center" wrapText="1"/>
    </xf>
    <xf numFmtId="0" fontId="41" fillId="16" borderId="12" xfId="22" applyFont="1" applyFill="1" applyBorder="1" applyAlignment="1">
      <alignment horizontal="left" vertical="center" wrapText="1"/>
    </xf>
    <xf numFmtId="0" fontId="28" fillId="16" borderId="10" xfId="30" applyFont="1" applyFill="1" applyBorder="1" applyAlignment="1"/>
    <xf numFmtId="0" fontId="28" fillId="16" borderId="11" xfId="30" applyFont="1" applyFill="1" applyBorder="1" applyAlignment="1"/>
    <xf numFmtId="0" fontId="28" fillId="16" borderId="12" xfId="30" applyFont="1" applyFill="1" applyBorder="1" applyAlignment="1"/>
    <xf numFmtId="0" fontId="4" fillId="0" borderId="0" xfId="22" applyFont="1" applyAlignment="1">
      <alignment wrapText="1"/>
    </xf>
    <xf numFmtId="0" fontId="25" fillId="0" borderId="0" xfId="22" applyAlignment="1">
      <alignment wrapText="1"/>
    </xf>
    <xf numFmtId="0" fontId="18" fillId="16" borderId="10" xfId="22" applyFont="1" applyFill="1" applyBorder="1" applyAlignment="1">
      <alignment horizontal="center" vertical="center" wrapText="1"/>
    </xf>
    <xf numFmtId="0" fontId="18" fillId="16" borderId="11" xfId="22" applyFont="1" applyFill="1" applyBorder="1" applyAlignment="1">
      <alignment horizontal="center" vertical="center" wrapText="1"/>
    </xf>
    <xf numFmtId="0" fontId="18" fillId="16" borderId="12" xfId="22" applyFont="1" applyFill="1" applyBorder="1" applyAlignment="1">
      <alignment horizontal="center" vertical="center" wrapText="1"/>
    </xf>
    <xf numFmtId="0" fontId="41" fillId="16" borderId="10" xfId="30" applyFont="1" applyFill="1" applyBorder="1" applyAlignment="1">
      <alignment horizontal="left" vertical="center" wrapText="1"/>
    </xf>
    <xf numFmtId="0" fontId="41" fillId="16" borderId="11" xfId="30" applyFont="1" applyFill="1" applyBorder="1" applyAlignment="1">
      <alignment horizontal="left" vertical="center" wrapText="1"/>
    </xf>
    <xf numFmtId="0" fontId="41" fillId="16" borderId="12" xfId="30" applyFont="1" applyFill="1" applyBorder="1" applyAlignment="1">
      <alignment horizontal="left" vertical="center" wrapText="1"/>
    </xf>
    <xf numFmtId="0" fontId="27" fillId="14" borderId="10" xfId="30" applyFont="1" applyFill="1" applyBorder="1" applyAlignment="1"/>
    <xf numFmtId="0" fontId="27" fillId="14" borderId="11" xfId="30" applyFont="1" applyFill="1" applyBorder="1" applyAlignment="1"/>
    <xf numFmtId="0" fontId="27" fillId="14" borderId="12" xfId="30" applyFont="1" applyFill="1" applyBorder="1" applyAlignment="1"/>
    <xf numFmtId="0" fontId="40" fillId="16" borderId="10" xfId="30" applyFont="1" applyFill="1" applyBorder="1" applyAlignment="1">
      <alignment horizontal="left" vertical="center" wrapText="1"/>
    </xf>
    <xf numFmtId="0" fontId="0" fillId="10" borderId="10" xfId="0" applyFill="1" applyBorder="1" applyAlignment="1">
      <alignment vertical="center" wrapText="1"/>
    </xf>
    <xf numFmtId="0" fontId="0" fillId="10" borderId="11" xfId="0" applyFill="1" applyBorder="1" applyAlignment="1">
      <alignment vertical="center" wrapText="1"/>
    </xf>
    <xf numFmtId="0" fontId="0" fillId="10" borderId="12" xfId="0" applyFill="1" applyBorder="1" applyAlignment="1">
      <alignment vertical="center" wrapText="1"/>
    </xf>
    <xf numFmtId="0" fontId="3" fillId="6" borderId="10" xfId="8" applyFont="1" applyFill="1" applyBorder="1" applyAlignment="1">
      <alignment vertical="center"/>
    </xf>
    <xf numFmtId="0" fontId="25" fillId="0" borderId="12" xfId="22" applyBorder="1" applyAlignment="1">
      <alignment vertical="center"/>
    </xf>
    <xf numFmtId="165" fontId="18" fillId="3" borderId="10" xfId="9" applyNumberFormat="1" applyFont="1" applyFill="1" applyBorder="1" applyAlignment="1">
      <alignment horizontal="center" vertical="center" wrapText="1"/>
    </xf>
    <xf numFmtId="165" fontId="18" fillId="3" borderId="11" xfId="9" applyNumberFormat="1" applyFont="1" applyFill="1" applyBorder="1" applyAlignment="1">
      <alignment horizontal="center" vertical="center" wrapText="1"/>
    </xf>
    <xf numFmtId="0" fontId="1" fillId="2" borderId="12" xfId="9" applyBorder="1" applyAlignment="1">
      <alignment horizontal="center" vertical="center" wrapText="1"/>
    </xf>
    <xf numFmtId="165" fontId="18" fillId="3" borderId="12" xfId="9" applyNumberFormat="1" applyFont="1" applyFill="1" applyBorder="1" applyAlignment="1">
      <alignment horizontal="center" vertical="center" wrapText="1"/>
    </xf>
    <xf numFmtId="0" fontId="2" fillId="0" borderId="0" xfId="9" applyFont="1" applyFill="1" applyAlignment="1"/>
    <xf numFmtId="0" fontId="1" fillId="2" borderId="0" xfId="9" applyAlignment="1"/>
    <xf numFmtId="168" fontId="0" fillId="5" borderId="10" xfId="9" applyNumberFormat="1" applyFont="1" applyFill="1" applyBorder="1"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25" fillId="0" borderId="11" xfId="22" applyBorder="1"/>
    <xf numFmtId="170" fontId="18" fillId="3" borderId="9" xfId="15" applyNumberFormat="1" applyFont="1" applyFill="1" applyBorder="1" applyAlignment="1">
      <alignment horizontal="center" vertical="center" wrapText="1"/>
    </xf>
    <xf numFmtId="0" fontId="18" fillId="3" borderId="9" xfId="22" applyFont="1" applyFill="1" applyBorder="1" applyAlignment="1">
      <alignment horizontal="center" vertical="center" wrapText="1"/>
    </xf>
    <xf numFmtId="168" fontId="1" fillId="5" borderId="10" xfId="9" applyNumberFormat="1" applyFont="1" applyFill="1" applyBorder="1" applyAlignment="1">
      <alignment horizontal="left" vertical="center" wrapText="1"/>
    </xf>
    <xf numFmtId="0" fontId="1" fillId="5" borderId="10" xfId="8" applyFont="1" applyFill="1" applyBorder="1" applyAlignment="1">
      <alignment horizontal="center" vertical="center" wrapText="1"/>
    </xf>
    <xf numFmtId="0" fontId="1" fillId="5" borderId="11" xfId="8" applyFont="1" applyFill="1" applyBorder="1" applyAlignment="1">
      <alignment horizontal="center" vertical="center" wrapText="1"/>
    </xf>
    <xf numFmtId="0" fontId="1" fillId="5" borderId="12" xfId="8" applyFont="1" applyFill="1" applyBorder="1" applyAlignment="1">
      <alignment horizontal="center" vertical="center" wrapText="1"/>
    </xf>
    <xf numFmtId="0" fontId="18" fillId="8" borderId="10" xfId="8"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8" fillId="3" borderId="10" xfId="8" applyFont="1" applyFill="1" applyBorder="1" applyAlignment="1">
      <alignment horizontal="center" vertical="center" wrapText="1"/>
    </xf>
    <xf numFmtId="0" fontId="18" fillId="3" borderId="11" xfId="8" applyFont="1" applyFill="1" applyBorder="1" applyAlignment="1">
      <alignment horizontal="center" vertical="center" wrapText="1"/>
    </xf>
    <xf numFmtId="0" fontId="18" fillId="3" borderId="12" xfId="8" applyFont="1" applyFill="1" applyBorder="1" applyAlignment="1">
      <alignment horizontal="center" vertical="center" wrapText="1"/>
    </xf>
    <xf numFmtId="0" fontId="3" fillId="10" borderId="10" xfId="6" applyFont="1" applyFill="1" applyBorder="1" applyAlignment="1">
      <alignment horizontal="left" vertical="center" wrapText="1"/>
    </xf>
    <xf numFmtId="0" fontId="3" fillId="10" borderId="12" xfId="6" applyFont="1" applyFill="1" applyBorder="1" applyAlignment="1">
      <alignment horizontal="left" vertical="center" wrapText="1"/>
    </xf>
    <xf numFmtId="0" fontId="1" fillId="2" borderId="11" xfId="9" applyBorder="1" applyAlignment="1">
      <alignment horizontal="center" vertical="center" wrapText="1"/>
    </xf>
    <xf numFmtId="0" fontId="18" fillId="8" borderId="16" xfId="8" applyFont="1" applyFill="1" applyBorder="1" applyAlignment="1">
      <alignment horizontal="right" wrapText="1"/>
    </xf>
    <xf numFmtId="0" fontId="1" fillId="2" borderId="16" xfId="9" applyBorder="1" applyAlignment="1">
      <alignment horizontal="right" wrapText="1"/>
    </xf>
    <xf numFmtId="0" fontId="1" fillId="2" borderId="17" xfId="9" applyBorder="1" applyAlignment="1">
      <alignment horizontal="right" wrapText="1"/>
    </xf>
    <xf numFmtId="0" fontId="1" fillId="5" borderId="10" xfId="8" applyFont="1" applyFill="1" applyBorder="1" applyAlignment="1">
      <alignment wrapText="1"/>
    </xf>
    <xf numFmtId="0" fontId="1" fillId="5" borderId="11" xfId="8" applyFont="1" applyFill="1" applyBorder="1" applyAlignment="1">
      <alignment wrapText="1"/>
    </xf>
    <xf numFmtId="0" fontId="1" fillId="5" borderId="12" xfId="8" applyFont="1" applyFill="1" applyBorder="1" applyAlignment="1">
      <alignment wrapText="1"/>
    </xf>
    <xf numFmtId="0" fontId="25" fillId="0" borderId="11" xfId="22" applyBorder="1" applyAlignment="1">
      <alignment horizontal="center" vertical="center" wrapText="1"/>
    </xf>
    <xf numFmtId="0" fontId="25" fillId="0" borderId="12" xfId="22" applyBorder="1" applyAlignment="1">
      <alignment horizontal="center" vertical="center" wrapText="1"/>
    </xf>
    <xf numFmtId="0" fontId="18" fillId="3" borderId="9" xfId="8" applyFont="1" applyFill="1" applyBorder="1" applyAlignment="1">
      <alignment horizontal="center" vertical="center" wrapText="1"/>
    </xf>
    <xf numFmtId="0" fontId="11" fillId="0" borderId="9" xfId="8" applyFont="1" applyBorder="1" applyAlignment="1">
      <alignment horizontal="center" vertical="center" wrapText="1"/>
    </xf>
    <xf numFmtId="0" fontId="2" fillId="0" borderId="0" xfId="16" applyFont="1" applyFill="1" applyAlignment="1"/>
    <xf numFmtId="0" fontId="1" fillId="10" borderId="10" xfId="6" applyFont="1" applyFill="1" applyBorder="1" applyAlignment="1">
      <alignment horizontal="left" vertical="center" wrapText="1"/>
    </xf>
    <xf numFmtId="0" fontId="1" fillId="10" borderId="12" xfId="6" applyFont="1" applyFill="1" applyBorder="1" applyAlignment="1">
      <alignment horizontal="left" vertical="center" wrapText="1"/>
    </xf>
    <xf numFmtId="0" fontId="2" fillId="0" borderId="0" xfId="16" applyFont="1" applyFill="1" applyAlignment="1">
      <alignment horizontal="left" wrapText="1"/>
    </xf>
    <xf numFmtId="0" fontId="1" fillId="10" borderId="10" xfId="16" applyFont="1" applyFill="1" applyBorder="1" applyAlignment="1">
      <alignment horizontal="left" vertical="center" wrapText="1"/>
    </xf>
    <xf numFmtId="0" fontId="1" fillId="10" borderId="11" xfId="16" applyFont="1" applyFill="1" applyBorder="1" applyAlignment="1">
      <alignment horizontal="left" vertical="center" wrapText="1"/>
    </xf>
    <xf numFmtId="0" fontId="1" fillId="10" borderId="12" xfId="16" applyFont="1" applyFill="1" applyBorder="1" applyAlignment="1">
      <alignment horizontal="left" vertical="center" wrapText="1"/>
    </xf>
    <xf numFmtId="0" fontId="0" fillId="10" borderId="10" xfId="27" applyFont="1" applyFill="1" applyBorder="1" applyAlignment="1">
      <alignment horizontal="left" vertical="center" wrapText="1"/>
    </xf>
    <xf numFmtId="0" fontId="1" fillId="10" borderId="12" xfId="27" applyFont="1" applyFill="1" applyBorder="1" applyAlignment="1">
      <alignment horizontal="left" vertical="center"/>
    </xf>
    <xf numFmtId="0" fontId="1" fillId="5" borderId="9" xfId="27" applyFont="1" applyFill="1" applyBorder="1" applyAlignment="1">
      <alignment horizontal="center"/>
    </xf>
    <xf numFmtId="0" fontId="18" fillId="3" borderId="9" xfId="27" applyFont="1" applyFill="1" applyBorder="1" applyAlignment="1">
      <alignment horizontal="center" vertical="top"/>
    </xf>
    <xf numFmtId="0" fontId="3" fillId="10" borderId="10" xfId="29" applyFont="1" applyFill="1" applyBorder="1" applyAlignment="1">
      <alignment vertical="center" wrapText="1"/>
    </xf>
    <xf numFmtId="0" fontId="32" fillId="10" borderId="12" xfId="29" applyFill="1" applyBorder="1" applyAlignment="1">
      <alignment vertical="center" wrapText="1"/>
    </xf>
    <xf numFmtId="0" fontId="1" fillId="10" borderId="10" xfId="28" applyFont="1" applyFill="1" applyBorder="1" applyAlignment="1">
      <alignment horizontal="left" vertical="center" wrapText="1"/>
    </xf>
    <xf numFmtId="0" fontId="1" fillId="10" borderId="12" xfId="28" applyFont="1" applyFill="1" applyBorder="1" applyAlignment="1">
      <alignment horizontal="left" vertical="center" wrapText="1"/>
    </xf>
    <xf numFmtId="0" fontId="18" fillId="3" borderId="19" xfId="27" applyFont="1" applyFill="1" applyBorder="1" applyAlignment="1">
      <alignment horizontal="center" vertical="center" wrapText="1"/>
    </xf>
    <xf numFmtId="0" fontId="0" fillId="0" borderId="14" xfId="0" applyBorder="1" applyAlignment="1">
      <alignment horizontal="center" vertical="center" wrapText="1"/>
    </xf>
    <xf numFmtId="0" fontId="18" fillId="3" borderId="22" xfId="27" applyFont="1" applyFill="1" applyBorder="1" applyAlignment="1">
      <alignment horizontal="center" vertical="top" wrapText="1"/>
    </xf>
    <xf numFmtId="0" fontId="11" fillId="3" borderId="18" xfId="27" applyFont="1" applyFill="1" applyBorder="1" applyAlignment="1">
      <alignment horizontal="center" vertical="top" wrapText="1"/>
    </xf>
    <xf numFmtId="0" fontId="1" fillId="2" borderId="23" xfId="9" applyBorder="1" applyAlignment="1">
      <alignment horizontal="center" wrapText="1"/>
    </xf>
    <xf numFmtId="0" fontId="1" fillId="10" borderId="10" xfId="27" applyFont="1" applyFill="1" applyBorder="1" applyAlignment="1">
      <alignment horizontal="left" vertical="center" wrapText="1"/>
    </xf>
    <xf numFmtId="0" fontId="10" fillId="10" borderId="11" xfId="27" applyFont="1" applyFill="1" applyBorder="1" applyAlignment="1">
      <alignment horizontal="left" vertical="center" wrapText="1"/>
    </xf>
    <xf numFmtId="0" fontId="10" fillId="10" borderId="12" xfId="27" applyFont="1" applyFill="1" applyBorder="1" applyAlignment="1">
      <alignment horizontal="left" vertical="center" wrapText="1"/>
    </xf>
    <xf numFmtId="0" fontId="18" fillId="3" borderId="34" xfId="27" applyFont="1" applyFill="1" applyBorder="1" applyAlignment="1">
      <alignment horizontal="center" vertical="center" wrapText="1"/>
    </xf>
    <xf numFmtId="0" fontId="18" fillId="3" borderId="14" xfId="27" applyFont="1" applyFill="1" applyBorder="1" applyAlignment="1">
      <alignment horizontal="center" vertical="center" wrapText="1"/>
    </xf>
    <xf numFmtId="0" fontId="18" fillId="3" borderId="10" xfId="27" applyFont="1" applyFill="1" applyBorder="1" applyAlignment="1">
      <alignment horizontal="center" vertical="top" wrapText="1"/>
    </xf>
    <xf numFmtId="0" fontId="11" fillId="2" borderId="11" xfId="27" applyFont="1" applyBorder="1"/>
    <xf numFmtId="0" fontId="11" fillId="2" borderId="12" xfId="27" applyFont="1" applyBorder="1"/>
    <xf numFmtId="0" fontId="11" fillId="2" borderId="11" xfId="27" applyFont="1" applyBorder="1" applyAlignment="1">
      <alignment horizontal="center" vertical="top" wrapText="1"/>
    </xf>
    <xf numFmtId="0" fontId="11" fillId="2" borderId="12" xfId="27" applyFont="1" applyBorder="1" applyAlignment="1">
      <alignment horizontal="center" vertical="top" wrapText="1"/>
    </xf>
    <xf numFmtId="3" fontId="26" fillId="10" borderId="9" xfId="2" applyNumberFormat="1" applyFont="1" applyFill="1" applyBorder="1" applyAlignment="1">
      <alignment horizontal="right"/>
    </xf>
    <xf numFmtId="3" fontId="19" fillId="10" borderId="9" xfId="2" applyNumberFormat="1" applyFont="1" applyFill="1" applyBorder="1" applyAlignment="1">
      <alignment horizontal="right"/>
    </xf>
    <xf numFmtId="0" fontId="3" fillId="10" borderId="20" xfId="2" applyFont="1" applyFill="1" applyBorder="1"/>
    <xf numFmtId="0" fontId="3" fillId="10" borderId="16" xfId="2" applyFont="1" applyFill="1" applyBorder="1"/>
    <xf numFmtId="0" fontId="3" fillId="10" borderId="17" xfId="2" applyFont="1" applyFill="1" applyBorder="1"/>
    <xf numFmtId="3" fontId="26" fillId="10" borderId="10" xfId="2" applyNumberFormat="1" applyFont="1" applyFill="1" applyBorder="1" applyAlignment="1">
      <alignment horizontal="right"/>
    </xf>
    <xf numFmtId="3" fontId="26" fillId="10" borderId="11" xfId="2" applyNumberFormat="1" applyFont="1" applyFill="1" applyBorder="1" applyAlignment="1">
      <alignment horizontal="right"/>
    </xf>
    <xf numFmtId="3" fontId="26" fillId="10" borderId="12" xfId="2" applyNumberFormat="1" applyFont="1" applyFill="1" applyBorder="1" applyAlignment="1">
      <alignment horizontal="right"/>
    </xf>
    <xf numFmtId="3" fontId="26" fillId="5" borderId="10" xfId="2" applyNumberFormat="1" applyFont="1" applyFill="1" applyBorder="1" applyAlignment="1">
      <alignment horizontal="right"/>
    </xf>
    <xf numFmtId="3" fontId="26" fillId="5" borderId="11" xfId="2" applyNumberFormat="1" applyFont="1" applyFill="1" applyBorder="1" applyAlignment="1">
      <alignment horizontal="right"/>
    </xf>
    <xf numFmtId="3" fontId="26" fillId="5" borderId="12" xfId="2" applyNumberFormat="1" applyFont="1" applyFill="1" applyBorder="1" applyAlignment="1">
      <alignment horizontal="right"/>
    </xf>
    <xf numFmtId="10" fontId="26" fillId="10" borderId="9" xfId="2" applyNumberFormat="1" applyFont="1" applyFill="1" applyBorder="1"/>
    <xf numFmtId="3" fontId="1" fillId="5" borderId="10" xfId="2" applyNumberFormat="1" applyFont="1" applyFill="1" applyBorder="1" applyAlignment="1">
      <alignment horizontal="right"/>
    </xf>
    <xf numFmtId="3" fontId="1" fillId="5" borderId="12" xfId="2" applyNumberFormat="1" applyFont="1" applyFill="1" applyBorder="1" applyAlignment="1">
      <alignment horizontal="right"/>
    </xf>
    <xf numFmtId="3" fontId="3" fillId="10" borderId="10" xfId="2" applyNumberFormat="1" applyFont="1" applyFill="1" applyBorder="1" applyAlignment="1">
      <alignment horizontal="right"/>
    </xf>
    <xf numFmtId="3" fontId="3" fillId="10" borderId="12" xfId="2" applyNumberFormat="1" applyFont="1" applyFill="1" applyBorder="1" applyAlignment="1">
      <alignment horizontal="right"/>
    </xf>
    <xf numFmtId="0" fontId="18" fillId="8" borderId="10" xfId="2" applyFont="1" applyFill="1" applyBorder="1" applyAlignment="1">
      <alignment horizontal="right" vertical="center" wrapText="1"/>
    </xf>
    <xf numFmtId="0" fontId="18" fillId="8" borderId="11" xfId="2" applyFont="1" applyFill="1" applyBorder="1" applyAlignment="1">
      <alignment horizontal="right" vertical="center" wrapText="1"/>
    </xf>
    <xf numFmtId="0" fontId="18" fillId="8" borderId="12" xfId="2" applyFont="1" applyFill="1" applyBorder="1" applyAlignment="1">
      <alignment horizontal="right" vertical="center" wrapText="1"/>
    </xf>
    <xf numFmtId="3" fontId="1" fillId="5" borderId="9" xfId="2" applyNumberFormat="1" applyFont="1" applyFill="1" applyBorder="1" applyAlignment="1">
      <alignment horizontal="right" vertical="center" wrapText="1"/>
    </xf>
    <xf numFmtId="0" fontId="1" fillId="5" borderId="9" xfId="2" applyFont="1" applyFill="1" applyBorder="1" applyAlignment="1">
      <alignment horizontal="center" vertical="center" wrapText="1"/>
    </xf>
    <xf numFmtId="0" fontId="18" fillId="3" borderId="9" xfId="2" applyFont="1" applyFill="1" applyBorder="1" applyAlignment="1">
      <alignment horizontal="center" vertical="top" wrapText="1"/>
    </xf>
    <xf numFmtId="3" fontId="1" fillId="10" borderId="10" xfId="2" applyNumberFormat="1" applyFont="1" applyFill="1" applyBorder="1" applyAlignment="1">
      <alignment horizontal="right" vertical="center" wrapText="1"/>
    </xf>
    <xf numFmtId="3" fontId="1" fillId="10" borderId="12" xfId="2" applyNumberFormat="1" applyFont="1" applyFill="1" applyBorder="1" applyAlignment="1">
      <alignment horizontal="right" vertical="center" wrapText="1"/>
    </xf>
    <xf numFmtId="0" fontId="11" fillId="8" borderId="10" xfId="2" applyFont="1" applyFill="1" applyBorder="1" applyAlignment="1">
      <alignment horizontal="center" vertical="center" wrapText="1"/>
    </xf>
    <xf numFmtId="0" fontId="11" fillId="8" borderId="12" xfId="2" applyFont="1" applyFill="1" applyBorder="1" applyAlignment="1">
      <alignment horizontal="center" vertical="center" wrapText="1"/>
    </xf>
    <xf numFmtId="0" fontId="18" fillId="3" borderId="10" xfId="2" applyFont="1" applyFill="1" applyBorder="1" applyAlignment="1">
      <alignment horizontal="center" vertical="top" wrapText="1"/>
    </xf>
    <xf numFmtId="0" fontId="18" fillId="3" borderId="11" xfId="2" applyFont="1" applyFill="1" applyBorder="1" applyAlignment="1">
      <alignment horizontal="center" vertical="top" wrapText="1"/>
    </xf>
    <xf numFmtId="0" fontId="18" fillId="3" borderId="12" xfId="2" applyFont="1" applyFill="1" applyBorder="1" applyAlignment="1">
      <alignment horizontal="center" vertical="top" wrapText="1"/>
    </xf>
    <xf numFmtId="0" fontId="2" fillId="2" borderId="0" xfId="2" applyFont="1" applyFill="1" applyBorder="1" applyAlignment="1">
      <alignment horizontal="left" vertical="center" wrapText="1"/>
    </xf>
    <xf numFmtId="0" fontId="1" fillId="10" borderId="10" xfId="2" applyFont="1" applyFill="1" applyBorder="1" applyAlignment="1">
      <alignment horizontal="left" vertical="center" wrapText="1"/>
    </xf>
    <xf numFmtId="0" fontId="1" fillId="10" borderId="11" xfId="2" applyFont="1" applyFill="1" applyBorder="1" applyAlignment="1">
      <alignment horizontal="left" vertical="center" wrapText="1"/>
    </xf>
    <xf numFmtId="0" fontId="1" fillId="10" borderId="12" xfId="2" applyFont="1" applyFill="1" applyBorder="1" applyAlignment="1">
      <alignment horizontal="left" vertical="center" wrapText="1"/>
    </xf>
    <xf numFmtId="0" fontId="18" fillId="8" borderId="20" xfId="2" applyFont="1" applyFill="1" applyBorder="1" applyAlignment="1">
      <alignment horizontal="right"/>
    </xf>
    <xf numFmtId="0" fontId="18" fillId="8" borderId="16" xfId="2" applyFont="1" applyFill="1" applyBorder="1" applyAlignment="1">
      <alignment horizontal="right"/>
    </xf>
    <xf numFmtId="0" fontId="18" fillId="8" borderId="17" xfId="2" applyFont="1" applyFill="1" applyBorder="1" applyAlignment="1">
      <alignment horizontal="right"/>
    </xf>
    <xf numFmtId="0" fontId="3" fillId="10" borderId="10" xfId="2" applyFont="1" applyFill="1" applyBorder="1" applyAlignment="1">
      <alignment vertical="top" wrapText="1"/>
    </xf>
    <xf numFmtId="0" fontId="3" fillId="10" borderId="11" xfId="2" applyFont="1" applyFill="1" applyBorder="1" applyAlignment="1">
      <alignment vertical="top" wrapText="1"/>
    </xf>
    <xf numFmtId="0" fontId="3" fillId="10" borderId="12" xfId="2" applyFont="1" applyFill="1" applyBorder="1" applyAlignment="1">
      <alignment vertical="top" wrapText="1"/>
    </xf>
    <xf numFmtId="0" fontId="1" fillId="10" borderId="10" xfId="2" applyFont="1" applyFill="1" applyBorder="1" applyAlignment="1">
      <alignment horizontal="left" vertical="top" wrapText="1"/>
    </xf>
    <xf numFmtId="0" fontId="1" fillId="10" borderId="12" xfId="2" applyFont="1" applyFill="1" applyBorder="1" applyAlignment="1">
      <alignment horizontal="left" vertical="top" wrapText="1"/>
    </xf>
    <xf numFmtId="0" fontId="18" fillId="3" borderId="9" xfId="9" applyFont="1" applyFill="1" applyBorder="1" applyAlignment="1">
      <alignment horizontal="center" vertical="top" wrapText="1"/>
    </xf>
    <xf numFmtId="0" fontId="0" fillId="0" borderId="9" xfId="0" applyBorder="1"/>
    <xf numFmtId="0" fontId="18" fillId="3" borderId="10" xfId="9" applyFont="1" applyFill="1" applyBorder="1" applyAlignment="1"/>
    <xf numFmtId="0" fontId="0" fillId="0" borderId="12" xfId="0" applyBorder="1"/>
    <xf numFmtId="0" fontId="1" fillId="10" borderId="9" xfId="6" applyFont="1" applyFill="1" applyBorder="1" applyAlignment="1">
      <alignment horizontal="left" vertical="center" wrapText="1"/>
    </xf>
    <xf numFmtId="0" fontId="18" fillId="8" borderId="9" xfId="9" applyFont="1" applyFill="1" applyBorder="1" applyAlignment="1">
      <alignment horizontal="right"/>
    </xf>
    <xf numFmtId="0" fontId="0" fillId="0" borderId="9" xfId="0" applyBorder="1" applyAlignment="1"/>
    <xf numFmtId="0" fontId="18" fillId="3" borderId="9" xfId="9" applyFont="1" applyFill="1" applyBorder="1" applyAlignment="1">
      <alignment horizontal="center" vertical="center" wrapText="1"/>
    </xf>
    <xf numFmtId="0" fontId="18" fillId="3" borderId="9" xfId="9" applyFont="1" applyFill="1" applyBorder="1" applyAlignment="1">
      <alignment horizontal="center" vertical="center"/>
    </xf>
    <xf numFmtId="0" fontId="0" fillId="0" borderId="9" xfId="0" applyBorder="1" applyAlignment="1">
      <alignment horizontal="center" vertical="center"/>
    </xf>
    <xf numFmtId="14" fontId="26" fillId="5" borderId="10" xfId="9" applyNumberFormat="1" applyFont="1" applyFill="1" applyBorder="1" applyAlignment="1">
      <alignment horizontal="left" vertical="top" wrapText="1"/>
    </xf>
    <xf numFmtId="14" fontId="26" fillId="5" borderId="12" xfId="9" applyNumberFormat="1" applyFont="1" applyFill="1" applyBorder="1" applyAlignment="1">
      <alignment horizontal="left" vertical="top" wrapText="1"/>
    </xf>
    <xf numFmtId="0" fontId="1" fillId="10" borderId="11" xfId="6" applyFont="1" applyFill="1" applyBorder="1" applyAlignment="1">
      <alignment horizontal="left" vertical="center" wrapText="1"/>
    </xf>
    <xf numFmtId="0" fontId="1" fillId="10" borderId="10" xfId="6" applyFont="1" applyFill="1" applyBorder="1" applyAlignment="1">
      <alignment vertical="center" wrapText="1"/>
    </xf>
    <xf numFmtId="0" fontId="32" fillId="10" borderId="11" xfId="29" applyFill="1" applyBorder="1" applyAlignment="1">
      <alignment vertical="center" wrapText="1"/>
    </xf>
    <xf numFmtId="166" fontId="1" fillId="5" borderId="10" xfId="6" applyNumberFormat="1" applyFont="1" applyFill="1" applyBorder="1" applyAlignment="1">
      <alignment horizontal="left" vertical="center" wrapText="1"/>
    </xf>
    <xf numFmtId="0" fontId="32" fillId="0" borderId="11" xfId="29" applyBorder="1" applyAlignment="1">
      <alignment horizontal="left" vertical="center" wrapText="1"/>
    </xf>
    <xf numFmtId="0" fontId="32" fillId="0" borderId="12" xfId="29" applyBorder="1" applyAlignment="1">
      <alignment horizontal="left" vertical="center" wrapText="1"/>
    </xf>
    <xf numFmtId="49" fontId="18" fillId="3" borderId="9" xfId="6" applyNumberFormat="1" applyFont="1" applyFill="1" applyBorder="1" applyAlignment="1">
      <alignment horizontal="center" vertical="center" wrapText="1"/>
    </xf>
    <xf numFmtId="0" fontId="32" fillId="0" borderId="9" xfId="29" applyBorder="1" applyAlignment="1">
      <alignment horizontal="center" vertical="center" wrapText="1"/>
    </xf>
    <xf numFmtId="0" fontId="1" fillId="0" borderId="11" xfId="29" applyFont="1" applyBorder="1" applyAlignment="1">
      <alignment horizontal="left" vertical="center" wrapText="1"/>
    </xf>
    <xf numFmtId="0" fontId="1" fillId="0" borderId="12" xfId="29" applyFont="1" applyBorder="1" applyAlignment="1">
      <alignment horizontal="left" vertical="center" wrapText="1"/>
    </xf>
    <xf numFmtId="0" fontId="42" fillId="17" borderId="1" xfId="0" applyFont="1" applyFill="1" applyBorder="1" applyAlignment="1">
      <alignment vertical="center" wrapText="1"/>
    </xf>
    <xf numFmtId="0" fontId="42" fillId="17" borderId="3" xfId="0" applyFont="1" applyFill="1" applyBorder="1" applyAlignment="1">
      <alignment vertical="center" wrapText="1"/>
    </xf>
    <xf numFmtId="0" fontId="42" fillId="17" borderId="35" xfId="0" applyFont="1" applyFill="1" applyBorder="1" applyAlignment="1">
      <alignment vertical="center" wrapText="1"/>
    </xf>
    <xf numFmtId="0" fontId="42" fillId="17" borderId="36" xfId="0" applyFont="1" applyFill="1" applyBorder="1" applyAlignment="1">
      <alignment vertical="center" wrapText="1"/>
    </xf>
    <xf numFmtId="0" fontId="42" fillId="17" borderId="6" xfId="0" applyFont="1" applyFill="1" applyBorder="1" applyAlignment="1">
      <alignment vertical="center" wrapText="1"/>
    </xf>
    <xf numFmtId="0" fontId="42" fillId="17" borderId="8" xfId="0" applyFont="1" applyFill="1" applyBorder="1" applyAlignment="1">
      <alignment vertical="center" wrapText="1"/>
    </xf>
    <xf numFmtId="0" fontId="42" fillId="18" borderId="37" xfId="0" applyFont="1" applyFill="1" applyBorder="1" applyAlignment="1">
      <alignment vertical="center" wrapText="1"/>
    </xf>
    <xf numFmtId="0" fontId="42" fillId="18" borderId="38" xfId="0" applyFont="1" applyFill="1" applyBorder="1" applyAlignment="1">
      <alignment vertical="center" wrapText="1"/>
    </xf>
  </cellXfs>
  <cellStyles count="36">
    <cellStyle name="Blockout" xfId="4"/>
    <cellStyle name="Blockout 2" xfId="34"/>
    <cellStyle name="Comma" xfId="1" builtinId="3"/>
    <cellStyle name="Comma 2" xfId="26"/>
    <cellStyle name="Hyperlink" xfId="31" builtinId="8"/>
    <cellStyle name="Input1" xfId="3"/>
    <cellStyle name="Input1 2" xfId="33"/>
    <cellStyle name="Input2" xfId="18"/>
    <cellStyle name="Input3" xfId="19"/>
    <cellStyle name="Normal" xfId="0" builtinId="0"/>
    <cellStyle name="Normal 2" xfId="17"/>
    <cellStyle name="Normal 2 2" xfId="23"/>
    <cellStyle name="Normal 3" xfId="21"/>
    <cellStyle name="Normal 4" xfId="22"/>
    <cellStyle name="Normal 4 2" xfId="30"/>
    <cellStyle name="Normal 5" xfId="24"/>
    <cellStyle name="Normal 6" xfId="29"/>
    <cellStyle name="Normal_20070904 - Suggested revised templates" xfId="15"/>
    <cellStyle name="Normal_2010 06 02 - Urgent RIN for Vic DNSPs revised proposals" xfId="7"/>
    <cellStyle name="Normal_2010 06 22 - AA - Scheme Templates for data collection" xfId="5"/>
    <cellStyle name="Normal_2010 06 22 - IE - Scheme Template for data collection" xfId="2"/>
    <cellStyle name="Normal_2010 06 22 - IE - Scheme Template for data collection 2" xfId="32"/>
    <cellStyle name="Normal_2010 10 21 - draft 2009-10 ActewAGL RIN - incentive schemes" xfId="27"/>
    <cellStyle name="Normal_Book1" xfId="8"/>
    <cellStyle name="Normal_Book1 2" xfId="13"/>
    <cellStyle name="Normal_D11 2371025  Financial information - 2012 Draft RIN - Ausgrid" xfId="6"/>
    <cellStyle name="Normal_D12 1569  Opex, DMIS, EBSS - 2012 draft RIN - Ausgrid" xfId="9"/>
    <cellStyle name="Normal_D12 16703  Overheads, Avoided Cost, ACS, Demand and Revenue - 2012 draft RIN - Ausgrid" xfId="16"/>
    <cellStyle name="Normal_D12 5269  Jurisdictional schemes - 2012 draft RIN - Ausgrid" xfId="28"/>
    <cellStyle name="Normal_financial information - 2012 draft rin - aurora (D2011-02371024)" xfId="25"/>
    <cellStyle name="Normal_Section 11-RAB" xfId="12"/>
    <cellStyle name="Normal_Sheet1" xfId="10"/>
    <cellStyle name="Normal_Sheet2" xfId="14"/>
    <cellStyle name="Normal_Sheet3" xfId="11"/>
    <cellStyle name="Percent" xfId="35" builtinId="5"/>
    <cellStyle name="Style 1" xfId="2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6959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2" name="Group 13"/>
        <xdr:cNvGrpSpPr>
          <a:grpSpLocks/>
        </xdr:cNvGrpSpPr>
      </xdr:nvGrpSpPr>
      <xdr:grpSpPr bwMode="auto">
        <a:xfrm>
          <a:off x="0" y="19050"/>
          <a:ext cx="914400" cy="86296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828675</xdr:colOff>
      <xdr:row>3</xdr:row>
      <xdr:rowOff>9525</xdr:rowOff>
    </xdr:to>
    <xdr:grpSp>
      <xdr:nvGrpSpPr>
        <xdr:cNvPr id="2" name="Group 1"/>
        <xdr:cNvGrpSpPr>
          <a:grpSpLocks/>
        </xdr:cNvGrpSpPr>
      </xdr:nvGrpSpPr>
      <xdr:grpSpPr bwMode="auto">
        <a:xfrm>
          <a:off x="9525" y="0"/>
          <a:ext cx="819150" cy="7810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3</xdr:row>
      <xdr:rowOff>0</xdr:rowOff>
    </xdr:to>
    <xdr:grpSp>
      <xdr:nvGrpSpPr>
        <xdr:cNvPr id="2" name="Group 1"/>
        <xdr:cNvGrpSpPr>
          <a:grpSpLocks/>
        </xdr:cNvGrpSpPr>
      </xdr:nvGrpSpPr>
      <xdr:grpSpPr bwMode="auto">
        <a:xfrm>
          <a:off x="0" y="19050"/>
          <a:ext cx="837079" cy="75415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mc:AlternateContent xmlns:mc="http://schemas.openxmlformats.org/markup-compatibility/2006">
    <mc:Choice xmlns:a14="http://schemas.microsoft.com/office/drawing/2010/main" Requires="a14">
      <xdr:twoCellAnchor>
        <xdr:from>
          <xdr:col>1</xdr:col>
          <xdr:colOff>57150</xdr:colOff>
          <xdr:row>73</xdr:row>
          <xdr:rowOff>57150</xdr:rowOff>
        </xdr:from>
        <xdr:to>
          <xdr:col>4</xdr:col>
          <xdr:colOff>942975</xdr:colOff>
          <xdr:row>75</xdr:row>
          <xdr:rowOff>95250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0</xdr:rowOff>
    </xdr:to>
    <xdr:grpSp>
      <xdr:nvGrpSpPr>
        <xdr:cNvPr id="2" name="Group 1"/>
        <xdr:cNvGrpSpPr>
          <a:grpSpLocks/>
        </xdr:cNvGrpSpPr>
      </xdr:nvGrpSpPr>
      <xdr:grpSpPr bwMode="auto">
        <a:xfrm>
          <a:off x="0" y="19050"/>
          <a:ext cx="728382" cy="49642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2" name="Group 1"/>
        <xdr:cNvGrpSpPr>
          <a:grpSpLocks/>
        </xdr:cNvGrpSpPr>
      </xdr:nvGrpSpPr>
      <xdr:grpSpPr bwMode="auto">
        <a:xfrm>
          <a:off x="0" y="0"/>
          <a:ext cx="824753"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4156890937"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5" name="Group 4"/>
        <xdr:cNvGrpSpPr>
          <a:grpSpLocks/>
        </xdr:cNvGrpSpPr>
      </xdr:nvGrpSpPr>
      <xdr:grpSpPr bwMode="auto">
        <a:xfrm>
          <a:off x="0" y="19050"/>
          <a:ext cx="733425" cy="604557"/>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0</xdr:rowOff>
    </xdr:from>
    <xdr:to>
      <xdr:col>1</xdr:col>
      <xdr:colOff>0</xdr:colOff>
      <xdr:row>0</xdr:row>
      <xdr:rowOff>0</xdr:rowOff>
    </xdr:to>
    <xdr:grpSp>
      <xdr:nvGrpSpPr>
        <xdr:cNvPr id="8" name="Group 7"/>
        <xdr:cNvGrpSpPr>
          <a:grpSpLocks/>
        </xdr:cNvGrpSpPr>
      </xdr:nvGrpSpPr>
      <xdr:grpSpPr bwMode="auto">
        <a:xfrm>
          <a:off x="0" y="0"/>
          <a:ext cx="824753" cy="0"/>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4156890937"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11" name="Group 10"/>
        <xdr:cNvGrpSpPr>
          <a:grpSpLocks/>
        </xdr:cNvGrpSpPr>
      </xdr:nvGrpSpPr>
      <xdr:grpSpPr bwMode="auto">
        <a:xfrm>
          <a:off x="0" y="19050"/>
          <a:ext cx="733425" cy="604557"/>
          <a:chOff x="0" y="2"/>
          <a:chExt cx="77" cy="61"/>
        </a:xfrm>
      </xdr:grpSpPr>
      <xdr:sp macro="" textlink="">
        <xdr:nvSpPr>
          <xdr:cNvPr id="1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3" name="Picture 12"/>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1130300</xdr:colOff>
      <xdr:row>1</xdr:row>
      <xdr:rowOff>228599</xdr:rowOff>
    </xdr:from>
    <xdr:to>
      <xdr:col>3</xdr:col>
      <xdr:colOff>2252980</xdr:colOff>
      <xdr:row>1</xdr:row>
      <xdr:rowOff>736600</xdr:rowOff>
    </xdr:to>
    <xdr:pic>
      <xdr:nvPicPr>
        <xdr:cNvPr id="35"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302250" y="523874"/>
          <a:ext cx="1122680" cy="508001"/>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48577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219075</xdr:rowOff>
    </xdr:to>
    <xdr:grpSp>
      <xdr:nvGrpSpPr>
        <xdr:cNvPr id="2" name="Group 4"/>
        <xdr:cNvGrpSpPr>
          <a:grpSpLocks/>
        </xdr:cNvGrpSpPr>
      </xdr:nvGrpSpPr>
      <xdr:grpSpPr bwMode="auto">
        <a:xfrm>
          <a:off x="0" y="19050"/>
          <a:ext cx="695325" cy="71549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2</xdr:row>
      <xdr:rowOff>219075</xdr:rowOff>
    </xdr:to>
    <xdr:grpSp>
      <xdr:nvGrpSpPr>
        <xdr:cNvPr id="2" name="Group 4"/>
        <xdr:cNvGrpSpPr>
          <a:grpSpLocks/>
        </xdr:cNvGrpSpPr>
      </xdr:nvGrpSpPr>
      <xdr:grpSpPr bwMode="auto">
        <a:xfrm>
          <a:off x="0" y="19050"/>
          <a:ext cx="769844" cy="71549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2" name="Group 1"/>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4156890937"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5" name="Group 4"/>
        <xdr:cNvGrpSpPr>
          <a:grpSpLocks/>
        </xdr:cNvGrpSpPr>
      </xdr:nvGrpSpPr>
      <xdr:grpSpPr bwMode="auto">
        <a:xfrm>
          <a:off x="0" y="19050"/>
          <a:ext cx="733425" cy="5810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2" name="Group 1"/>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4156890937"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5" name="Group 4"/>
        <xdr:cNvGrpSpPr>
          <a:grpSpLocks/>
        </xdr:cNvGrpSpPr>
      </xdr:nvGrpSpPr>
      <xdr:grpSpPr bwMode="auto">
        <a:xfrm>
          <a:off x="0" y="19050"/>
          <a:ext cx="733425" cy="5810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taso\Local%20Settings\Temporary%20Internet%20Files\Content.Outlook\5CBQIV2G\212-14%20-%20Annual%20RIN%20-%20Ausgrid%20-%20Financial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rvpwxfs01\home$\STASO\draft%20final%20annual%20reporting%20r%20(D2012-0008695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ory\AER%202013-14\Year-End\Reg%20Account%20Workings\Capex\Capex%20Table%205%20&amp;%206%20Disposals%20and%20Capital%20Contributions%202014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ory\AER%202013-14\AER%20RIN%20Templates\Ausgrid%20-%20ANNUAL%20RIN%20-%202013-1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lchen\Local%20Settings\Temporary%20Internet%20Files\Content.Outlook\7EWNHPAV\2012-14%20-%20Annual%20RINs%20-%20Ausgrid%20-%20Financial%20-%20Scheme%20and%20Other%20worksheet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egulatory\AER%202013-14\Year-End\Reg%20Account%20Workings\Change%20in%20Accounting%20Policy%20FY1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Income"/>
      <sheetName val="2. Balance"/>
      <sheetName val="3. Cashflows"/>
      <sheetName val="4. Equity"/>
      <sheetName val="20. Provisions"/>
      <sheetName val="Financial Template Annotations"/>
      <sheetName val="Definitions"/>
    </sheetNames>
    <sheetDataSet>
      <sheetData sheetId="0">
        <row r="22">
          <cell r="C22" t="str">
            <v>Ausgrid</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Income"/>
      <sheetName val="2. Balance"/>
      <sheetName val="3. Cashflows"/>
      <sheetName val="4. Equity"/>
      <sheetName val="5. Fixed Assets 1"/>
      <sheetName val="6. Not required"/>
      <sheetName val="9. Depreciation"/>
      <sheetName val="10. WDV"/>
      <sheetName val="12. Relocated"/>
      <sheetName val="13. Not required"/>
      <sheetName val="17. Operating overheads"/>
      <sheetName val="20. Provisions"/>
      <sheetName val="22. Avoided cost payments"/>
      <sheetName val="23. Alternative Control &amp; other"/>
      <sheetName val="24. Deleted"/>
      <sheetName val="25. EBSS"/>
      <sheetName val="26. Juris Scheme"/>
      <sheetName val="27a. DMIS -DMIA"/>
      <sheetName val="27b. DMIS -  D-factor"/>
      <sheetName val="28. Self insurance"/>
      <sheetName val="29. CHAP"/>
      <sheetName val="Financial Template Annotati (2)"/>
      <sheetName val="Definitions"/>
      <sheetName val="Sheet1"/>
      <sheetName val="5. Capex"/>
      <sheetName val="6. Capex overheads"/>
      <sheetName val="7. Capex for tax dep'n"/>
      <sheetName val="8. Maintenance"/>
      <sheetName val="9. Maintenance overheads"/>
      <sheetName val="10. Operating costs"/>
      <sheetName val="11. Operating overheads"/>
      <sheetName val="12. Cost categories"/>
      <sheetName val="13. Opex step change"/>
      <sheetName val="14. Provisions"/>
      <sheetName val="15. Overheads allocation"/>
      <sheetName val="16. Avoided cost payments"/>
      <sheetName val="17. Altern Ctl &amp; other"/>
      <sheetName val="18. EBSS"/>
      <sheetName val="19. Juris Scheme"/>
      <sheetName val="20a. DMIS -DMIA"/>
      <sheetName val="20b. DMIS -  D-factor"/>
      <sheetName val="21. Self insurance"/>
      <sheetName val="22. CHAP"/>
    </sheetNames>
    <sheetDataSet>
      <sheetData sheetId="0" refreshError="1">
        <row r="22">
          <cell r="C22" t="str">
            <v>Ausgrid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Capex"/>
      <sheetName val="Capital contributions Download"/>
      <sheetName val="Cap Cons Additions Workings"/>
      <sheetName val="Cap cons detail split up"/>
      <sheetName val="Disposals Download All "/>
      <sheetName val="Disposals TX downolad"/>
      <sheetName val="Fleet Disposals "/>
      <sheetName val="Disposal working's Detail"/>
      <sheetName val="GL account 540225"/>
      <sheetName val="TMI Transmission impair"/>
      <sheetName val="PROCEEDS"/>
    </sheetNames>
    <sheetDataSet>
      <sheetData sheetId="0">
        <row r="16">
          <cell r="D16">
            <v>17487.068780000001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Income"/>
      <sheetName val="2. Balance"/>
      <sheetName val="3. Cashflows"/>
      <sheetName val="4. Equity"/>
      <sheetName val="5. Capex"/>
      <sheetName val="7. Capex for tax dep'n"/>
      <sheetName val="8. Maintenance"/>
      <sheetName val="10. Operating costs"/>
      <sheetName val="13. Opex step change"/>
      <sheetName val="16. Avoided cost payments"/>
      <sheetName val="17. Altern Ctl &amp; other"/>
      <sheetName val="18. EBSS"/>
      <sheetName val="19. Juris Scheme"/>
      <sheetName val="20a. DMIS -DMIA"/>
      <sheetName val="20b. DMIS -  D-factor"/>
      <sheetName val="21. Self insurance"/>
      <sheetName val="22. CHAP"/>
    </sheetNames>
    <sheetDataSet>
      <sheetData sheetId="0"/>
      <sheetData sheetId="1"/>
      <sheetData sheetId="2">
        <row r="20">
          <cell r="I20">
            <v>46336.751655973116</v>
          </cell>
        </row>
      </sheetData>
      <sheetData sheetId="3"/>
      <sheetData sheetId="4"/>
      <sheetData sheetId="5"/>
      <sheetData sheetId="6">
        <row r="65">
          <cell r="B65" t="str">
            <v xml:space="preserve">Sub-transmission lines and cables </v>
          </cell>
        </row>
        <row r="66">
          <cell r="B66" t="str">
            <v>Cable tunnel (dx)</v>
          </cell>
        </row>
        <row r="67">
          <cell r="B67" t="str">
            <v>Distribution lines and cables</v>
          </cell>
        </row>
        <row r="68">
          <cell r="B68" t="str">
            <v>Substations</v>
          </cell>
        </row>
        <row r="69">
          <cell r="B69" t="str">
            <v>Transformers</v>
          </cell>
        </row>
        <row r="70">
          <cell r="B70" t="str">
            <v>Ancillary substation equipment (dx)</v>
          </cell>
        </row>
        <row r="71">
          <cell r="B71" t="str">
            <v>Low voltage lines and cables</v>
          </cell>
        </row>
        <row r="72">
          <cell r="B72" t="str">
            <v>Customer metering and load control</v>
          </cell>
        </row>
        <row r="73">
          <cell r="B73" t="str">
            <v>Customer metering (digital)</v>
          </cell>
        </row>
        <row r="74">
          <cell r="B74" t="str">
            <v>Total communications</v>
          </cell>
        </row>
        <row r="75">
          <cell r="B75" t="str">
            <v>Communications (digital) - dx</v>
          </cell>
        </row>
        <row r="76">
          <cell r="B76" t="str">
            <v>Land and easements</v>
          </cell>
        </row>
        <row r="77">
          <cell r="B77" t="str">
            <v>System IT (dx)</v>
          </cell>
        </row>
        <row r="78">
          <cell r="B78" t="str">
            <v>Emergency spares (major plant, excludes inventory)</v>
          </cell>
        </row>
        <row r="79">
          <cell r="B79" t="str">
            <v xml:space="preserve">Sub-total </v>
          </cell>
        </row>
        <row r="81">
          <cell r="B81" t="str">
            <v>IT systems</v>
          </cell>
        </row>
        <row r="82">
          <cell r="B82" t="str">
            <v>Furniture, fittings, plant and equipment</v>
          </cell>
        </row>
        <row r="83">
          <cell r="B83" t="str">
            <v>Motor vehicles</v>
          </cell>
        </row>
        <row r="84">
          <cell r="B84" t="str">
            <v>Buildings</v>
          </cell>
        </row>
        <row r="85">
          <cell r="B85" t="str">
            <v>Land (non-system)</v>
          </cell>
        </row>
        <row r="86">
          <cell r="B86" t="str">
            <v>Other non-system assets</v>
          </cell>
        </row>
        <row r="87">
          <cell r="B87" t="str">
            <v>Equity raising costs</v>
          </cell>
        </row>
        <row r="88">
          <cell r="B88" t="str">
            <v xml:space="preserve">Sub-total </v>
          </cell>
        </row>
        <row r="89">
          <cell r="B89" t="str">
            <v>Total distribution</v>
          </cell>
        </row>
        <row r="92">
          <cell r="B92" t="str">
            <v>Transmission and zone land easements</v>
          </cell>
        </row>
        <row r="93">
          <cell r="B93" t="str">
            <v>Transmission building 132/66kV</v>
          </cell>
        </row>
        <row r="94">
          <cell r="B94" t="str">
            <v>Zone buildings 132/66kV</v>
          </cell>
        </row>
        <row r="95">
          <cell r="B95" t="str">
            <v>Transmission transformers 132/66kV</v>
          </cell>
        </row>
        <row r="96">
          <cell r="B96" t="str">
            <v>Transmission sub-station equipment 132/66kv</v>
          </cell>
        </row>
        <row r="97">
          <cell r="B97" t="str">
            <v>Zone sub-station equipment 132/66kV</v>
          </cell>
        </row>
        <row r="98">
          <cell r="B98" t="str">
            <v>Transmission and zone emergency spares</v>
          </cell>
        </row>
        <row r="99">
          <cell r="B99" t="str">
            <v>Ancillary substation equipment</v>
          </cell>
        </row>
        <row r="100">
          <cell r="B100" t="str">
            <v>132 kV tower lines</v>
          </cell>
        </row>
        <row r="101">
          <cell r="B101" t="str">
            <v>132kV concrete and steel pole lines</v>
          </cell>
        </row>
        <row r="102">
          <cell r="B102" t="str">
            <v>132 kV wood pole lines</v>
          </cell>
        </row>
        <row r="103">
          <cell r="B103" t="str">
            <v>132kV feeder underground</v>
          </cell>
        </row>
        <row r="104">
          <cell r="B104" t="str">
            <v>Cable tunnel</v>
          </cell>
        </row>
        <row r="105">
          <cell r="B105" t="str">
            <v>Network control &amp; communication system</v>
          </cell>
        </row>
        <row r="106">
          <cell r="B106" t="str">
            <v>Communications (digital)</v>
          </cell>
        </row>
        <row r="107">
          <cell r="B107" t="str">
            <v>System IT</v>
          </cell>
        </row>
        <row r="108">
          <cell r="B108" t="str">
            <v xml:space="preserve">Sub-total </v>
          </cell>
        </row>
        <row r="110">
          <cell r="B110" t="str">
            <v>IT systems</v>
          </cell>
        </row>
        <row r="111">
          <cell r="B111" t="str">
            <v>Furniture, fittings, plant and equipment</v>
          </cell>
        </row>
        <row r="112">
          <cell r="B112" t="str">
            <v>Motor vehicles</v>
          </cell>
        </row>
        <row r="113">
          <cell r="B113" t="str">
            <v>Buildings</v>
          </cell>
        </row>
        <row r="114">
          <cell r="B114" t="str">
            <v>Land (non-system)</v>
          </cell>
        </row>
        <row r="115">
          <cell r="B115" t="str">
            <v>Other non-system assets</v>
          </cell>
        </row>
        <row r="116">
          <cell r="B116" t="str">
            <v>Equity raising costs</v>
          </cell>
        </row>
        <row r="117">
          <cell r="B117" t="str">
            <v xml:space="preserve">Sub-total </v>
          </cell>
        </row>
        <row r="118">
          <cell r="B118" t="str">
            <v>Total transmission</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s>
    <sheetDataSet>
      <sheetData sheetId="0">
        <row r="22">
          <cell r="C22" t="str">
            <v>Ausgrid</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CHAP"/>
      <sheetName val="AASB119 Impact on OPEX"/>
      <sheetName val="MERCER_FY1314"/>
      <sheetName val="MERCER_FY1213"/>
      <sheetName val="1. Income_FY1213"/>
      <sheetName val="Fin.stats"/>
      <sheetName val="Sheet7"/>
    </sheetNames>
    <sheetDataSet>
      <sheetData sheetId="0">
        <row r="17">
          <cell r="C17" t="str">
            <v>Operating Expenses</v>
          </cell>
          <cell r="F17">
            <v>289467.88106592791</v>
          </cell>
        </row>
        <row r="18">
          <cell r="C18" t="str">
            <v xml:space="preserve">Profit before tax </v>
          </cell>
        </row>
        <row r="19">
          <cell r="C19" t="str">
            <v>Income tax expense</v>
          </cell>
        </row>
        <row r="20">
          <cell r="C20" t="str">
            <v>Profit after tax</v>
          </cell>
        </row>
        <row r="23">
          <cell r="C23" t="str">
            <v xml:space="preserve">Reserves </v>
          </cell>
        </row>
        <row r="24">
          <cell r="C24" t="str">
            <v>Retained Profits</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hn.thomson@ausgrid.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43"/>
  <sheetViews>
    <sheetView view="pageBreakPreview" zoomScaleNormal="100" zoomScaleSheetLayoutView="100" workbookViewId="0">
      <selection activeCell="B40" sqref="B40:F42"/>
    </sheetView>
  </sheetViews>
  <sheetFormatPr defaultColWidth="9.140625"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4.42578125" style="2" customWidth="1"/>
    <col min="8" max="8" width="4.85546875" style="2" customWidth="1"/>
    <col min="9" max="16384" width="9.140625" style="2"/>
  </cols>
  <sheetData>
    <row r="3" spans="1:8" x14ac:dyDescent="0.2">
      <c r="D3" s="357" t="s">
        <v>400</v>
      </c>
    </row>
    <row r="4" spans="1:8" x14ac:dyDescent="0.2">
      <c r="D4" s="358" t="s">
        <v>389</v>
      </c>
    </row>
    <row r="8" spans="1:8" ht="20.25" x14ac:dyDescent="0.3">
      <c r="A8" s="1" t="s">
        <v>0</v>
      </c>
    </row>
    <row r="9" spans="1:8" ht="20.25" x14ac:dyDescent="0.3">
      <c r="A9" s="1" t="s">
        <v>1</v>
      </c>
    </row>
    <row r="11" spans="1:8" x14ac:dyDescent="0.2">
      <c r="A11" s="3" t="s">
        <v>2</v>
      </c>
    </row>
    <row r="12" spans="1:8" ht="13.5" thickBot="1" x14ac:dyDescent="0.25"/>
    <row r="13" spans="1:8" ht="15.75" x14ac:dyDescent="0.2">
      <c r="A13" s="477" t="s">
        <v>3</v>
      </c>
      <c r="B13" s="478"/>
      <c r="C13" s="478"/>
      <c r="D13" s="478"/>
      <c r="E13" s="478"/>
      <c r="F13" s="478"/>
      <c r="G13" s="478"/>
      <c r="H13" s="479"/>
    </row>
    <row r="14" spans="1:8" x14ac:dyDescent="0.2">
      <c r="A14" s="348" t="s">
        <v>371</v>
      </c>
      <c r="B14" s="349"/>
      <c r="C14" s="349"/>
      <c r="D14" s="349"/>
      <c r="E14" s="349"/>
      <c r="F14" s="349"/>
      <c r="G14" s="349"/>
      <c r="H14" s="350"/>
    </row>
    <row r="15" spans="1:8" x14ac:dyDescent="0.2">
      <c r="A15" s="480" t="s">
        <v>369</v>
      </c>
      <c r="B15" s="481"/>
      <c r="C15" s="481"/>
      <c r="D15" s="481"/>
      <c r="E15" s="481"/>
      <c r="F15" s="481"/>
      <c r="G15" s="481"/>
      <c r="H15" s="482"/>
    </row>
    <row r="16" spans="1:8" ht="13.5" thickBot="1" x14ac:dyDescent="0.25">
      <c r="A16" s="483" t="s">
        <v>370</v>
      </c>
      <c r="B16" s="484"/>
      <c r="C16" s="484"/>
      <c r="D16" s="484"/>
      <c r="E16" s="484"/>
      <c r="F16" s="484"/>
      <c r="G16" s="484"/>
      <c r="H16" s="485"/>
    </row>
    <row r="17" spans="1:9" x14ac:dyDescent="0.2">
      <c r="A17" s="486"/>
      <c r="B17" s="487"/>
      <c r="C17" s="487"/>
      <c r="D17" s="487"/>
      <c r="E17" s="487"/>
      <c r="F17" s="487"/>
      <c r="G17" s="487"/>
      <c r="H17" s="487"/>
    </row>
    <row r="18" spans="1:9" x14ac:dyDescent="0.2">
      <c r="A18" s="4" t="s">
        <v>4</v>
      </c>
      <c r="B18" s="5"/>
      <c r="C18" s="5"/>
      <c r="D18" s="6"/>
      <c r="E18" s="6"/>
      <c r="F18" s="6"/>
    </row>
    <row r="19" spans="1:9" x14ac:dyDescent="0.2">
      <c r="A19" s="7" t="s">
        <v>347</v>
      </c>
    </row>
    <row r="21" spans="1:9" x14ac:dyDescent="0.2">
      <c r="I21" s="8"/>
    </row>
    <row r="22" spans="1:9" ht="18" x14ac:dyDescent="0.25">
      <c r="A22" s="9" t="s">
        <v>5</v>
      </c>
      <c r="B22" s="10"/>
      <c r="C22" s="475" t="s">
        <v>6</v>
      </c>
      <c r="D22" s="476"/>
      <c r="E22" s="476"/>
    </row>
    <row r="23" spans="1:9" ht="18" x14ac:dyDescent="0.25">
      <c r="A23" s="11"/>
      <c r="B23" s="11"/>
    </row>
    <row r="24" spans="1:9" ht="18" x14ac:dyDescent="0.25">
      <c r="A24" s="9" t="s">
        <v>7</v>
      </c>
      <c r="B24" s="10"/>
      <c r="C24" s="475" t="s">
        <v>522</v>
      </c>
      <c r="D24" s="476"/>
      <c r="E24" s="476"/>
    </row>
    <row r="25" spans="1:9" ht="18" x14ac:dyDescent="0.25">
      <c r="A25" s="11"/>
      <c r="B25" s="11"/>
      <c r="C25" s="488"/>
      <c r="D25" s="489"/>
      <c r="E25" s="489"/>
    </row>
    <row r="26" spans="1:9" ht="18" x14ac:dyDescent="0.25">
      <c r="A26" s="12" t="s">
        <v>8</v>
      </c>
      <c r="B26" s="13"/>
      <c r="C26" s="490" t="s">
        <v>476</v>
      </c>
      <c r="D26" s="491"/>
      <c r="E26" s="492"/>
    </row>
    <row r="29" spans="1:9" ht="13.5" thickBot="1" x14ac:dyDescent="0.25"/>
    <row r="30" spans="1:9" x14ac:dyDescent="0.2">
      <c r="A30" s="14"/>
      <c r="B30" s="15"/>
      <c r="C30" s="15"/>
      <c r="D30" s="15"/>
      <c r="E30" s="16"/>
      <c r="F30" s="16"/>
      <c r="G30" s="17"/>
    </row>
    <row r="31" spans="1:9" x14ac:dyDescent="0.2">
      <c r="A31" s="18" t="s">
        <v>9</v>
      </c>
      <c r="B31" s="493" t="s">
        <v>10</v>
      </c>
      <c r="C31" s="494"/>
      <c r="D31" s="495" t="s">
        <v>523</v>
      </c>
      <c r="E31" s="496"/>
      <c r="F31" s="496"/>
      <c r="G31" s="19"/>
    </row>
    <row r="32" spans="1:9" x14ac:dyDescent="0.2">
      <c r="A32" s="18"/>
      <c r="B32" s="493" t="s">
        <v>11</v>
      </c>
      <c r="C32" s="494"/>
      <c r="D32" s="495" t="s">
        <v>524</v>
      </c>
      <c r="E32" s="496"/>
      <c r="F32" s="496"/>
      <c r="G32" s="19"/>
    </row>
    <row r="33" spans="1:7" x14ac:dyDescent="0.2">
      <c r="A33" s="18"/>
      <c r="B33" s="20"/>
      <c r="C33" s="21" t="s">
        <v>12</v>
      </c>
      <c r="D33" s="474" t="s">
        <v>525</v>
      </c>
      <c r="E33" s="21" t="s">
        <v>13</v>
      </c>
      <c r="F33" s="22">
        <v>2000</v>
      </c>
      <c r="G33" s="24"/>
    </row>
    <row r="34" spans="1:7" x14ac:dyDescent="0.2">
      <c r="A34" s="18"/>
      <c r="B34" s="20"/>
      <c r="C34" s="20"/>
      <c r="D34" s="20"/>
      <c r="E34" s="23"/>
      <c r="F34" s="20"/>
      <c r="G34" s="25"/>
    </row>
    <row r="35" spans="1:7" x14ac:dyDescent="0.2">
      <c r="A35" s="18" t="s">
        <v>14</v>
      </c>
      <c r="B35" s="493" t="s">
        <v>10</v>
      </c>
      <c r="C35" s="494"/>
      <c r="D35" s="499"/>
      <c r="E35" s="500"/>
      <c r="F35" s="500"/>
      <c r="G35" s="26"/>
    </row>
    <row r="36" spans="1:7" x14ac:dyDescent="0.2">
      <c r="A36" s="18"/>
      <c r="B36" s="493" t="s">
        <v>11</v>
      </c>
      <c r="C36" s="494"/>
      <c r="D36" s="499"/>
      <c r="E36" s="500"/>
      <c r="F36" s="500"/>
      <c r="G36" s="26"/>
    </row>
    <row r="37" spans="1:7" x14ac:dyDescent="0.2">
      <c r="A37" s="27"/>
      <c r="B37" s="20"/>
      <c r="C37" s="21" t="s">
        <v>12</v>
      </c>
      <c r="D37" s="22"/>
      <c r="E37" s="21" t="s">
        <v>13</v>
      </c>
      <c r="F37" s="22"/>
      <c r="G37" s="24"/>
    </row>
    <row r="38" spans="1:7" ht="13.5" thickBot="1" x14ac:dyDescent="0.25">
      <c r="A38" s="28"/>
      <c r="B38" s="29"/>
      <c r="C38" s="29"/>
      <c r="D38" s="29"/>
      <c r="E38" s="30"/>
      <c r="F38" s="30"/>
      <c r="G38" s="31"/>
    </row>
    <row r="39" spans="1:7" x14ac:dyDescent="0.2">
      <c r="A39" s="14"/>
      <c r="B39" s="15"/>
      <c r="C39" s="15"/>
      <c r="D39" s="15"/>
      <c r="E39" s="16"/>
      <c r="F39" s="16"/>
      <c r="G39" s="17"/>
    </row>
    <row r="40" spans="1:7" x14ac:dyDescent="0.2">
      <c r="A40" s="18" t="s">
        <v>15</v>
      </c>
      <c r="B40" s="495" t="s">
        <v>526</v>
      </c>
      <c r="C40" s="496"/>
      <c r="D40" s="501"/>
      <c r="E40" s="501"/>
      <c r="F40" s="502"/>
      <c r="G40" s="25"/>
    </row>
    <row r="41" spans="1:7" x14ac:dyDescent="0.2">
      <c r="A41" s="18" t="s">
        <v>16</v>
      </c>
      <c r="B41" s="495" t="s">
        <v>527</v>
      </c>
      <c r="C41" s="496"/>
      <c r="D41" s="496"/>
      <c r="E41" s="496"/>
      <c r="F41" s="498"/>
      <c r="G41" s="25"/>
    </row>
    <row r="42" spans="1:7" x14ac:dyDescent="0.2">
      <c r="A42" s="18" t="s">
        <v>17</v>
      </c>
      <c r="B42" s="497" t="s">
        <v>528</v>
      </c>
      <c r="C42" s="496"/>
      <c r="D42" s="496"/>
      <c r="E42" s="496"/>
      <c r="F42" s="498"/>
      <c r="G42" s="25"/>
    </row>
    <row r="43" spans="1:7" ht="13.5" thickBot="1" x14ac:dyDescent="0.25">
      <c r="A43" s="28"/>
      <c r="B43" s="29"/>
      <c r="C43" s="29"/>
      <c r="D43" s="29"/>
      <c r="E43" s="30"/>
      <c r="F43" s="30"/>
      <c r="G43" s="31"/>
    </row>
  </sheetData>
  <mergeCells count="19">
    <mergeCell ref="B42:F42"/>
    <mergeCell ref="B35:C35"/>
    <mergeCell ref="D35:F35"/>
    <mergeCell ref="B36:C36"/>
    <mergeCell ref="D36:F36"/>
    <mergeCell ref="B40:F40"/>
    <mergeCell ref="B41:F41"/>
    <mergeCell ref="C25:E25"/>
    <mergeCell ref="C26:E26"/>
    <mergeCell ref="B31:C31"/>
    <mergeCell ref="D31:F31"/>
    <mergeCell ref="B32:C32"/>
    <mergeCell ref="D32:F32"/>
    <mergeCell ref="C24:E24"/>
    <mergeCell ref="A13:H13"/>
    <mergeCell ref="A15:H15"/>
    <mergeCell ref="A16:H16"/>
    <mergeCell ref="A17:H17"/>
    <mergeCell ref="C22:E22"/>
  </mergeCells>
  <dataValidations count="1">
    <dataValidation type="list" allowBlank="1" showInputMessage="1" showErrorMessage="1" sqref="C26:E26">
      <formula1>"2012-13, 2013-14"</formula1>
    </dataValidation>
  </dataValidations>
  <hyperlinks>
    <hyperlink ref="D4" location="Amendments!A1" display="Click here for details."/>
    <hyperlink ref="B42" r:id="rId1"/>
  </hyperlinks>
  <pageMargins left="0.35433070866141736" right="0.35433070866141736" top="0.59055118110236227" bottom="0.59055118110236227" header="0.51181102362204722" footer="0.11811023622047245"/>
  <pageSetup paperSize="9" scale="96" fitToHeight="100" orientation="portrait" r:id="rId2"/>
  <headerFooter alignWithMargins="0">
    <oddFooter>&amp;L&amp;8&amp;D&amp;C&amp;8&amp; Template: &amp;A
&amp;F&amp;R&amp;8&amp;P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5"/>
  <sheetViews>
    <sheetView topLeftCell="A8" zoomScaleNormal="100" zoomScaleSheetLayoutView="100" workbookViewId="0">
      <selection activeCell="B42" sqref="B42"/>
    </sheetView>
  </sheetViews>
  <sheetFormatPr defaultColWidth="9.140625" defaultRowHeight="15" x14ac:dyDescent="0.2"/>
  <cols>
    <col min="1" max="1" width="11.85546875" style="200" customWidth="1"/>
    <col min="2" max="2" width="46.28515625" style="200" customWidth="1"/>
    <col min="3" max="3" width="15.7109375" style="200" customWidth="1"/>
    <col min="4" max="4" width="9.140625" style="200"/>
    <col min="5" max="5" width="10.42578125" style="200" customWidth="1"/>
    <col min="6" max="16384" width="9.140625" style="200"/>
  </cols>
  <sheetData>
    <row r="1" spans="2:6" ht="23.25" customHeight="1" x14ac:dyDescent="0.3">
      <c r="B1" s="45" t="str">
        <f>[8]Cover!C22</f>
        <v>Ausgrid</v>
      </c>
    </row>
    <row r="2" spans="2:6" ht="17.25" customHeight="1" x14ac:dyDescent="0.3">
      <c r="B2" s="213" t="s">
        <v>229</v>
      </c>
    </row>
    <row r="3" spans="2:6" ht="17.25" customHeight="1" x14ac:dyDescent="0.3">
      <c r="B3" s="45" t="str">
        <f>Cover!C26</f>
        <v>2013-14</v>
      </c>
    </row>
    <row r="4" spans="2:6" ht="17.25" customHeight="1" x14ac:dyDescent="0.3">
      <c r="B4" s="45"/>
    </row>
    <row r="5" spans="2:6" ht="28.5" customHeight="1" x14ac:dyDescent="0.2">
      <c r="B5" s="595" t="s">
        <v>341</v>
      </c>
      <c r="C5" s="596"/>
    </row>
    <row r="6" spans="2:6" ht="13.5" customHeight="1" x14ac:dyDescent="0.2">
      <c r="B6" s="322"/>
      <c r="C6" s="322"/>
      <c r="D6" s="212"/>
      <c r="E6" s="212"/>
    </row>
    <row r="7" spans="2:6" ht="15.75" x14ac:dyDescent="0.25">
      <c r="B7" s="323" t="s">
        <v>228</v>
      </c>
      <c r="C7" s="323"/>
      <c r="D7" s="206"/>
      <c r="E7" s="206"/>
      <c r="F7" s="206"/>
    </row>
    <row r="8" spans="2:6" ht="15.75" x14ac:dyDescent="0.25">
      <c r="B8" s="323"/>
      <c r="C8" s="323"/>
      <c r="D8" s="206"/>
      <c r="E8" s="206"/>
      <c r="F8" s="206"/>
    </row>
    <row r="9" spans="2:6" ht="64.5" customHeight="1" x14ac:dyDescent="0.25">
      <c r="B9" s="601" t="s">
        <v>367</v>
      </c>
      <c r="C9" s="602"/>
      <c r="D9" s="206"/>
      <c r="E9" s="206"/>
      <c r="F9" s="206"/>
    </row>
    <row r="10" spans="2:6" ht="15.75" x14ac:dyDescent="0.25">
      <c r="B10" s="211"/>
      <c r="C10" s="211"/>
      <c r="D10" s="206"/>
      <c r="E10" s="206"/>
      <c r="F10" s="206"/>
    </row>
    <row r="11" spans="2:6" x14ac:dyDescent="0.2">
      <c r="B11" s="210"/>
      <c r="C11" s="165" t="s">
        <v>32</v>
      </c>
    </row>
    <row r="12" spans="2:6" x14ac:dyDescent="0.2">
      <c r="B12" s="209" t="s">
        <v>227</v>
      </c>
      <c r="C12" s="424">
        <f>'1. Income'!G23+'1. Income'!G24+'1. Income'!H23+'1. Income'!H24</f>
        <v>574132.23944207979</v>
      </c>
    </row>
    <row r="13" spans="2:6" x14ac:dyDescent="0.2">
      <c r="B13" s="208" t="s">
        <v>226</v>
      </c>
      <c r="C13" s="425">
        <v>196.70727020136144</v>
      </c>
    </row>
    <row r="14" spans="2:6" x14ac:dyDescent="0.2">
      <c r="B14" s="208" t="s">
        <v>225</v>
      </c>
      <c r="C14" s="425">
        <v>1260.6587634175683</v>
      </c>
    </row>
    <row r="15" spans="2:6" x14ac:dyDescent="0.2">
      <c r="B15" s="208" t="s">
        <v>127</v>
      </c>
      <c r="C15" s="425">
        <v>4700.1482098649385</v>
      </c>
    </row>
    <row r="16" spans="2:6" x14ac:dyDescent="0.2">
      <c r="B16" s="208" t="s">
        <v>224</v>
      </c>
      <c r="C16" s="425">
        <v>14415.832602230363</v>
      </c>
    </row>
    <row r="17" spans="2:11" x14ac:dyDescent="0.2">
      <c r="B17" s="208" t="s">
        <v>223</v>
      </c>
      <c r="C17" s="425">
        <v>4560.5620900000004</v>
      </c>
    </row>
    <row r="18" spans="2:11" x14ac:dyDescent="0.2">
      <c r="B18" s="208" t="s">
        <v>222</v>
      </c>
      <c r="C18" s="425">
        <v>0</v>
      </c>
    </row>
    <row r="19" spans="2:11" x14ac:dyDescent="0.2">
      <c r="B19" s="208" t="s">
        <v>221</v>
      </c>
      <c r="C19" s="294">
        <f>C32</f>
        <v>0</v>
      </c>
    </row>
    <row r="20" spans="2:11" x14ac:dyDescent="0.2">
      <c r="B20" s="208" t="s">
        <v>220</v>
      </c>
      <c r="C20" s="295">
        <f>SUM(C13:C19)</f>
        <v>25133.908935714229</v>
      </c>
    </row>
    <row r="21" spans="2:11" x14ac:dyDescent="0.2">
      <c r="B21" s="207" t="s">
        <v>219</v>
      </c>
      <c r="C21" s="296">
        <f>C12-C20</f>
        <v>548998.33050636551</v>
      </c>
    </row>
    <row r="22" spans="2:11" x14ac:dyDescent="0.2">
      <c r="C22" s="426"/>
    </row>
    <row r="23" spans="2:11" ht="15.75" x14ac:dyDescent="0.25">
      <c r="B23" s="206" t="s">
        <v>218</v>
      </c>
    </row>
    <row r="24" spans="2:11" ht="15.75" x14ac:dyDescent="0.25">
      <c r="B24" s="206"/>
    </row>
    <row r="25" spans="2:11" x14ac:dyDescent="0.2">
      <c r="B25" s="324" t="s">
        <v>217</v>
      </c>
      <c r="C25" s="292"/>
      <c r="D25" s="292"/>
      <c r="E25" s="292"/>
      <c r="F25" s="292"/>
      <c r="G25" s="292"/>
      <c r="H25" s="292"/>
      <c r="I25" s="292"/>
      <c r="J25" s="292"/>
      <c r="K25" s="293"/>
    </row>
    <row r="27" spans="2:11" ht="63.75" x14ac:dyDescent="0.2">
      <c r="B27" s="205" t="s">
        <v>216</v>
      </c>
      <c r="C27" s="204" t="s">
        <v>215</v>
      </c>
      <c r="D27" s="604" t="s">
        <v>22</v>
      </c>
      <c r="E27" s="604"/>
      <c r="F27" s="604"/>
      <c r="G27" s="604"/>
      <c r="H27" s="604"/>
      <c r="I27" s="604"/>
      <c r="J27" s="604"/>
      <c r="K27" s="604"/>
    </row>
    <row r="28" spans="2:11" x14ac:dyDescent="0.2">
      <c r="B28" s="203"/>
      <c r="C28" s="203"/>
      <c r="D28" s="603"/>
      <c r="E28" s="603"/>
      <c r="F28" s="603"/>
      <c r="G28" s="603"/>
      <c r="H28" s="603"/>
      <c r="I28" s="603"/>
      <c r="J28" s="603"/>
      <c r="K28" s="603"/>
    </row>
    <row r="29" spans="2:11" x14ac:dyDescent="0.2">
      <c r="B29" s="203"/>
      <c r="C29" s="203"/>
      <c r="D29" s="603"/>
      <c r="E29" s="603"/>
      <c r="F29" s="603"/>
      <c r="G29" s="603"/>
      <c r="H29" s="603"/>
      <c r="I29" s="603"/>
      <c r="J29" s="603"/>
      <c r="K29" s="603"/>
    </row>
    <row r="30" spans="2:11" x14ac:dyDescent="0.2">
      <c r="B30" s="203"/>
      <c r="C30" s="203"/>
      <c r="D30" s="603"/>
      <c r="E30" s="603"/>
      <c r="F30" s="603"/>
      <c r="G30" s="603"/>
      <c r="H30" s="603"/>
      <c r="I30" s="603"/>
      <c r="J30" s="603"/>
      <c r="K30" s="603"/>
    </row>
    <row r="31" spans="2:11" x14ac:dyDescent="0.2">
      <c r="B31" s="203"/>
      <c r="C31" s="203"/>
      <c r="D31" s="603"/>
      <c r="E31" s="603"/>
      <c r="F31" s="603"/>
      <c r="G31" s="603"/>
      <c r="H31" s="603"/>
      <c r="I31" s="603"/>
      <c r="J31" s="603"/>
      <c r="K31" s="603"/>
    </row>
    <row r="32" spans="2:11" x14ac:dyDescent="0.2">
      <c r="B32" s="202" t="s">
        <v>62</v>
      </c>
      <c r="C32" s="291">
        <f>SUM(C28:C31)</f>
        <v>0</v>
      </c>
    </row>
    <row r="35" spans="2:18" x14ac:dyDescent="0.2">
      <c r="B35" s="201"/>
      <c r="C35" s="201"/>
      <c r="D35" s="201"/>
      <c r="E35" s="201"/>
      <c r="F35" s="201"/>
      <c r="G35" s="201"/>
      <c r="H35" s="201"/>
      <c r="I35" s="201"/>
      <c r="J35" s="201"/>
      <c r="K35" s="201"/>
      <c r="L35" s="201"/>
      <c r="M35" s="201"/>
      <c r="N35" s="201"/>
      <c r="O35" s="201"/>
      <c r="P35" s="201"/>
      <c r="Q35" s="201"/>
      <c r="R35" s="201"/>
    </row>
  </sheetData>
  <mergeCells count="7">
    <mergeCell ref="B5:C5"/>
    <mergeCell ref="B9:C9"/>
    <mergeCell ref="D31:K31"/>
    <mergeCell ref="D27:K27"/>
    <mergeCell ref="D28:K28"/>
    <mergeCell ref="D29:K29"/>
    <mergeCell ref="D30:K30"/>
  </mergeCells>
  <pageMargins left="0.35433070866141736" right="0.35433070866141736" top="0.59055118110236227" bottom="0.59055118110236227" header="0.51181102362204722" footer="0.11811023622047245"/>
  <pageSetup paperSize="9" scale="86" fitToHeight="100" orientation="landscape" r:id="rId1"/>
  <headerFooter alignWithMargins="0">
    <oddFooter>&amp;L&amp;8&amp;D&amp;C&amp;8&amp; Template: &amp;A
&amp;F&amp;R&amp;8&amp;P of &amp;N</oddFooter>
  </headerFooter>
  <rowBreaks count="1" manualBreakCount="1">
    <brk id="32"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6"/>
  <sheetViews>
    <sheetView view="pageBreakPreview" zoomScaleNormal="100" zoomScaleSheetLayoutView="100" workbookViewId="0">
      <selection activeCell="E11" sqref="E11"/>
    </sheetView>
  </sheetViews>
  <sheetFormatPr defaultColWidth="9.140625" defaultRowHeight="15" x14ac:dyDescent="0.2"/>
  <cols>
    <col min="1" max="1" width="14" style="214" customWidth="1"/>
    <col min="2" max="2" width="60.7109375" style="214" customWidth="1"/>
    <col min="3" max="3" width="15.7109375" style="214" customWidth="1"/>
    <col min="4" max="4" width="4.7109375" style="214" customWidth="1"/>
    <col min="5" max="5" width="76.85546875" style="214" customWidth="1"/>
    <col min="6" max="6" width="24.28515625" style="214" customWidth="1"/>
    <col min="7" max="16384" width="9.140625" style="214"/>
  </cols>
  <sheetData>
    <row r="1" spans="2:4" ht="22.5" customHeight="1" x14ac:dyDescent="0.3">
      <c r="B1" s="45" t="str">
        <f>[8]Cover!C22</f>
        <v>Ausgrid</v>
      </c>
    </row>
    <row r="2" spans="2:4" ht="20.25" x14ac:dyDescent="0.3">
      <c r="B2" s="221" t="s">
        <v>231</v>
      </c>
      <c r="C2" s="218"/>
      <c r="D2" s="218"/>
    </row>
    <row r="3" spans="2:4" ht="18" customHeight="1" x14ac:dyDescent="0.3">
      <c r="B3" s="45" t="str">
        <f>Cover!C26</f>
        <v>2013-14</v>
      </c>
      <c r="C3" s="218"/>
      <c r="D3" s="218"/>
    </row>
    <row r="4" spans="2:4" ht="15.75" customHeight="1" x14ac:dyDescent="0.4">
      <c r="B4" s="220"/>
      <c r="C4" s="218"/>
      <c r="D4" s="218"/>
    </row>
    <row r="5" spans="2:4" ht="30" customHeight="1" x14ac:dyDescent="0.25">
      <c r="B5" s="607" t="s">
        <v>365</v>
      </c>
      <c r="C5" s="608"/>
      <c r="D5" s="218"/>
    </row>
    <row r="6" spans="2:4" ht="15.75" customHeight="1" x14ac:dyDescent="0.25">
      <c r="B6" s="320"/>
      <c r="C6" s="321"/>
      <c r="D6" s="218"/>
    </row>
    <row r="7" spans="2:4" ht="27" customHeight="1" x14ac:dyDescent="0.25">
      <c r="B7" s="605" t="s">
        <v>233</v>
      </c>
      <c r="C7" s="606"/>
      <c r="D7" s="218"/>
    </row>
    <row r="8" spans="2:4" ht="15.75" customHeight="1" x14ac:dyDescent="0.4">
      <c r="B8" s="220"/>
      <c r="C8" s="218"/>
      <c r="D8" s="218"/>
    </row>
    <row r="9" spans="2:4" ht="15.75" customHeight="1" x14ac:dyDescent="0.25">
      <c r="B9" s="313" t="s">
        <v>349</v>
      </c>
      <c r="C9" s="218"/>
      <c r="D9" s="218"/>
    </row>
    <row r="10" spans="2:4" ht="15.75" customHeight="1" x14ac:dyDescent="0.4">
      <c r="B10" s="220"/>
      <c r="C10" s="218"/>
      <c r="D10" s="218"/>
    </row>
    <row r="11" spans="2:4" s="218" customFormat="1" ht="51" x14ac:dyDescent="0.25">
      <c r="B11" s="219" t="s">
        <v>232</v>
      </c>
      <c r="C11" s="341" t="s">
        <v>368</v>
      </c>
    </row>
    <row r="12" spans="2:4" x14ac:dyDescent="0.2">
      <c r="B12" s="217" t="s">
        <v>462</v>
      </c>
      <c r="C12" s="427">
        <v>149802.46831</v>
      </c>
    </row>
    <row r="13" spans="2:4" x14ac:dyDescent="0.2">
      <c r="B13" s="217"/>
      <c r="C13" s="216"/>
    </row>
    <row r="14" spans="2:4" x14ac:dyDescent="0.2">
      <c r="B14" s="217"/>
      <c r="C14" s="216"/>
    </row>
    <row r="15" spans="2:4" x14ac:dyDescent="0.2">
      <c r="B15" s="217"/>
      <c r="C15" s="216"/>
    </row>
    <row r="16" spans="2:4" x14ac:dyDescent="0.2">
      <c r="B16" s="215" t="s">
        <v>230</v>
      </c>
      <c r="C16" s="443">
        <f>SUM(C12:C15)</f>
        <v>149802.46831</v>
      </c>
    </row>
  </sheetData>
  <mergeCells count="2">
    <mergeCell ref="B7:C7"/>
    <mergeCell ref="B5:C5"/>
  </mergeCells>
  <pageMargins left="0.35433070866141736" right="0.35433070866141736" top="0.59055118110236227" bottom="0.59055118110236227" header="0.51181102362204722" footer="0.11811023622047245"/>
  <pageSetup paperSize="9" fitToHeight="100" orientation="landscape" r:id="rId1"/>
  <headerFooter alignWithMargins="0">
    <oddFooter>&amp;L&amp;8&amp;D&amp;C&amp;8&amp; Template: &amp;A
&amp;F&amp;R&amp;8&amp;P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view="pageBreakPreview" topLeftCell="A22" zoomScaleNormal="100" zoomScaleSheetLayoutView="100" workbookViewId="0">
      <selection activeCell="F42" sqref="F42"/>
    </sheetView>
  </sheetViews>
  <sheetFormatPr defaultColWidth="8.85546875" defaultRowHeight="12.75" x14ac:dyDescent="0.2"/>
  <cols>
    <col min="1" max="1" width="13.5703125" style="222" customWidth="1"/>
    <col min="2" max="2" width="43.7109375" style="222" customWidth="1"/>
    <col min="3" max="6" width="15.7109375" style="222" customWidth="1"/>
    <col min="7" max="7" width="11.7109375" style="222" customWidth="1"/>
    <col min="8" max="8" width="19.7109375" style="222" customWidth="1"/>
    <col min="9" max="13" width="2.140625" style="222" customWidth="1"/>
    <col min="14" max="16384" width="8.85546875" style="222"/>
  </cols>
  <sheetData>
    <row r="1" spans="2:10" ht="20.25" x14ac:dyDescent="0.3">
      <c r="B1" s="45" t="str">
        <f>[8]Cover!C22</f>
        <v>Ausgrid</v>
      </c>
      <c r="E1" s="236"/>
    </row>
    <row r="2" spans="2:10" ht="20.25" x14ac:dyDescent="0.3">
      <c r="B2" s="213" t="s">
        <v>251</v>
      </c>
      <c r="E2" s="236"/>
    </row>
    <row r="3" spans="2:10" ht="20.25" x14ac:dyDescent="0.3">
      <c r="B3" s="45" t="str">
        <f>Cover!C26</f>
        <v>2013-14</v>
      </c>
      <c r="E3" s="236"/>
    </row>
    <row r="4" spans="2:10" ht="20.25" x14ac:dyDescent="0.3">
      <c r="B4" s="238"/>
      <c r="E4" s="236"/>
    </row>
    <row r="5" spans="2:10" ht="18" x14ac:dyDescent="0.2">
      <c r="B5" s="237" t="s">
        <v>250</v>
      </c>
      <c r="E5" s="236"/>
    </row>
    <row r="6" spans="2:10" ht="18" x14ac:dyDescent="0.2">
      <c r="B6" s="237"/>
      <c r="E6" s="236"/>
    </row>
    <row r="7" spans="2:10" ht="67.5" customHeight="1" x14ac:dyDescent="0.2">
      <c r="B7" s="614" t="s">
        <v>342</v>
      </c>
      <c r="C7" s="615"/>
      <c r="D7" s="616"/>
      <c r="E7" s="236"/>
    </row>
    <row r="8" spans="2:10" ht="18" x14ac:dyDescent="0.2">
      <c r="B8" s="237"/>
      <c r="E8" s="236"/>
    </row>
    <row r="9" spans="2:10" ht="15.75" x14ac:dyDescent="0.25">
      <c r="B9" s="206" t="s">
        <v>249</v>
      </c>
      <c r="H9" s="229"/>
    </row>
    <row r="10" spans="2:10" ht="15.75" x14ac:dyDescent="0.25">
      <c r="B10" s="206"/>
      <c r="C10" s="229"/>
      <c r="D10" s="229"/>
      <c r="E10" s="229"/>
      <c r="F10" s="229"/>
      <c r="G10" s="229"/>
      <c r="H10" s="229"/>
    </row>
    <row r="11" spans="2:10" ht="17.25" customHeight="1" x14ac:dyDescent="0.2">
      <c r="B11" s="609" t="s">
        <v>149</v>
      </c>
      <c r="C11" s="619" t="s">
        <v>248</v>
      </c>
      <c r="D11" s="620"/>
      <c r="E11" s="621"/>
      <c r="F11" s="346"/>
      <c r="G11" s="347"/>
      <c r="H11" s="347"/>
      <c r="I11" s="235"/>
      <c r="J11" s="233"/>
    </row>
    <row r="12" spans="2:10" ht="16.5" customHeight="1" x14ac:dyDescent="0.2">
      <c r="B12" s="617"/>
      <c r="C12" s="619" t="str">
        <f>B3</f>
        <v>2013-14</v>
      </c>
      <c r="D12" s="622"/>
      <c r="E12" s="623"/>
      <c r="F12" s="346"/>
      <c r="G12" s="347"/>
      <c r="H12" s="347"/>
      <c r="I12" s="234"/>
      <c r="J12" s="233"/>
    </row>
    <row r="13" spans="2:10" ht="38.25" x14ac:dyDescent="0.2">
      <c r="B13" s="618"/>
      <c r="C13" s="228" t="s">
        <v>247</v>
      </c>
      <c r="D13" s="228" t="s">
        <v>246</v>
      </c>
      <c r="E13" s="228" t="s">
        <v>245</v>
      </c>
      <c r="F13" s="346"/>
      <c r="G13" s="347"/>
      <c r="H13" s="347"/>
      <c r="I13" s="234"/>
      <c r="J13" s="233"/>
    </row>
    <row r="14" spans="2:10" ht="15" x14ac:dyDescent="0.2">
      <c r="B14" s="428" t="s">
        <v>463</v>
      </c>
      <c r="C14" s="459">
        <v>20.642469999999999</v>
      </c>
      <c r="D14" s="430"/>
      <c r="E14" s="431">
        <f t="shared" ref="E14:E27" si="0">SUM(C14:D14)</f>
        <v>20.642469999999999</v>
      </c>
      <c r="F14" s="345"/>
      <c r="G14" s="345"/>
      <c r="H14" s="345"/>
      <c r="I14" s="200"/>
      <c r="J14" s="200"/>
    </row>
    <row r="15" spans="2:10" ht="15" x14ac:dyDescent="0.2">
      <c r="B15" s="428" t="s">
        <v>464</v>
      </c>
      <c r="C15" s="459">
        <v>101.63583</v>
      </c>
      <c r="D15" s="430"/>
      <c r="E15" s="431">
        <f t="shared" si="0"/>
        <v>101.63583</v>
      </c>
      <c r="F15" s="345"/>
      <c r="G15" s="345"/>
      <c r="H15" s="345"/>
      <c r="I15" s="200"/>
      <c r="J15" s="200"/>
    </row>
    <row r="16" spans="2:10" ht="15" x14ac:dyDescent="0.2">
      <c r="B16" s="428" t="s">
        <v>465</v>
      </c>
      <c r="C16" s="459">
        <v>10.60173</v>
      </c>
      <c r="D16" s="430"/>
      <c r="E16" s="431">
        <f t="shared" si="0"/>
        <v>10.60173</v>
      </c>
      <c r="F16" s="345"/>
      <c r="G16" s="345"/>
      <c r="H16" s="345"/>
      <c r="I16" s="200"/>
      <c r="J16" s="200"/>
    </row>
    <row r="17" spans="2:10" ht="25.5" x14ac:dyDescent="0.2">
      <c r="B17" s="428" t="s">
        <v>466</v>
      </c>
      <c r="C17" s="459">
        <v>1269.6859399999998</v>
      </c>
      <c r="D17" s="430"/>
      <c r="E17" s="431">
        <f t="shared" si="0"/>
        <v>1269.6859399999998</v>
      </c>
      <c r="F17" s="345"/>
      <c r="G17" s="345"/>
      <c r="H17" s="345"/>
      <c r="I17" s="200"/>
      <c r="J17" s="200"/>
    </row>
    <row r="18" spans="2:10" ht="15" x14ac:dyDescent="0.2">
      <c r="B18" s="428" t="s">
        <v>467</v>
      </c>
      <c r="C18" s="459">
        <v>585.71463000000006</v>
      </c>
      <c r="D18" s="430"/>
      <c r="E18" s="431">
        <f t="shared" si="0"/>
        <v>585.71463000000006</v>
      </c>
      <c r="F18" s="345"/>
      <c r="G18" s="345"/>
      <c r="H18" s="345"/>
      <c r="I18" s="200"/>
      <c r="J18" s="200"/>
    </row>
    <row r="19" spans="2:10" ht="15" x14ac:dyDescent="0.2">
      <c r="B19" s="428" t="s">
        <v>493</v>
      </c>
      <c r="C19" s="459">
        <v>259.02557999999999</v>
      </c>
      <c r="D19" s="430"/>
      <c r="E19" s="431">
        <f t="shared" si="0"/>
        <v>259.02557999999999</v>
      </c>
      <c r="F19" s="345"/>
      <c r="G19" s="345"/>
      <c r="H19" s="345"/>
      <c r="I19" s="200"/>
      <c r="J19" s="200"/>
    </row>
    <row r="20" spans="2:10" ht="15" x14ac:dyDescent="0.2">
      <c r="B20" s="428" t="s">
        <v>468</v>
      </c>
      <c r="C20" s="459">
        <v>100.53086</v>
      </c>
      <c r="D20" s="430"/>
      <c r="E20" s="431">
        <f t="shared" si="0"/>
        <v>100.53086</v>
      </c>
      <c r="F20" s="345"/>
      <c r="G20" s="345"/>
      <c r="H20" s="345"/>
      <c r="I20" s="200"/>
      <c r="J20" s="200"/>
    </row>
    <row r="21" spans="2:10" ht="15" x14ac:dyDescent="0.2">
      <c r="B21" s="428" t="s">
        <v>494</v>
      </c>
      <c r="C21" s="459">
        <v>75.506199999999993</v>
      </c>
      <c r="D21" s="430"/>
      <c r="E21" s="431">
        <f t="shared" si="0"/>
        <v>75.506199999999993</v>
      </c>
      <c r="F21" s="345"/>
      <c r="G21" s="345"/>
      <c r="H21" s="345"/>
      <c r="I21" s="200"/>
      <c r="J21" s="200"/>
    </row>
    <row r="22" spans="2:10" ht="15" x14ac:dyDescent="0.2">
      <c r="B22" s="428" t="s">
        <v>495</v>
      </c>
      <c r="C22" s="459">
        <v>3.8889999999999998</v>
      </c>
      <c r="D22" s="430"/>
      <c r="E22" s="431">
        <f t="shared" si="0"/>
        <v>3.8889999999999998</v>
      </c>
      <c r="F22" s="345"/>
      <c r="G22" s="345"/>
      <c r="H22" s="345"/>
      <c r="I22" s="200"/>
      <c r="J22" s="200"/>
    </row>
    <row r="23" spans="2:10" ht="15" x14ac:dyDescent="0.2">
      <c r="B23" s="428" t="s">
        <v>469</v>
      </c>
      <c r="C23" s="459">
        <v>12.536709999999999</v>
      </c>
      <c r="D23" s="430"/>
      <c r="E23" s="431">
        <f t="shared" si="0"/>
        <v>12.536709999999999</v>
      </c>
      <c r="F23" s="345"/>
      <c r="G23" s="345"/>
      <c r="H23" s="345"/>
      <c r="I23" s="200"/>
      <c r="J23" s="200"/>
    </row>
    <row r="24" spans="2:10" ht="15" x14ac:dyDescent="0.2">
      <c r="B24" s="428" t="s">
        <v>496</v>
      </c>
      <c r="C24" s="459">
        <v>8.4502900000000007</v>
      </c>
      <c r="D24" s="430"/>
      <c r="E24" s="431">
        <f t="shared" si="0"/>
        <v>8.4502900000000007</v>
      </c>
      <c r="F24" s="345"/>
      <c r="G24" s="345"/>
      <c r="H24" s="345"/>
      <c r="I24" s="200"/>
      <c r="J24" s="200"/>
    </row>
    <row r="25" spans="2:10" ht="15" x14ac:dyDescent="0.2">
      <c r="B25" s="428" t="s">
        <v>497</v>
      </c>
      <c r="C25" s="459">
        <v>24.930970000000002</v>
      </c>
      <c r="D25" s="430"/>
      <c r="E25" s="431">
        <f t="shared" si="0"/>
        <v>24.930970000000002</v>
      </c>
      <c r="F25" s="345"/>
      <c r="G25" s="345"/>
      <c r="H25" s="345"/>
      <c r="I25" s="200"/>
      <c r="J25" s="200"/>
    </row>
    <row r="26" spans="2:10" ht="15" x14ac:dyDescent="0.2">
      <c r="B26" s="428"/>
      <c r="C26" s="429"/>
      <c r="D26" s="430"/>
      <c r="E26" s="431">
        <f t="shared" si="0"/>
        <v>0</v>
      </c>
      <c r="F26" s="345"/>
      <c r="G26" s="345"/>
      <c r="H26" s="345"/>
      <c r="I26" s="200"/>
      <c r="J26" s="200"/>
    </row>
    <row r="27" spans="2:10" ht="15" x14ac:dyDescent="0.2">
      <c r="B27" s="428"/>
      <c r="C27" s="429"/>
      <c r="D27" s="430"/>
      <c r="E27" s="431">
        <f t="shared" si="0"/>
        <v>0</v>
      </c>
      <c r="F27" s="345"/>
      <c r="G27" s="345"/>
      <c r="H27" s="345"/>
      <c r="I27" s="200"/>
      <c r="J27" s="200"/>
    </row>
    <row r="28" spans="2:10" ht="15" x14ac:dyDescent="0.2">
      <c r="B28" s="232" t="s">
        <v>62</v>
      </c>
      <c r="C28" s="424">
        <f>SUM(C14:C27)</f>
        <v>2473.1502099999998</v>
      </c>
      <c r="D28" s="432">
        <f>SUM(D14:D19)</f>
        <v>0</v>
      </c>
      <c r="E28" s="424">
        <f>SUM(E14:E27)</f>
        <v>2473.1502099999998</v>
      </c>
      <c r="F28" s="345"/>
      <c r="G28" s="345"/>
      <c r="H28" s="345"/>
      <c r="I28" s="200"/>
      <c r="J28" s="200"/>
    </row>
    <row r="29" spans="2:10" ht="15.75" x14ac:dyDescent="0.2">
      <c r="B29" s="231"/>
      <c r="C29" s="230"/>
      <c r="D29" s="230"/>
      <c r="E29" s="230"/>
      <c r="F29" s="200"/>
      <c r="G29" s="200"/>
      <c r="H29" s="200"/>
      <c r="I29" s="200"/>
    </row>
    <row r="30" spans="2:10" ht="15.75" x14ac:dyDescent="0.25">
      <c r="B30" s="206" t="s">
        <v>244</v>
      </c>
      <c r="C30" s="229"/>
      <c r="D30" s="229"/>
      <c r="E30" s="229"/>
      <c r="F30" s="229"/>
    </row>
    <row r="31" spans="2:10" ht="15.75" x14ac:dyDescent="0.25">
      <c r="B31" s="206"/>
      <c r="C31" s="229"/>
      <c r="D31" s="229"/>
      <c r="E31" s="229"/>
      <c r="F31" s="229"/>
    </row>
    <row r="32" spans="2:10" x14ac:dyDescent="0.2">
      <c r="B32" s="609" t="s">
        <v>149</v>
      </c>
      <c r="C32" s="611" t="s">
        <v>62</v>
      </c>
      <c r="D32" s="612"/>
      <c r="E32" s="612"/>
      <c r="F32" s="613"/>
    </row>
    <row r="33" spans="2:6" x14ac:dyDescent="0.2">
      <c r="B33" s="610"/>
      <c r="C33" s="228" t="s">
        <v>243</v>
      </c>
      <c r="D33" s="228" t="s">
        <v>242</v>
      </c>
      <c r="E33" s="228" t="s">
        <v>241</v>
      </c>
      <c r="F33" s="228" t="s">
        <v>240</v>
      </c>
    </row>
    <row r="34" spans="2:6" x14ac:dyDescent="0.2">
      <c r="B34" s="227" t="s">
        <v>239</v>
      </c>
      <c r="C34" s="227"/>
      <c r="D34" s="227"/>
      <c r="E34" s="297">
        <v>0</v>
      </c>
      <c r="F34" s="227"/>
    </row>
    <row r="35" spans="2:6" x14ac:dyDescent="0.2">
      <c r="B35" s="227" t="s">
        <v>238</v>
      </c>
      <c r="C35" s="227"/>
      <c r="D35" s="227"/>
      <c r="E35" s="297">
        <v>0</v>
      </c>
      <c r="F35" s="227"/>
    </row>
    <row r="36" spans="2:6" x14ac:dyDescent="0.2">
      <c r="B36" s="227" t="s">
        <v>237</v>
      </c>
      <c r="C36" s="227"/>
      <c r="D36" s="227"/>
      <c r="E36" s="297">
        <v>0</v>
      </c>
      <c r="F36" s="227"/>
    </row>
    <row r="37" spans="2:6" x14ac:dyDescent="0.2">
      <c r="B37" s="227" t="s">
        <v>236</v>
      </c>
      <c r="C37" s="227"/>
      <c r="D37" s="227"/>
      <c r="E37" s="297">
        <v>0</v>
      </c>
      <c r="F37" s="227"/>
    </row>
    <row r="38" spans="2:6" x14ac:dyDescent="0.2">
      <c r="B38" s="227" t="s">
        <v>235</v>
      </c>
      <c r="C38" s="227"/>
      <c r="D38" s="227"/>
      <c r="E38" s="297">
        <v>0</v>
      </c>
      <c r="F38" s="227"/>
    </row>
    <row r="39" spans="2:6" x14ac:dyDescent="0.2">
      <c r="B39" s="227" t="s">
        <v>234</v>
      </c>
      <c r="C39" s="227"/>
      <c r="D39" s="227"/>
      <c r="E39" s="297">
        <v>0</v>
      </c>
      <c r="F39" s="227"/>
    </row>
    <row r="40" spans="2:6" x14ac:dyDescent="0.2">
      <c r="B40" s="226" t="s">
        <v>62</v>
      </c>
      <c r="C40" s="297">
        <v>0</v>
      </c>
      <c r="D40" s="297">
        <v>0</v>
      </c>
      <c r="E40" s="297">
        <v>0</v>
      </c>
      <c r="F40" s="225"/>
    </row>
    <row r="41" spans="2:6" ht="15" x14ac:dyDescent="0.2">
      <c r="C41" s="224"/>
      <c r="E41" s="223"/>
    </row>
  </sheetData>
  <mergeCells count="6">
    <mergeCell ref="B32:B33"/>
    <mergeCell ref="C32:F32"/>
    <mergeCell ref="B7:D7"/>
    <mergeCell ref="B11:B13"/>
    <mergeCell ref="C11:E11"/>
    <mergeCell ref="C12:E12"/>
  </mergeCells>
  <pageMargins left="0.35433070866141736" right="0.35433070866141736" top="0.59055118110236227" bottom="0.59055118110236227" header="0.51181102362204722" footer="0.11811023622047245"/>
  <pageSetup paperSize="9" scale="74" fitToHeight="100" orientation="landscape" r:id="rId1"/>
  <headerFooter alignWithMargins="0">
    <oddFooter>&amp;L&amp;8&amp;D&amp;C&amp;8&amp; Template: &amp;A
&amp;F&amp;R&amp;8&amp;P of &amp;N</oddFooter>
  </headerFooter>
  <rowBreaks count="1" manualBreakCount="1">
    <brk id="40" max="6" man="1"/>
  </row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90"/>
  <sheetViews>
    <sheetView showGridLines="0" view="pageBreakPreview" zoomScale="85" zoomScaleNormal="100" zoomScaleSheetLayoutView="85" workbookViewId="0">
      <selection activeCell="D19" sqref="D19"/>
    </sheetView>
  </sheetViews>
  <sheetFormatPr defaultColWidth="8.85546875" defaultRowHeight="12.75" x14ac:dyDescent="0.2"/>
  <cols>
    <col min="1" max="1" width="12.28515625" style="2" customWidth="1"/>
    <col min="2" max="2" width="61.42578125" style="2" customWidth="1"/>
    <col min="3" max="9" width="15.7109375" style="2" customWidth="1"/>
    <col min="10" max="10" width="7.140625" style="2" customWidth="1"/>
    <col min="11" max="20" width="10.7109375" style="2" customWidth="1"/>
    <col min="21" max="16384" width="8.85546875" style="2"/>
  </cols>
  <sheetData>
    <row r="1" spans="1:256" ht="20.25" x14ac:dyDescent="0.3">
      <c r="B1" s="45" t="str">
        <f>[8]Cover!C22</f>
        <v>Ausgrid</v>
      </c>
      <c r="C1" s="267"/>
      <c r="D1" s="267"/>
      <c r="E1" s="267"/>
      <c r="F1" s="267"/>
      <c r="G1" s="267"/>
    </row>
    <row r="2" spans="1:256" ht="20.25" x14ac:dyDescent="0.2">
      <c r="B2" s="653" t="s">
        <v>308</v>
      </c>
      <c r="C2" s="653"/>
      <c r="D2" s="653"/>
      <c r="E2" s="653"/>
      <c r="F2" s="653"/>
      <c r="G2" s="653"/>
    </row>
    <row r="3" spans="1:256" ht="20.25" x14ac:dyDescent="0.3">
      <c r="B3" s="45" t="str">
        <f>Cover!C26</f>
        <v>2013-14</v>
      </c>
      <c r="C3" s="239"/>
      <c r="D3" s="239"/>
      <c r="E3" s="239"/>
      <c r="F3" s="239"/>
      <c r="G3" s="239"/>
    </row>
    <row r="4" spans="1:256" ht="20.25" x14ac:dyDescent="0.3">
      <c r="B4" s="45"/>
      <c r="C4" s="239"/>
      <c r="D4" s="239"/>
      <c r="E4" s="239"/>
      <c r="F4" s="239"/>
      <c r="G4" s="239"/>
    </row>
    <row r="5" spans="1:256" s="262" customFormat="1" ht="18" customHeight="1" x14ac:dyDescent="0.2">
      <c r="A5" s="239"/>
      <c r="B5" s="266" t="s">
        <v>307</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row>
    <row r="6" spans="1:256" s="262" customFormat="1" ht="18" customHeight="1" x14ac:dyDescent="0.25">
      <c r="A6" s="239"/>
      <c r="B6" s="265"/>
      <c r="C6" s="264"/>
      <c r="D6" s="264"/>
      <c r="E6" s="263"/>
      <c r="F6" s="264"/>
      <c r="G6" s="264"/>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s="262" customFormat="1" ht="59.25" customHeight="1" x14ac:dyDescent="0.2">
      <c r="A7" s="281"/>
      <c r="B7" s="654" t="s">
        <v>343</v>
      </c>
      <c r="C7" s="655"/>
      <c r="D7" s="656"/>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c r="BP7" s="281"/>
      <c r="BQ7" s="281"/>
      <c r="BR7" s="281"/>
      <c r="BS7" s="281"/>
      <c r="BT7" s="281"/>
      <c r="BU7" s="281"/>
      <c r="BV7" s="281"/>
      <c r="BW7" s="281"/>
      <c r="BX7" s="281"/>
      <c r="BY7" s="281"/>
      <c r="BZ7" s="281"/>
      <c r="CA7" s="281"/>
      <c r="CB7" s="281"/>
      <c r="CC7" s="281"/>
      <c r="CD7" s="281"/>
      <c r="CE7" s="281"/>
      <c r="CF7" s="281"/>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row>
    <row r="8" spans="1:256" s="262" customFormat="1" ht="18" customHeight="1" x14ac:dyDescent="0.25">
      <c r="A8" s="281"/>
      <c r="B8" s="265"/>
      <c r="C8" s="264"/>
      <c r="D8" s="264"/>
      <c r="E8" s="263"/>
      <c r="F8" s="264"/>
      <c r="G8" s="264"/>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s="262" customFormat="1" ht="70.5" customHeight="1" x14ac:dyDescent="0.25">
      <c r="A9" s="281"/>
      <c r="B9" s="660" t="s">
        <v>344</v>
      </c>
      <c r="C9" s="661"/>
      <c r="D9" s="662"/>
      <c r="E9" s="264"/>
      <c r="F9" s="264"/>
      <c r="G9" s="264"/>
      <c r="H9" s="264"/>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c r="BI9" s="281"/>
      <c r="BJ9" s="281"/>
      <c r="BK9" s="281"/>
      <c r="BL9" s="281"/>
      <c r="BM9" s="281"/>
      <c r="BN9" s="281"/>
      <c r="BO9" s="281"/>
      <c r="BP9" s="281"/>
      <c r="BQ9" s="281"/>
      <c r="BR9" s="281"/>
      <c r="BS9" s="281"/>
      <c r="BT9" s="281"/>
      <c r="BU9" s="281"/>
      <c r="BV9" s="281"/>
      <c r="BW9" s="281"/>
      <c r="BX9" s="281"/>
      <c r="BY9" s="281"/>
      <c r="BZ9" s="281"/>
      <c r="CA9" s="281"/>
      <c r="CB9" s="281"/>
      <c r="CC9" s="281"/>
      <c r="CD9" s="281"/>
      <c r="CE9" s="281"/>
      <c r="CF9" s="281"/>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66.75" customHeight="1" x14ac:dyDescent="0.2">
      <c r="A10" s="281"/>
      <c r="B10" s="298" t="s">
        <v>306</v>
      </c>
      <c r="C10" s="663" t="s">
        <v>305</v>
      </c>
      <c r="D10" s="664"/>
      <c r="E10" s="248"/>
      <c r="F10" s="240"/>
      <c r="G10" s="240"/>
      <c r="H10" s="240"/>
      <c r="I10" s="240"/>
      <c r="J10" s="240"/>
      <c r="K10" s="240"/>
      <c r="L10" s="240"/>
      <c r="M10" s="240"/>
    </row>
    <row r="11" spans="1:256" s="262" customFormat="1" ht="12.75" customHeight="1" x14ac:dyDescent="0.25">
      <c r="A11" s="239"/>
      <c r="B11" s="265"/>
      <c r="C11" s="264"/>
      <c r="D11" s="263"/>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2.75" customHeight="1" x14ac:dyDescent="0.25">
      <c r="A12" s="239"/>
      <c r="B12" s="249" t="s">
        <v>304</v>
      </c>
      <c r="C12" s="240"/>
      <c r="D12" s="240"/>
      <c r="E12" s="240"/>
      <c r="F12" s="240"/>
      <c r="G12" s="240"/>
      <c r="H12" s="240"/>
      <c r="I12" s="240"/>
      <c r="J12" s="240"/>
      <c r="K12" s="240"/>
      <c r="L12" s="240"/>
      <c r="M12" s="240"/>
    </row>
    <row r="13" spans="1:256" ht="12.75" customHeight="1" x14ac:dyDescent="0.2">
      <c r="A13" s="239"/>
      <c r="B13" s="240"/>
      <c r="C13" s="240"/>
      <c r="D13" s="240"/>
      <c r="E13" s="240"/>
      <c r="F13" s="240"/>
      <c r="G13" s="240"/>
      <c r="H13" s="240"/>
      <c r="I13" s="240"/>
      <c r="J13" s="240"/>
      <c r="K13" s="240"/>
      <c r="L13" s="240"/>
      <c r="M13" s="240"/>
    </row>
    <row r="14" spans="1:256" ht="25.5" customHeight="1" x14ac:dyDescent="0.2">
      <c r="A14" s="239"/>
      <c r="B14" s="252" t="s">
        <v>149</v>
      </c>
      <c r="C14" s="252" t="s">
        <v>303</v>
      </c>
      <c r="D14" s="252" t="s">
        <v>302</v>
      </c>
      <c r="E14" s="252" t="s">
        <v>301</v>
      </c>
      <c r="F14" s="252" t="s">
        <v>300</v>
      </c>
      <c r="G14" s="252" t="s">
        <v>299</v>
      </c>
      <c r="H14" s="252" t="s">
        <v>298</v>
      </c>
      <c r="I14" s="240"/>
      <c r="J14" s="240"/>
      <c r="K14" s="240"/>
      <c r="L14" s="240"/>
      <c r="M14" s="240"/>
    </row>
    <row r="15" spans="1:256" ht="12.75" customHeight="1" x14ac:dyDescent="0.2">
      <c r="A15" s="239"/>
      <c r="B15" s="433" t="s">
        <v>470</v>
      </c>
      <c r="C15" s="256">
        <v>4885.9165687394998</v>
      </c>
      <c r="D15" s="256"/>
      <c r="E15" s="311">
        <f>C15-D15</f>
        <v>4885.9165687394998</v>
      </c>
      <c r="F15" s="311">
        <f t="shared" ref="F15:F20" si="0">E15*(1+$C$68)</f>
        <v>5279.7214441799033</v>
      </c>
      <c r="G15" s="256">
        <v>0</v>
      </c>
      <c r="H15" s="311">
        <f>IF(F15&gt;G15, G15, F15)</f>
        <v>0</v>
      </c>
      <c r="I15" s="240"/>
      <c r="J15" s="240"/>
      <c r="K15" s="240"/>
      <c r="L15" s="240"/>
      <c r="M15" s="240"/>
    </row>
    <row r="16" spans="1:256" ht="12.75" customHeight="1" x14ac:dyDescent="0.2">
      <c r="A16" s="359"/>
      <c r="B16" s="433" t="s">
        <v>471</v>
      </c>
      <c r="C16" s="256">
        <v>123.78080893044</v>
      </c>
      <c r="D16" s="256"/>
      <c r="E16" s="311">
        <f>C16-D16</f>
        <v>123.78080893044</v>
      </c>
      <c r="F16" s="311">
        <f t="shared" si="0"/>
        <v>133.75754213023347</v>
      </c>
      <c r="G16" s="256">
        <v>0</v>
      </c>
      <c r="H16" s="311">
        <f>IF(F16&gt;G16, G16, F16)</f>
        <v>0</v>
      </c>
      <c r="I16" s="240"/>
      <c r="J16" s="240"/>
      <c r="K16" s="240"/>
      <c r="L16" s="240"/>
      <c r="M16" s="240"/>
    </row>
    <row r="17" spans="1:13" ht="12.75" customHeight="1" x14ac:dyDescent="0.2">
      <c r="A17" s="359"/>
      <c r="B17" s="433" t="s">
        <v>472</v>
      </c>
      <c r="C17" s="256">
        <v>2001.8293808327899</v>
      </c>
      <c r="D17" s="256"/>
      <c r="E17" s="311">
        <f>C17-D17</f>
        <v>2001.8293808327899</v>
      </c>
      <c r="F17" s="311">
        <f t="shared" si="0"/>
        <v>2163.1768289279125</v>
      </c>
      <c r="G17" s="256">
        <v>0</v>
      </c>
      <c r="H17" s="311">
        <f>IF(F17&gt;G17, G17, F17)</f>
        <v>0</v>
      </c>
      <c r="I17" s="240"/>
      <c r="J17" s="240"/>
      <c r="K17" s="240"/>
      <c r="L17" s="240"/>
      <c r="M17" s="240"/>
    </row>
    <row r="18" spans="1:13" ht="12.75" customHeight="1" x14ac:dyDescent="0.2">
      <c r="A18" s="359"/>
      <c r="B18" s="433" t="s">
        <v>473</v>
      </c>
      <c r="C18" s="256">
        <v>1022.4839759300601</v>
      </c>
      <c r="D18" s="256">
        <v>137.82873999999998</v>
      </c>
      <c r="E18" s="311">
        <f t="shared" ref="E18:E20" si="1">C18-D18</f>
        <v>884.65523593006014</v>
      </c>
      <c r="F18" s="311">
        <f t="shared" si="0"/>
        <v>955.95844794602294</v>
      </c>
      <c r="G18" s="256">
        <v>53.560699999999997</v>
      </c>
      <c r="H18" s="311">
        <f>IF(F18&gt;G18, G18, F18)</f>
        <v>53.560699999999997</v>
      </c>
      <c r="I18" s="240"/>
      <c r="J18" s="240"/>
      <c r="K18" s="240"/>
      <c r="L18" s="240"/>
      <c r="M18" s="240"/>
    </row>
    <row r="19" spans="1:13" ht="12.75" customHeight="1" x14ac:dyDescent="0.2">
      <c r="A19" s="359"/>
      <c r="B19" s="433" t="s">
        <v>474</v>
      </c>
      <c r="C19" s="256">
        <v>919.46299999999997</v>
      </c>
      <c r="D19" s="256">
        <v>0</v>
      </c>
      <c r="E19" s="311">
        <f t="shared" si="1"/>
        <v>919.46299999999997</v>
      </c>
      <c r="F19" s="311">
        <f t="shared" si="0"/>
        <v>993.57171779999999</v>
      </c>
      <c r="G19" s="256">
        <v>489.1182</v>
      </c>
      <c r="H19" s="311">
        <f>IF(F19&gt;G19, G19, F19)</f>
        <v>489.1182</v>
      </c>
      <c r="I19" s="240"/>
      <c r="J19" s="240"/>
      <c r="K19" s="240"/>
      <c r="L19" s="240"/>
      <c r="M19" s="240"/>
    </row>
    <row r="20" spans="1:13" ht="12.75" customHeight="1" x14ac:dyDescent="0.2">
      <c r="A20" s="239"/>
      <c r="B20" s="433" t="s">
        <v>475</v>
      </c>
      <c r="C20" s="256">
        <v>1697.8528871236199</v>
      </c>
      <c r="D20" s="256"/>
      <c r="E20" s="311">
        <f t="shared" si="1"/>
        <v>1697.8528871236199</v>
      </c>
      <c r="F20" s="311">
        <f t="shared" si="0"/>
        <v>1834.6998298257836</v>
      </c>
      <c r="G20" s="256">
        <v>0</v>
      </c>
      <c r="H20" s="311">
        <f t="shared" ref="H20" si="2">IF(F20&gt;G20, G20, F20)</f>
        <v>0</v>
      </c>
      <c r="I20" s="240"/>
      <c r="J20" s="240"/>
      <c r="K20" s="240"/>
      <c r="L20" s="240"/>
      <c r="M20" s="240"/>
    </row>
    <row r="21" spans="1:13" ht="12.75" customHeight="1" x14ac:dyDescent="0.2">
      <c r="A21" s="239"/>
      <c r="B21" s="261" t="s">
        <v>291</v>
      </c>
      <c r="C21" s="312">
        <f>SUM(C15:C20)</f>
        <v>10651.326621556409</v>
      </c>
      <c r="D21" s="312">
        <f>SUM(D15:D20)</f>
        <v>137.82873999999998</v>
      </c>
      <c r="E21" s="312">
        <f t="shared" ref="E21:H21" si="3">SUM(E15:E20)</f>
        <v>10513.49788155641</v>
      </c>
      <c r="F21" s="312">
        <f t="shared" si="3"/>
        <v>11360.885810809856</v>
      </c>
      <c r="G21" s="312">
        <f>SUM(G15:G20)</f>
        <v>542.6789</v>
      </c>
      <c r="H21" s="312">
        <f t="shared" si="3"/>
        <v>542.6789</v>
      </c>
      <c r="I21" s="240"/>
      <c r="J21" s="240"/>
      <c r="K21" s="240"/>
      <c r="L21" s="240"/>
      <c r="M21" s="240"/>
    </row>
    <row r="22" spans="1:13" ht="12.75" customHeight="1" x14ac:dyDescent="0.2">
      <c r="A22" s="239"/>
      <c r="B22" s="240"/>
      <c r="C22" s="240"/>
      <c r="D22" s="240"/>
      <c r="E22" s="240"/>
      <c r="F22" s="240"/>
      <c r="G22" s="240"/>
      <c r="H22" s="240"/>
      <c r="I22" s="240"/>
      <c r="J22" s="240"/>
      <c r="K22" s="240"/>
      <c r="L22" s="240"/>
      <c r="M22" s="240"/>
    </row>
    <row r="23" spans="1:13" ht="12.75" customHeight="1" x14ac:dyDescent="0.25">
      <c r="A23" s="239"/>
      <c r="B23" s="249" t="s">
        <v>297</v>
      </c>
      <c r="C23" s="240"/>
      <c r="D23" s="240"/>
      <c r="E23" s="240"/>
      <c r="F23" s="240"/>
      <c r="G23" s="240"/>
      <c r="H23" s="240"/>
      <c r="I23" s="240"/>
      <c r="J23" s="240"/>
      <c r="K23" s="240"/>
      <c r="L23" s="240"/>
      <c r="M23" s="240"/>
    </row>
    <row r="24" spans="1:13" ht="12.75" customHeight="1" x14ac:dyDescent="0.25">
      <c r="A24" s="239"/>
      <c r="B24" s="249"/>
      <c r="C24" s="240"/>
      <c r="D24" s="240"/>
      <c r="E24" s="240"/>
      <c r="F24" s="240"/>
      <c r="G24" s="240"/>
      <c r="H24" s="240"/>
      <c r="I24" s="240"/>
      <c r="J24" s="240"/>
      <c r="K24" s="240"/>
      <c r="L24" s="240"/>
      <c r="M24" s="240"/>
    </row>
    <row r="25" spans="1:13" ht="38.25" customHeight="1" x14ac:dyDescent="0.2">
      <c r="A25" s="239"/>
      <c r="B25" s="252" t="s">
        <v>149</v>
      </c>
      <c r="C25" s="260" t="s">
        <v>296</v>
      </c>
      <c r="D25" s="252" t="s">
        <v>295</v>
      </c>
      <c r="E25" s="252" t="s">
        <v>294</v>
      </c>
      <c r="F25" s="252" t="s">
        <v>293</v>
      </c>
      <c r="G25" s="252" t="s">
        <v>292</v>
      </c>
      <c r="H25" s="252" t="s">
        <v>281</v>
      </c>
      <c r="I25" s="252" t="s">
        <v>280</v>
      </c>
      <c r="J25" s="240"/>
      <c r="K25" s="240"/>
      <c r="L25" s="240"/>
      <c r="M25" s="240"/>
    </row>
    <row r="26" spans="1:13" ht="12.75" customHeight="1" x14ac:dyDescent="0.2">
      <c r="A26" s="239"/>
      <c r="B26" s="254" t="s">
        <v>239</v>
      </c>
      <c r="C26" s="255"/>
      <c r="D26" s="255"/>
      <c r="E26" s="255"/>
      <c r="F26" s="255"/>
      <c r="G26" s="299">
        <f>SUM(C26:D26)-SUM(E26:F26)</f>
        <v>0</v>
      </c>
      <c r="H26" s="255"/>
      <c r="I26" s="299">
        <f>IF(G26&gt;H26, H26, G26)</f>
        <v>0</v>
      </c>
      <c r="J26" s="240"/>
      <c r="K26" s="240"/>
      <c r="L26" s="240"/>
      <c r="M26" s="240"/>
    </row>
    <row r="27" spans="1:13" ht="12.75" customHeight="1" x14ac:dyDescent="0.2">
      <c r="A27" s="239"/>
      <c r="B27" s="254" t="s">
        <v>238</v>
      </c>
      <c r="C27" s="255"/>
      <c r="D27" s="255"/>
      <c r="E27" s="255"/>
      <c r="F27" s="255"/>
      <c r="G27" s="299">
        <f>SUM(C27:D27)-SUM(E27:F27)</f>
        <v>0</v>
      </c>
      <c r="H27" s="255"/>
      <c r="I27" s="299">
        <f>IF(G27&gt;H27, H27, G27)</f>
        <v>0</v>
      </c>
      <c r="J27" s="240"/>
      <c r="K27" s="240"/>
      <c r="L27" s="240"/>
      <c r="M27" s="240"/>
    </row>
    <row r="28" spans="1:13" ht="12.75" customHeight="1" x14ac:dyDescent="0.2">
      <c r="A28" s="239"/>
      <c r="B28" s="254" t="s">
        <v>237</v>
      </c>
      <c r="C28" s="255"/>
      <c r="D28" s="255"/>
      <c r="E28" s="255"/>
      <c r="F28" s="255"/>
      <c r="G28" s="299">
        <f>SUM(C28:D28)-SUM(E28:F28)</f>
        <v>0</v>
      </c>
      <c r="H28" s="255"/>
      <c r="I28" s="299">
        <f>IF(G28&gt;H28, H28, G28)</f>
        <v>0</v>
      </c>
      <c r="J28" s="240"/>
      <c r="K28" s="240"/>
      <c r="L28" s="240"/>
      <c r="M28" s="240"/>
    </row>
    <row r="29" spans="1:13" ht="12.75" customHeight="1" x14ac:dyDescent="0.2">
      <c r="A29" s="239"/>
      <c r="B29" s="657" t="s">
        <v>291</v>
      </c>
      <c r="C29" s="658"/>
      <c r="D29" s="658"/>
      <c r="E29" s="658"/>
      <c r="F29" s="658"/>
      <c r="G29" s="658"/>
      <c r="H29" s="659"/>
      <c r="I29" s="310">
        <f>SUM(I26:I28)</f>
        <v>0</v>
      </c>
      <c r="J29" s="240"/>
      <c r="K29" s="240"/>
      <c r="L29" s="240"/>
      <c r="M29" s="240"/>
    </row>
    <row r="30" spans="1:13" ht="12.75" customHeight="1" x14ac:dyDescent="0.25">
      <c r="A30" s="239"/>
      <c r="B30" s="240"/>
      <c r="C30" s="240"/>
      <c r="D30" s="240"/>
      <c r="E30" s="240"/>
      <c r="F30" s="240"/>
      <c r="G30" s="240"/>
      <c r="H30" s="259"/>
      <c r="I30" s="240"/>
      <c r="J30" s="240"/>
      <c r="K30" s="240"/>
      <c r="L30" s="240"/>
      <c r="M30" s="240"/>
    </row>
    <row r="31" spans="1:13" ht="12.75" customHeight="1" x14ac:dyDescent="0.25">
      <c r="A31" s="239"/>
      <c r="B31" s="249" t="s">
        <v>290</v>
      </c>
      <c r="C31" s="240"/>
      <c r="D31" s="240"/>
      <c r="E31" s="240"/>
      <c r="F31" s="240"/>
      <c r="G31" s="240"/>
      <c r="H31" s="240"/>
      <c r="I31" s="240"/>
      <c r="J31" s="240"/>
      <c r="K31" s="240"/>
      <c r="L31" s="240"/>
      <c r="M31" s="240"/>
    </row>
    <row r="32" spans="1:13" ht="12.75" customHeight="1" x14ac:dyDescent="0.25">
      <c r="A32" s="239"/>
      <c r="B32" s="249"/>
      <c r="C32" s="240"/>
      <c r="D32" s="240"/>
      <c r="E32" s="240"/>
      <c r="F32" s="240"/>
      <c r="G32" s="240"/>
      <c r="H32" s="240"/>
      <c r="I32" s="240"/>
      <c r="J32" s="240"/>
      <c r="K32" s="240"/>
      <c r="L32" s="240"/>
      <c r="M32" s="240"/>
    </row>
    <row r="33" spans="1:13" ht="12.75" customHeight="1" x14ac:dyDescent="0.2">
      <c r="A33" s="239"/>
      <c r="B33" s="252" t="s">
        <v>149</v>
      </c>
      <c r="C33" s="650" t="s">
        <v>289</v>
      </c>
      <c r="D33" s="652"/>
    </row>
    <row r="34" spans="1:13" ht="12.75" customHeight="1" x14ac:dyDescent="0.2">
      <c r="A34" s="239"/>
      <c r="B34" s="433" t="s">
        <v>470</v>
      </c>
      <c r="C34" s="636">
        <v>212.37</v>
      </c>
      <c r="D34" s="637"/>
    </row>
    <row r="35" spans="1:13" ht="12.75" customHeight="1" x14ac:dyDescent="0.2">
      <c r="A35" s="239"/>
      <c r="B35" s="433" t="s">
        <v>471</v>
      </c>
      <c r="C35" s="636">
        <v>6.0330000000000004</v>
      </c>
      <c r="D35" s="637"/>
    </row>
    <row r="36" spans="1:13" ht="12.75" customHeight="1" x14ac:dyDescent="0.2">
      <c r="A36" s="458"/>
      <c r="B36" s="433" t="s">
        <v>472</v>
      </c>
      <c r="C36" s="636">
        <v>124.58199999999999</v>
      </c>
      <c r="D36" s="637"/>
    </row>
    <row r="37" spans="1:13" ht="12.75" customHeight="1" x14ac:dyDescent="0.2">
      <c r="A37" s="458"/>
      <c r="B37" s="433" t="s">
        <v>473</v>
      </c>
      <c r="C37" s="636">
        <v>0</v>
      </c>
      <c r="D37" s="637"/>
    </row>
    <row r="38" spans="1:13" ht="12.75" customHeight="1" x14ac:dyDescent="0.2">
      <c r="A38" s="458"/>
      <c r="B38" s="433" t="s">
        <v>474</v>
      </c>
      <c r="C38" s="636">
        <v>1.5449999999999999</v>
      </c>
      <c r="D38" s="637"/>
    </row>
    <row r="39" spans="1:13" ht="12.75" customHeight="1" x14ac:dyDescent="0.2">
      <c r="A39" s="239"/>
      <c r="B39" s="433" t="s">
        <v>475</v>
      </c>
      <c r="C39" s="636">
        <v>10.866</v>
      </c>
      <c r="D39" s="637"/>
    </row>
    <row r="40" spans="1:13" ht="12.75" customHeight="1" x14ac:dyDescent="0.2">
      <c r="A40" s="239"/>
      <c r="B40" s="253" t="s">
        <v>288</v>
      </c>
      <c r="C40" s="638">
        <f>SUM(C34:D39)</f>
        <v>355.39600000000002</v>
      </c>
      <c r="D40" s="639"/>
    </row>
    <row r="41" spans="1:13" ht="12.75" customHeight="1" x14ac:dyDescent="0.2">
      <c r="A41" s="239"/>
      <c r="B41" s="240"/>
      <c r="C41" s="240"/>
      <c r="D41" s="240"/>
      <c r="E41" s="240"/>
      <c r="F41" s="240"/>
      <c r="G41" s="240"/>
      <c r="H41" s="240"/>
      <c r="I41" s="240"/>
      <c r="J41" s="240"/>
      <c r="K41" s="240"/>
      <c r="L41" s="240"/>
      <c r="M41" s="240"/>
    </row>
    <row r="42" spans="1:13" ht="12.75" customHeight="1" x14ac:dyDescent="0.25">
      <c r="A42" s="239"/>
      <c r="B42" s="249" t="s">
        <v>287</v>
      </c>
      <c r="C42" s="240"/>
      <c r="D42" s="240"/>
      <c r="E42" s="240"/>
      <c r="F42" s="240"/>
      <c r="G42" s="240"/>
      <c r="H42" s="240"/>
      <c r="I42" s="240"/>
      <c r="J42" s="240"/>
      <c r="K42" s="240"/>
      <c r="L42" s="240"/>
      <c r="M42" s="240"/>
    </row>
    <row r="43" spans="1:13" ht="12.75" customHeight="1" x14ac:dyDescent="0.2">
      <c r="A43" s="239"/>
      <c r="B43" s="240"/>
      <c r="C43" s="240"/>
      <c r="D43" s="240"/>
      <c r="E43" s="240"/>
      <c r="F43" s="240"/>
      <c r="G43" s="240"/>
      <c r="H43" s="240"/>
      <c r="I43" s="240"/>
      <c r="J43" s="240"/>
      <c r="K43" s="240"/>
      <c r="L43" s="240"/>
      <c r="M43" s="240"/>
    </row>
    <row r="44" spans="1:13" ht="38.25" customHeight="1" x14ac:dyDescent="0.2">
      <c r="A44" s="239"/>
      <c r="B44" s="252" t="s">
        <v>286</v>
      </c>
      <c r="C44" s="252" t="s">
        <v>285</v>
      </c>
      <c r="D44" s="252" t="s">
        <v>284</v>
      </c>
      <c r="E44" s="252" t="s">
        <v>283</v>
      </c>
      <c r="F44" s="252" t="s">
        <v>282</v>
      </c>
      <c r="G44" s="252" t="s">
        <v>281</v>
      </c>
      <c r="H44" s="252" t="s">
        <v>280</v>
      </c>
    </row>
    <row r="45" spans="1:13" ht="12.75" customHeight="1" x14ac:dyDescent="0.2">
      <c r="A45" s="239"/>
      <c r="B45" s="254" t="s">
        <v>239</v>
      </c>
      <c r="C45" s="258"/>
      <c r="D45" s="257"/>
      <c r="E45" s="256"/>
      <c r="F45" s="302"/>
      <c r="G45" s="255"/>
      <c r="H45" s="299">
        <f>IF(F45&gt;G45, G45, F45)</f>
        <v>0</v>
      </c>
    </row>
    <row r="46" spans="1:13" ht="13.5" customHeight="1" x14ac:dyDescent="0.2">
      <c r="A46" s="239"/>
      <c r="B46" s="254" t="s">
        <v>238</v>
      </c>
      <c r="C46" s="258"/>
      <c r="D46" s="257"/>
      <c r="E46" s="256"/>
      <c r="F46" s="302"/>
      <c r="G46" s="255"/>
      <c r="H46" s="299">
        <f>IF(F46&gt;G46, G46, F46)</f>
        <v>0</v>
      </c>
    </row>
    <row r="47" spans="1:13" ht="12.75" customHeight="1" x14ac:dyDescent="0.2">
      <c r="A47" s="239"/>
      <c r="B47" s="254" t="s">
        <v>237</v>
      </c>
      <c r="C47" s="258"/>
      <c r="D47" s="257"/>
      <c r="E47" s="256"/>
      <c r="F47" s="302"/>
      <c r="G47" s="255"/>
      <c r="H47" s="299">
        <f>IF(F47&gt;G47, G47, F47)</f>
        <v>0</v>
      </c>
    </row>
    <row r="48" spans="1:13" ht="12.75" customHeight="1" x14ac:dyDescent="0.2">
      <c r="A48" s="239"/>
      <c r="B48" s="640" t="s">
        <v>62</v>
      </c>
      <c r="C48" s="641"/>
      <c r="D48" s="641"/>
      <c r="E48" s="642"/>
      <c r="F48" s="301">
        <f>SUM(F45:F47)</f>
        <v>0</v>
      </c>
      <c r="G48" s="301">
        <f>SUM(G45:G47)</f>
        <v>0</v>
      </c>
      <c r="H48" s="300">
        <f>SUM(H45:H47)</f>
        <v>0</v>
      </c>
    </row>
    <row r="49" spans="1:13" ht="12.75" customHeight="1" x14ac:dyDescent="0.2">
      <c r="A49" s="239"/>
      <c r="B49" s="240"/>
      <c r="C49" s="240"/>
      <c r="D49" s="240"/>
      <c r="E49" s="240"/>
      <c r="F49" s="240"/>
      <c r="G49" s="240"/>
      <c r="H49" s="240"/>
      <c r="I49" s="240"/>
      <c r="J49" s="240"/>
      <c r="K49" s="240"/>
      <c r="L49" s="240"/>
      <c r="M49" s="240"/>
    </row>
    <row r="50" spans="1:13" ht="12.75" customHeight="1" x14ac:dyDescent="0.25">
      <c r="A50" s="239"/>
      <c r="B50" s="249" t="s">
        <v>279</v>
      </c>
      <c r="C50" s="240"/>
      <c r="D50" s="240"/>
      <c r="E50" s="240"/>
      <c r="F50" s="240"/>
      <c r="G50" s="240"/>
      <c r="H50" s="240"/>
      <c r="I50" s="240"/>
      <c r="J50" s="240"/>
      <c r="K50" s="240"/>
      <c r="L50" s="240"/>
      <c r="M50" s="240"/>
    </row>
    <row r="51" spans="1:13" ht="12.75" customHeight="1" x14ac:dyDescent="0.25">
      <c r="A51" s="239"/>
      <c r="B51" s="249"/>
      <c r="C51" s="240"/>
      <c r="D51" s="240"/>
      <c r="E51" s="240"/>
      <c r="F51" s="240"/>
      <c r="G51" s="240"/>
      <c r="H51" s="240"/>
      <c r="I51" s="240"/>
      <c r="J51" s="240"/>
      <c r="K51" s="240"/>
      <c r="L51" s="240"/>
      <c r="M51" s="240"/>
    </row>
    <row r="52" spans="1:13" ht="12.75" customHeight="1" x14ac:dyDescent="0.2">
      <c r="A52" s="239"/>
      <c r="B52" s="252" t="s">
        <v>149</v>
      </c>
      <c r="C52" s="645" t="s">
        <v>278</v>
      </c>
      <c r="D52" s="645"/>
      <c r="E52" s="645" t="s">
        <v>277</v>
      </c>
      <c r="F52" s="645"/>
      <c r="G52" s="240"/>
      <c r="H52" s="240"/>
      <c r="I52" s="240"/>
      <c r="J52" s="240"/>
      <c r="K52" s="240"/>
      <c r="L52" s="240"/>
      <c r="M52" s="240"/>
    </row>
    <row r="53" spans="1:13" ht="12.75" customHeight="1" x14ac:dyDescent="0.2">
      <c r="A53" s="239"/>
      <c r="B53" s="254" t="s">
        <v>239</v>
      </c>
      <c r="C53" s="643"/>
      <c r="D53" s="643"/>
      <c r="E53" s="644"/>
      <c r="F53" s="644"/>
      <c r="G53" s="240"/>
      <c r="H53" s="240"/>
      <c r="I53" s="240"/>
      <c r="J53" s="240"/>
      <c r="K53" s="240"/>
      <c r="L53" s="240"/>
      <c r="M53" s="240"/>
    </row>
    <row r="54" spans="1:13" ht="12.75" customHeight="1" x14ac:dyDescent="0.2">
      <c r="A54" s="239"/>
      <c r="B54" s="254" t="s">
        <v>238</v>
      </c>
      <c r="C54" s="643"/>
      <c r="D54" s="643"/>
      <c r="E54" s="644"/>
      <c r="F54" s="644"/>
      <c r="G54" s="240"/>
      <c r="H54" s="240"/>
      <c r="I54" s="240"/>
      <c r="J54" s="240"/>
      <c r="K54" s="240"/>
      <c r="L54" s="240"/>
      <c r="M54" s="240"/>
    </row>
    <row r="55" spans="1:13" ht="12.75" customHeight="1" x14ac:dyDescent="0.2">
      <c r="A55" s="239"/>
      <c r="B55" s="254" t="s">
        <v>237</v>
      </c>
      <c r="C55" s="643"/>
      <c r="D55" s="643"/>
      <c r="E55" s="644"/>
      <c r="F55" s="644"/>
      <c r="G55" s="240"/>
      <c r="H55" s="240"/>
      <c r="I55" s="240"/>
      <c r="J55" s="240"/>
      <c r="K55" s="240"/>
      <c r="L55" s="240"/>
      <c r="M55" s="240"/>
    </row>
    <row r="56" spans="1:13" ht="12.75" customHeight="1" x14ac:dyDescent="0.2">
      <c r="A56" s="239"/>
      <c r="B56" s="253" t="s">
        <v>276</v>
      </c>
      <c r="C56" s="646">
        <f>SUM(C53:D55)</f>
        <v>0</v>
      </c>
      <c r="D56" s="647"/>
      <c r="E56" s="648"/>
      <c r="F56" s="649"/>
      <c r="G56" s="240"/>
      <c r="H56" s="240"/>
      <c r="I56" s="240"/>
      <c r="J56" s="240"/>
      <c r="K56" s="240"/>
      <c r="L56" s="240"/>
      <c r="M56" s="240"/>
    </row>
    <row r="57" spans="1:13" ht="12.75" customHeight="1" x14ac:dyDescent="0.2">
      <c r="A57" s="239"/>
      <c r="B57" s="240"/>
      <c r="C57" s="240"/>
      <c r="D57" s="240"/>
      <c r="E57" s="240"/>
      <c r="F57" s="240"/>
      <c r="G57" s="240"/>
      <c r="H57" s="240"/>
      <c r="I57" s="240"/>
      <c r="J57" s="240"/>
      <c r="K57" s="240"/>
      <c r="L57" s="240"/>
      <c r="M57" s="240"/>
    </row>
    <row r="58" spans="1:13" ht="12.75" customHeight="1" x14ac:dyDescent="0.25">
      <c r="A58" s="239"/>
      <c r="B58" s="249" t="s">
        <v>275</v>
      </c>
      <c r="C58" s="240"/>
      <c r="D58" s="240"/>
      <c r="E58" s="240"/>
      <c r="F58" s="240"/>
      <c r="G58" s="240"/>
      <c r="H58" s="240"/>
      <c r="I58" s="240"/>
      <c r="J58" s="240"/>
      <c r="K58" s="240"/>
      <c r="L58" s="240"/>
      <c r="M58" s="240"/>
    </row>
    <row r="59" spans="1:13" ht="12.75" customHeight="1" x14ac:dyDescent="0.2">
      <c r="A59" s="239"/>
      <c r="B59" s="240"/>
      <c r="C59" s="240"/>
      <c r="D59" s="240"/>
      <c r="E59" s="240"/>
      <c r="F59" s="240"/>
      <c r="G59" s="240"/>
      <c r="H59" s="240"/>
      <c r="I59" s="240"/>
      <c r="J59" s="240"/>
      <c r="K59" s="240"/>
      <c r="L59" s="240"/>
      <c r="M59" s="240"/>
    </row>
    <row r="60" spans="1:13" ht="12.75" customHeight="1" x14ac:dyDescent="0.2">
      <c r="A60" s="239"/>
      <c r="B60" s="252" t="s">
        <v>274</v>
      </c>
      <c r="C60" s="650" t="s">
        <v>273</v>
      </c>
      <c r="D60" s="651"/>
      <c r="E60" s="651"/>
      <c r="F60" s="652"/>
      <c r="G60" s="240"/>
      <c r="H60" s="240"/>
      <c r="I60" s="240"/>
      <c r="J60" s="240"/>
      <c r="K60" s="240"/>
      <c r="L60" s="240"/>
    </row>
    <row r="61" spans="1:13" ht="12.75" customHeight="1" x14ac:dyDescent="0.2">
      <c r="A61" s="239"/>
      <c r="B61" s="251" t="s">
        <v>272</v>
      </c>
      <c r="C61" s="624">
        <f>H21</f>
        <v>542.6789</v>
      </c>
      <c r="D61" s="624"/>
      <c r="E61" s="624"/>
      <c r="F61" s="624"/>
      <c r="G61" s="240"/>
      <c r="H61" s="240"/>
      <c r="I61" s="240"/>
      <c r="J61" s="240"/>
      <c r="K61" s="240"/>
      <c r="L61" s="240"/>
    </row>
    <row r="62" spans="1:13" ht="12.75" customHeight="1" x14ac:dyDescent="0.2">
      <c r="A62" s="239"/>
      <c r="B62" s="251" t="s">
        <v>271</v>
      </c>
      <c r="C62" s="624">
        <f>I29</f>
        <v>0</v>
      </c>
      <c r="D62" s="624"/>
      <c r="E62" s="624"/>
      <c r="F62" s="624"/>
      <c r="G62" s="240"/>
      <c r="H62" s="240"/>
      <c r="I62" s="240"/>
      <c r="J62" s="240"/>
      <c r="K62" s="240"/>
      <c r="L62" s="240"/>
    </row>
    <row r="63" spans="1:13" ht="12.75" customHeight="1" x14ac:dyDescent="0.2">
      <c r="A63" s="239"/>
      <c r="B63" s="251" t="s">
        <v>270</v>
      </c>
      <c r="C63" s="624">
        <f>C40</f>
        <v>355.39600000000002</v>
      </c>
      <c r="D63" s="624"/>
      <c r="E63" s="624"/>
      <c r="F63" s="624"/>
      <c r="G63" s="240"/>
      <c r="H63" s="240"/>
      <c r="I63" s="240"/>
      <c r="J63" s="240"/>
      <c r="K63" s="240"/>
      <c r="L63" s="240"/>
    </row>
    <row r="64" spans="1:13" ht="12.75" customHeight="1" x14ac:dyDescent="0.2">
      <c r="A64" s="239"/>
      <c r="B64" s="251" t="s">
        <v>269</v>
      </c>
      <c r="C64" s="629">
        <f>H48</f>
        <v>0</v>
      </c>
      <c r="D64" s="630"/>
      <c r="E64" s="630"/>
      <c r="F64" s="631"/>
      <c r="G64" s="240"/>
      <c r="H64" s="240"/>
      <c r="I64" s="240"/>
      <c r="J64" s="240"/>
      <c r="K64" s="240"/>
      <c r="L64" s="240"/>
    </row>
    <row r="65" spans="1:13" ht="12.75" customHeight="1" x14ac:dyDescent="0.2">
      <c r="A65" s="239"/>
      <c r="B65" s="251" t="s">
        <v>268</v>
      </c>
      <c r="C65" s="624">
        <f>C56</f>
        <v>0</v>
      </c>
      <c r="D65" s="624"/>
      <c r="E65" s="624"/>
      <c r="F65" s="624"/>
      <c r="G65" s="240"/>
      <c r="H65" s="240"/>
      <c r="I65" s="240"/>
      <c r="J65" s="240"/>
      <c r="K65" s="240"/>
      <c r="L65" s="240"/>
    </row>
    <row r="66" spans="1:13" ht="12.75" customHeight="1" x14ac:dyDescent="0.2">
      <c r="A66" s="239"/>
      <c r="B66" s="251" t="s">
        <v>267</v>
      </c>
      <c r="C66" s="632">
        <v>15</v>
      </c>
      <c r="D66" s="633"/>
      <c r="E66" s="633"/>
      <c r="F66" s="634"/>
      <c r="G66" s="240"/>
      <c r="H66" s="240"/>
      <c r="I66" s="240"/>
      <c r="J66" s="240"/>
      <c r="K66" s="240"/>
      <c r="L66" s="240"/>
    </row>
    <row r="67" spans="1:13" ht="12.75" customHeight="1" x14ac:dyDescent="0.2">
      <c r="A67" s="239"/>
      <c r="B67" s="250" t="s">
        <v>266</v>
      </c>
      <c r="C67" s="624">
        <f>SUMIF(C61:F66, "&gt;0")</f>
        <v>913.07490000000007</v>
      </c>
      <c r="D67" s="624"/>
      <c r="E67" s="624"/>
      <c r="F67" s="624"/>
      <c r="G67" s="240"/>
      <c r="H67" s="240"/>
      <c r="I67" s="240"/>
      <c r="J67" s="240"/>
      <c r="K67" s="240"/>
      <c r="L67" s="240"/>
    </row>
    <row r="68" spans="1:13" ht="12.75" customHeight="1" x14ac:dyDescent="0.2">
      <c r="A68" s="239"/>
      <c r="B68" s="251" t="s">
        <v>265</v>
      </c>
      <c r="C68" s="635">
        <v>8.0600000000000005E-2</v>
      </c>
      <c r="D68" s="635"/>
      <c r="E68" s="635"/>
      <c r="F68" s="635"/>
      <c r="G68" s="240"/>
      <c r="H68" s="240"/>
      <c r="I68" s="240"/>
      <c r="J68" s="240"/>
      <c r="K68" s="240"/>
      <c r="L68" s="240"/>
    </row>
    <row r="69" spans="1:13" ht="12.75" customHeight="1" x14ac:dyDescent="0.2">
      <c r="A69" s="239"/>
      <c r="B69" s="250" t="s">
        <v>264</v>
      </c>
      <c r="C69" s="625">
        <f>C67*((1+(C68))^2)</f>
        <v>1066.1942371373641</v>
      </c>
      <c r="D69" s="625"/>
      <c r="E69" s="625"/>
      <c r="F69" s="625"/>
      <c r="G69" s="240"/>
      <c r="H69" s="240"/>
      <c r="I69" s="240"/>
      <c r="J69" s="240"/>
      <c r="K69" s="240"/>
      <c r="L69" s="240"/>
    </row>
    <row r="70" spans="1:13" ht="12.75" customHeight="1" x14ac:dyDescent="0.2">
      <c r="A70" s="239"/>
      <c r="B70" s="240"/>
      <c r="C70" s="240"/>
      <c r="D70" s="240"/>
      <c r="E70" s="240"/>
      <c r="F70" s="240"/>
      <c r="G70" s="240"/>
      <c r="H70" s="240"/>
      <c r="I70" s="240"/>
      <c r="J70" s="240"/>
      <c r="K70" s="240"/>
      <c r="L70" s="240"/>
      <c r="M70" s="240"/>
    </row>
    <row r="71" spans="1:13" ht="12.75" customHeight="1" x14ac:dyDescent="0.25">
      <c r="A71" s="239"/>
      <c r="B71" s="249" t="s">
        <v>263</v>
      </c>
      <c r="C71" s="240"/>
      <c r="D71" s="240"/>
      <c r="E71" s="240"/>
      <c r="F71" s="240"/>
      <c r="G71" s="240"/>
      <c r="H71" s="240"/>
      <c r="I71" s="240"/>
      <c r="J71" s="240"/>
      <c r="K71" s="240"/>
      <c r="L71" s="240"/>
      <c r="M71" s="240"/>
    </row>
    <row r="72" spans="1:13" ht="12.75" customHeight="1" x14ac:dyDescent="0.25">
      <c r="A72" s="239"/>
      <c r="B72" s="249"/>
      <c r="C72" s="240"/>
      <c r="D72" s="240"/>
      <c r="E72" s="240"/>
      <c r="F72" s="240"/>
      <c r="G72" s="240"/>
      <c r="H72" s="240"/>
      <c r="I72" s="240"/>
      <c r="J72" s="240"/>
      <c r="K72" s="240"/>
      <c r="L72" s="240"/>
      <c r="M72" s="240"/>
    </row>
    <row r="73" spans="1:13" ht="12.75" customHeight="1" x14ac:dyDescent="0.2">
      <c r="A73" s="239"/>
      <c r="B73" s="626" t="s">
        <v>262</v>
      </c>
      <c r="C73" s="627"/>
      <c r="D73" s="627"/>
      <c r="E73" s="628"/>
      <c r="F73" s="240"/>
      <c r="G73" s="240"/>
      <c r="H73" s="240"/>
      <c r="I73" s="240"/>
      <c r="J73" s="240"/>
      <c r="K73" s="240"/>
      <c r="L73" s="240"/>
      <c r="M73" s="240"/>
    </row>
    <row r="74" spans="1:13" ht="12.75" customHeight="1" x14ac:dyDescent="0.2">
      <c r="A74" s="239"/>
      <c r="B74" s="303"/>
      <c r="C74" s="304"/>
      <c r="D74" s="304"/>
      <c r="E74" s="305"/>
      <c r="F74" s="240"/>
      <c r="G74" s="240"/>
      <c r="H74" s="240"/>
      <c r="I74" s="240"/>
      <c r="J74" s="240"/>
      <c r="K74" s="240"/>
      <c r="L74" s="240"/>
      <c r="M74" s="240"/>
    </row>
    <row r="75" spans="1:13" ht="28.5" customHeight="1" x14ac:dyDescent="0.2">
      <c r="A75" s="239"/>
      <c r="B75" s="303"/>
      <c r="C75" s="304"/>
      <c r="D75" s="304"/>
      <c r="E75" s="305"/>
      <c r="F75" s="240"/>
      <c r="G75" s="240"/>
      <c r="H75" s="240"/>
      <c r="I75" s="240"/>
      <c r="J75" s="240"/>
      <c r="K75" s="240"/>
      <c r="L75" s="240"/>
      <c r="M75" s="240"/>
    </row>
    <row r="76" spans="1:13" ht="18.75" customHeight="1" x14ac:dyDescent="0.2">
      <c r="A76" s="239"/>
      <c r="B76" s="306"/>
      <c r="C76" s="307"/>
      <c r="D76" s="307"/>
      <c r="E76" s="308"/>
      <c r="F76" s="240"/>
      <c r="G76" s="240"/>
      <c r="H76" s="240"/>
      <c r="I76" s="240"/>
      <c r="J76" s="240"/>
      <c r="K76" s="240"/>
      <c r="L76" s="240"/>
      <c r="M76" s="240"/>
    </row>
    <row r="77" spans="1:13" ht="12.75" customHeight="1" x14ac:dyDescent="0.2">
      <c r="A77" s="239"/>
      <c r="B77" s="248"/>
      <c r="C77" s="248"/>
      <c r="D77" s="248"/>
      <c r="E77" s="248"/>
      <c r="F77" s="240"/>
      <c r="G77" s="240"/>
      <c r="H77" s="240"/>
      <c r="I77" s="240"/>
      <c r="J77" s="240"/>
      <c r="K77" s="240"/>
      <c r="L77" s="240"/>
      <c r="M77" s="240"/>
    </row>
    <row r="78" spans="1:13" ht="12.75" customHeight="1" x14ac:dyDescent="0.2">
      <c r="A78" s="239"/>
      <c r="B78" s="244" t="s">
        <v>261</v>
      </c>
      <c r="C78" s="302">
        <f>C69</f>
        <v>1066.1942371373641</v>
      </c>
      <c r="D78" s="240"/>
      <c r="F78" s="240"/>
      <c r="G78" s="240"/>
      <c r="H78" s="240"/>
      <c r="I78" s="240"/>
      <c r="J78" s="240"/>
      <c r="K78" s="240"/>
      <c r="L78" s="240"/>
      <c r="M78" s="240"/>
    </row>
    <row r="79" spans="1:13" ht="12.75" customHeight="1" x14ac:dyDescent="0.2">
      <c r="A79" s="239"/>
      <c r="B79" s="244" t="s">
        <v>260</v>
      </c>
      <c r="C79" s="460">
        <v>1958000</v>
      </c>
      <c r="D79" s="240"/>
      <c r="F79" s="247">
        <f>C82/(C83-C84)</f>
        <v>7.6696330173284841E-4</v>
      </c>
      <c r="G79" s="240"/>
      <c r="H79" s="240"/>
      <c r="I79" s="240"/>
      <c r="J79" s="240"/>
      <c r="K79" s="240"/>
      <c r="L79" s="240"/>
      <c r="M79" s="240"/>
    </row>
    <row r="80" spans="1:13" ht="12.75" customHeight="1" x14ac:dyDescent="0.2">
      <c r="A80" s="239"/>
      <c r="B80" s="244" t="s">
        <v>259</v>
      </c>
      <c r="C80" s="245">
        <v>355.39600000000002</v>
      </c>
      <c r="D80" s="240"/>
      <c r="F80" s="246">
        <v>1E-3</v>
      </c>
      <c r="G80" s="240"/>
      <c r="H80" s="240"/>
      <c r="I80" s="240"/>
      <c r="J80" s="240"/>
      <c r="K80" s="240"/>
      <c r="L80" s="240"/>
      <c r="M80" s="240"/>
    </row>
    <row r="81" spans="1:13" ht="12.75" customHeight="1" x14ac:dyDescent="0.2">
      <c r="A81" s="239"/>
      <c r="B81" s="244"/>
      <c r="C81" s="243"/>
      <c r="D81" s="240"/>
      <c r="F81" s="246" t="s">
        <v>258</v>
      </c>
      <c r="G81" s="240"/>
      <c r="H81" s="240"/>
      <c r="I81" s="240"/>
      <c r="J81" s="240"/>
      <c r="K81" s="240"/>
      <c r="L81" s="240"/>
      <c r="M81" s="240"/>
    </row>
    <row r="82" spans="1:13" ht="12.75" customHeight="1" x14ac:dyDescent="0.2">
      <c r="A82" s="239"/>
      <c r="B82" s="244" t="s">
        <v>257</v>
      </c>
      <c r="C82" s="245">
        <v>1475.817</v>
      </c>
      <c r="D82" s="240"/>
      <c r="E82" s="240"/>
      <c r="F82" s="246" t="s">
        <v>256</v>
      </c>
      <c r="G82" s="240"/>
      <c r="H82" s="240"/>
      <c r="I82" s="240"/>
      <c r="J82" s="240"/>
      <c r="K82" s="240"/>
      <c r="L82" s="240"/>
      <c r="M82" s="240"/>
    </row>
    <row r="83" spans="1:13" ht="12.75" customHeight="1" x14ac:dyDescent="0.2">
      <c r="A83" s="239"/>
      <c r="B83" s="244" t="s">
        <v>255</v>
      </c>
      <c r="C83" s="245">
        <v>1924600</v>
      </c>
      <c r="D83" s="240"/>
      <c r="E83" s="240"/>
      <c r="F83" s="240"/>
      <c r="G83" s="240"/>
      <c r="H83" s="240"/>
      <c r="I83" s="240"/>
      <c r="J83" s="240"/>
      <c r="K83" s="240"/>
      <c r="L83" s="240"/>
      <c r="M83" s="240"/>
    </row>
    <row r="84" spans="1:13" ht="12.75" customHeight="1" x14ac:dyDescent="0.2">
      <c r="A84" s="239"/>
      <c r="B84" s="244" t="s">
        <v>254</v>
      </c>
      <c r="C84" s="245">
        <v>365.82</v>
      </c>
      <c r="D84" s="240"/>
      <c r="E84" s="240"/>
      <c r="F84" s="240"/>
      <c r="G84" s="240"/>
      <c r="H84" s="240"/>
      <c r="I84" s="240"/>
      <c r="J84" s="240"/>
      <c r="K84" s="240"/>
      <c r="L84" s="240"/>
      <c r="M84" s="240"/>
    </row>
    <row r="85" spans="1:13" ht="12.75" customHeight="1" x14ac:dyDescent="0.2">
      <c r="A85" s="239"/>
      <c r="B85" s="244"/>
      <c r="C85" s="243"/>
      <c r="D85" s="240"/>
      <c r="E85" s="240"/>
      <c r="F85" s="240"/>
      <c r="G85" s="240"/>
      <c r="H85" s="240"/>
      <c r="I85" s="240"/>
      <c r="J85" s="240"/>
      <c r="K85" s="240"/>
      <c r="L85" s="240"/>
      <c r="M85" s="240"/>
    </row>
    <row r="86" spans="1:13" ht="12.75" customHeight="1" x14ac:dyDescent="0.2">
      <c r="A86" s="239"/>
      <c r="B86" s="242" t="s">
        <v>253</v>
      </c>
      <c r="C86" s="309">
        <f>(C78/(C79-C80))-(C82/(C83-C84))</f>
        <v>-2.2233214909214976E-4</v>
      </c>
      <c r="D86" s="240"/>
      <c r="E86" s="240"/>
      <c r="F86" s="240"/>
      <c r="G86" s="240"/>
      <c r="H86" s="240"/>
      <c r="I86" s="240"/>
      <c r="J86" s="240"/>
      <c r="K86" s="240"/>
      <c r="L86" s="240"/>
      <c r="M86" s="240"/>
    </row>
    <row r="87" spans="1:13" ht="12.75" customHeight="1" x14ac:dyDescent="0.2">
      <c r="A87" s="239"/>
      <c r="B87" s="242" t="s">
        <v>252</v>
      </c>
      <c r="C87" s="309">
        <f>ROUND(C86,3)</f>
        <v>0</v>
      </c>
      <c r="D87" s="241" t="str">
        <f>IF(F79&lt;$F$80, F81, F82)</f>
        <v xml:space="preserve">Defer </v>
      </c>
      <c r="E87" s="240"/>
      <c r="F87" s="240"/>
      <c r="G87" s="240"/>
      <c r="H87" s="240"/>
      <c r="I87" s="240"/>
      <c r="J87" s="240"/>
      <c r="K87" s="240"/>
      <c r="L87" s="240"/>
      <c r="M87" s="240"/>
    </row>
    <row r="88" spans="1:13" ht="12.75" customHeight="1" x14ac:dyDescent="0.2">
      <c r="A88" s="239"/>
      <c r="B88" s="240"/>
      <c r="C88" s="240"/>
      <c r="D88" s="240"/>
      <c r="E88" s="240"/>
      <c r="F88" s="240"/>
      <c r="G88" s="240"/>
      <c r="H88" s="240"/>
      <c r="I88" s="240"/>
      <c r="J88" s="240"/>
      <c r="K88" s="240"/>
      <c r="L88" s="240"/>
      <c r="M88" s="240"/>
    </row>
    <row r="89" spans="1:13" ht="20.25" x14ac:dyDescent="0.2">
      <c r="A89" s="239"/>
    </row>
    <row r="90" spans="1:13" ht="20.25" x14ac:dyDescent="0.2">
      <c r="A90" s="239"/>
    </row>
  </sheetData>
  <mergeCells count="35">
    <mergeCell ref="C36:D36"/>
    <mergeCell ref="C37:D37"/>
    <mergeCell ref="C38:D38"/>
    <mergeCell ref="C33:D33"/>
    <mergeCell ref="C34:D34"/>
    <mergeCell ref="C35:D35"/>
    <mergeCell ref="B2:G2"/>
    <mergeCell ref="B7:D7"/>
    <mergeCell ref="B29:H29"/>
    <mergeCell ref="B9:D9"/>
    <mergeCell ref="C10:D10"/>
    <mergeCell ref="C39:D39"/>
    <mergeCell ref="C40:D40"/>
    <mergeCell ref="B48:E48"/>
    <mergeCell ref="C63:F63"/>
    <mergeCell ref="C53:D53"/>
    <mergeCell ref="E53:F53"/>
    <mergeCell ref="C54:D54"/>
    <mergeCell ref="E54:F54"/>
    <mergeCell ref="C55:D55"/>
    <mergeCell ref="E55:F55"/>
    <mergeCell ref="C52:D52"/>
    <mergeCell ref="E52:F52"/>
    <mergeCell ref="C56:D56"/>
    <mergeCell ref="E56:F56"/>
    <mergeCell ref="C60:F60"/>
    <mergeCell ref="C61:F61"/>
    <mergeCell ref="C62:F62"/>
    <mergeCell ref="C69:F69"/>
    <mergeCell ref="B73:E73"/>
    <mergeCell ref="C64:F64"/>
    <mergeCell ref="C65:F65"/>
    <mergeCell ref="C66:F66"/>
    <mergeCell ref="C67:F67"/>
    <mergeCell ref="C68:F68"/>
  </mergeCells>
  <pageMargins left="0.35433070866141736" right="0.35433070866141736" top="0.59055118110236227" bottom="0.59055118110236227" header="0.51181102362204722" footer="0.11811023622047245"/>
  <pageSetup paperSize="9" scale="52" fitToHeight="100" orientation="landscape" r:id="rId1"/>
  <headerFooter alignWithMargins="0">
    <oddFooter>&amp;L&amp;8&amp;D&amp;C&amp;8&amp; Template: &amp;A
&amp;F&amp;R&amp;8&amp;P of &amp;N</oddFooter>
  </headerFooter>
  <rowBreaks count="1" manualBreakCount="1">
    <brk id="57" min="1" max="8" man="1"/>
  </rowBreaks>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1</xdr:col>
                <xdr:colOff>57150</xdr:colOff>
                <xdr:row>73</xdr:row>
                <xdr:rowOff>57150</xdr:rowOff>
              </from>
              <to>
                <xdr:col>4</xdr:col>
                <xdr:colOff>942975</xdr:colOff>
                <xdr:row>75</xdr:row>
                <xdr:rowOff>95250</xdr:rowOff>
              </to>
            </anchor>
          </objectPr>
        </oleObject>
      </mc:Choice>
      <mc:Fallback>
        <oleObject progId="Equation.3" shapeId="1025"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tabSelected="1" view="pageBreakPreview" zoomScale="85" zoomScaleNormal="100" zoomScaleSheetLayoutView="85" workbookViewId="0">
      <selection activeCell="I25" sqref="I25"/>
    </sheetView>
  </sheetViews>
  <sheetFormatPr defaultColWidth="9.140625" defaultRowHeight="12.75" x14ac:dyDescent="0.2"/>
  <cols>
    <col min="1" max="1" width="11" style="62" customWidth="1"/>
    <col min="2" max="2" width="18.85546875" style="62" customWidth="1"/>
    <col min="3" max="12" width="15.7109375" style="62" customWidth="1"/>
    <col min="13" max="16384" width="9.140625" style="62"/>
  </cols>
  <sheetData>
    <row r="1" spans="2:12" ht="20.25" x14ac:dyDescent="0.3">
      <c r="B1" s="45" t="str">
        <f>[8]Cover!C22</f>
        <v>Ausgrid</v>
      </c>
    </row>
    <row r="2" spans="2:12" ht="20.25" x14ac:dyDescent="0.3">
      <c r="B2" s="63" t="s">
        <v>225</v>
      </c>
    </row>
    <row r="3" spans="2:12" ht="20.25" x14ac:dyDescent="0.3">
      <c r="B3" s="45" t="str">
        <f>Cover!C26</f>
        <v>2013-14</v>
      </c>
    </row>
    <row r="4" spans="2:12" ht="20.25" x14ac:dyDescent="0.3">
      <c r="B4" s="45"/>
    </row>
    <row r="5" spans="2:12" ht="111.75" customHeight="1" x14ac:dyDescent="0.2">
      <c r="B5" s="669" t="s">
        <v>345</v>
      </c>
      <c r="C5" s="666"/>
      <c r="D5" s="666"/>
      <c r="E5" s="666"/>
    </row>
    <row r="6" spans="2:12" ht="20.25" x14ac:dyDescent="0.3">
      <c r="B6" s="45"/>
    </row>
    <row r="7" spans="2:12" ht="15.75" x14ac:dyDescent="0.25">
      <c r="B7" s="92" t="s">
        <v>326</v>
      </c>
    </row>
    <row r="9" spans="2:12" ht="73.5" customHeight="1" x14ac:dyDescent="0.2">
      <c r="B9" s="335" t="s">
        <v>325</v>
      </c>
      <c r="C9" s="335" t="s">
        <v>324</v>
      </c>
      <c r="D9" s="673" t="s">
        <v>323</v>
      </c>
      <c r="E9" s="674"/>
      <c r="F9" s="672" t="s">
        <v>322</v>
      </c>
      <c r="G9" s="671"/>
      <c r="H9" s="335" t="s">
        <v>321</v>
      </c>
      <c r="I9" s="335" t="s">
        <v>320</v>
      </c>
      <c r="J9" s="335" t="s">
        <v>313</v>
      </c>
      <c r="K9" s="335" t="s">
        <v>319</v>
      </c>
      <c r="L9" s="335" t="s">
        <v>318</v>
      </c>
    </row>
    <row r="10" spans="2:12" ht="12.75" customHeight="1" x14ac:dyDescent="0.2">
      <c r="B10" s="334"/>
      <c r="C10" s="334"/>
      <c r="D10" s="665"/>
      <c r="E10" s="671"/>
      <c r="F10" s="334" t="s">
        <v>29</v>
      </c>
      <c r="G10" s="334" t="s">
        <v>30</v>
      </c>
      <c r="H10" s="334"/>
      <c r="I10" s="334"/>
      <c r="J10" s="334"/>
      <c r="K10" s="334"/>
      <c r="L10" s="334"/>
    </row>
    <row r="11" spans="2:12" ht="12.75" customHeight="1" x14ac:dyDescent="0.2">
      <c r="B11" s="334"/>
      <c r="C11" s="334"/>
      <c r="D11" s="665"/>
      <c r="E11" s="671"/>
      <c r="F11" s="334" t="s">
        <v>311</v>
      </c>
      <c r="G11" s="334" t="s">
        <v>311</v>
      </c>
      <c r="H11" s="334" t="s">
        <v>311</v>
      </c>
      <c r="I11" s="334" t="s">
        <v>311</v>
      </c>
      <c r="J11" s="334" t="s">
        <v>311</v>
      </c>
      <c r="K11" s="334" t="s">
        <v>311</v>
      </c>
      <c r="L11" s="334"/>
    </row>
    <row r="12" spans="2:12" ht="28.5" customHeight="1" x14ac:dyDescent="0.2">
      <c r="B12" s="434"/>
      <c r="C12" s="434"/>
      <c r="D12" s="675"/>
      <c r="E12" s="676"/>
      <c r="F12" s="435"/>
      <c r="G12" s="435"/>
      <c r="H12" s="435"/>
      <c r="I12" s="435"/>
      <c r="J12" s="435"/>
      <c r="K12" s="435"/>
      <c r="L12" s="434"/>
    </row>
    <row r="13" spans="2:12" ht="28.5" customHeight="1" x14ac:dyDescent="0.2">
      <c r="B13" s="434"/>
      <c r="C13" s="434"/>
      <c r="D13" s="675"/>
      <c r="E13" s="676"/>
      <c r="F13" s="435"/>
      <c r="G13" s="435"/>
      <c r="H13" s="435"/>
      <c r="I13" s="435"/>
      <c r="J13" s="435"/>
      <c r="K13" s="435"/>
      <c r="L13" s="434"/>
    </row>
    <row r="14" spans="2:12" ht="32.25" customHeight="1" x14ac:dyDescent="0.2">
      <c r="B14" s="434"/>
      <c r="C14" s="434"/>
      <c r="D14" s="675"/>
      <c r="E14" s="676"/>
      <c r="F14" s="435"/>
      <c r="G14" s="435"/>
      <c r="H14" s="435"/>
      <c r="I14" s="435"/>
      <c r="J14" s="435"/>
      <c r="K14" s="435"/>
      <c r="L14" s="434"/>
    </row>
    <row r="15" spans="2:12" ht="33" customHeight="1" x14ac:dyDescent="0.2">
      <c r="B15" s="434"/>
      <c r="C15" s="434"/>
      <c r="D15" s="675"/>
      <c r="E15" s="676"/>
      <c r="F15" s="435"/>
      <c r="G15" s="435"/>
      <c r="H15" s="435"/>
      <c r="I15" s="435"/>
      <c r="J15" s="435"/>
      <c r="K15" s="435"/>
      <c r="L15" s="434"/>
    </row>
    <row r="16" spans="2:12" ht="28.5" customHeight="1" x14ac:dyDescent="0.2">
      <c r="B16" s="434"/>
      <c r="C16" s="434"/>
      <c r="D16" s="675"/>
      <c r="E16" s="676"/>
      <c r="F16" s="435"/>
      <c r="G16" s="435"/>
      <c r="H16" s="435"/>
      <c r="I16" s="435"/>
      <c r="J16" s="435"/>
      <c r="K16" s="435"/>
      <c r="L16" s="434"/>
    </row>
    <row r="17" spans="2:12" ht="27" customHeight="1" x14ac:dyDescent="0.2">
      <c r="B17" s="434"/>
      <c r="C17" s="434"/>
      <c r="D17" s="675"/>
      <c r="E17" s="676"/>
      <c r="F17" s="435"/>
      <c r="G17" s="435"/>
      <c r="H17" s="435"/>
      <c r="I17" s="435"/>
      <c r="J17" s="435"/>
      <c r="K17" s="435"/>
      <c r="L17" s="434"/>
    </row>
    <row r="18" spans="2:12" x14ac:dyDescent="0.2">
      <c r="B18" s="342"/>
      <c r="C18" s="342"/>
      <c r="D18" s="670" t="s">
        <v>317</v>
      </c>
      <c r="E18" s="671"/>
      <c r="F18" s="436">
        <f t="shared" ref="F18:K18" si="0">SUM(F12:F17)</f>
        <v>0</v>
      </c>
      <c r="G18" s="436">
        <f t="shared" si="0"/>
        <v>0</v>
      </c>
      <c r="H18" s="436">
        <f t="shared" si="0"/>
        <v>0</v>
      </c>
      <c r="I18" s="436">
        <f t="shared" si="0"/>
        <v>0</v>
      </c>
      <c r="J18" s="436">
        <f t="shared" si="0"/>
        <v>0</v>
      </c>
      <c r="K18" s="436">
        <f t="shared" si="0"/>
        <v>0</v>
      </c>
      <c r="L18" s="343"/>
    </row>
    <row r="20" spans="2:12" ht="15.75" x14ac:dyDescent="0.25">
      <c r="B20" s="92" t="s">
        <v>316</v>
      </c>
    </row>
    <row r="22" spans="2:12" ht="51" x14ac:dyDescent="0.2">
      <c r="B22" s="334" t="s">
        <v>315</v>
      </c>
      <c r="C22" s="665" t="s">
        <v>314</v>
      </c>
      <c r="D22" s="666"/>
      <c r="E22" s="334" t="s">
        <v>313</v>
      </c>
      <c r="F22" s="334" t="s">
        <v>312</v>
      </c>
      <c r="I22" s="333"/>
    </row>
    <row r="23" spans="2:12" x14ac:dyDescent="0.2">
      <c r="B23" s="334"/>
      <c r="C23" s="334" t="s">
        <v>29</v>
      </c>
      <c r="D23" s="334" t="s">
        <v>30</v>
      </c>
      <c r="E23" s="334"/>
      <c r="F23" s="334"/>
      <c r="I23" s="173"/>
    </row>
    <row r="24" spans="2:12" x14ac:dyDescent="0.2">
      <c r="B24" s="334"/>
      <c r="C24" s="334" t="s">
        <v>311</v>
      </c>
      <c r="D24" s="334" t="s">
        <v>311</v>
      </c>
      <c r="E24" s="334" t="s">
        <v>311</v>
      </c>
      <c r="F24" s="334" t="s">
        <v>311</v>
      </c>
      <c r="I24" s="173"/>
    </row>
    <row r="25" spans="2:12" ht="22.9" customHeight="1" x14ac:dyDescent="0.2">
      <c r="B25" s="462"/>
      <c r="C25" s="462"/>
      <c r="D25" s="462"/>
      <c r="E25" s="462"/>
      <c r="F25" s="462"/>
      <c r="I25" s="333"/>
    </row>
    <row r="27" spans="2:12" ht="15.75" x14ac:dyDescent="0.25">
      <c r="B27" s="92" t="s">
        <v>310</v>
      </c>
    </row>
    <row r="29" spans="2:12" x14ac:dyDescent="0.2">
      <c r="B29" s="667" t="s">
        <v>309</v>
      </c>
      <c r="C29" s="668"/>
      <c r="D29" s="461">
        <f>F18+C25+D25+G18</f>
        <v>0</v>
      </c>
    </row>
    <row r="31" spans="2:12" s="393" customFormat="1" x14ac:dyDescent="0.2">
      <c r="D31" s="463"/>
    </row>
    <row r="32" spans="2:12" s="393" customFormat="1" x14ac:dyDescent="0.2">
      <c r="F32" s="463"/>
      <c r="G32" s="463"/>
      <c r="H32" s="463"/>
      <c r="I32" s="463"/>
      <c r="J32" s="463"/>
    </row>
    <row r="33" spans="2:6" s="393" customFormat="1" x14ac:dyDescent="0.2">
      <c r="B33" s="463"/>
      <c r="C33" s="463"/>
      <c r="D33" s="463"/>
      <c r="E33" s="463"/>
      <c r="F33" s="463"/>
    </row>
  </sheetData>
  <mergeCells count="14">
    <mergeCell ref="C22:D22"/>
    <mergeCell ref="B29:C29"/>
    <mergeCell ref="B5:E5"/>
    <mergeCell ref="D18:E18"/>
    <mergeCell ref="F9:G9"/>
    <mergeCell ref="D10:E10"/>
    <mergeCell ref="D9:E9"/>
    <mergeCell ref="D11:E11"/>
    <mergeCell ref="D12:E12"/>
    <mergeCell ref="D13:E13"/>
    <mergeCell ref="D14:E14"/>
    <mergeCell ref="D15:E15"/>
    <mergeCell ref="D16:E16"/>
    <mergeCell ref="D17:E17"/>
  </mergeCells>
  <dataValidations count="1">
    <dataValidation type="list" allowBlank="1" showInputMessage="1" showErrorMessage="1" sqref="L12:L17">
      <formula1>"Yes, No"</formula1>
    </dataValidation>
  </dataValidations>
  <pageMargins left="0.35433070866141736" right="0.35433070866141736" top="0.59055118110236227" bottom="0.59055118110236227" header="0.51181102362204722" footer="0.11811023622047245"/>
  <pageSetup paperSize="9" scale="70" fitToHeight="100" orientation="landscape" r:id="rId1"/>
  <headerFooter alignWithMargins="0">
    <oddFooter>&amp;L&amp;8&amp;D&amp;C&amp;8&amp; Template: &amp;A
&amp;F&amp;R&amp;8&amp;P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0"/>
  <sheetViews>
    <sheetView view="pageBreakPreview" topLeftCell="A7" zoomScale="85" zoomScaleNormal="100" zoomScaleSheetLayoutView="85" workbookViewId="0">
      <selection activeCell="I25" sqref="I25"/>
    </sheetView>
  </sheetViews>
  <sheetFormatPr defaultColWidth="9.140625" defaultRowHeight="12.75" x14ac:dyDescent="0.2"/>
  <cols>
    <col min="1" max="1" width="12" style="142" customWidth="1"/>
    <col min="2" max="2" width="16.42578125" style="142" bestFit="1" customWidth="1"/>
    <col min="3" max="3" width="19.140625" style="142" customWidth="1"/>
    <col min="4" max="6" width="29.140625" style="142" customWidth="1"/>
    <col min="7" max="7" width="15.7109375" style="142" customWidth="1"/>
    <col min="8" max="8" width="6.140625" style="169" customWidth="1"/>
    <col min="9" max="11" width="19.85546875" style="142" customWidth="1"/>
    <col min="12" max="12" width="18.28515625" style="142" customWidth="1"/>
    <col min="13" max="16384" width="9.140625" style="142"/>
  </cols>
  <sheetData>
    <row r="1" spans="2:11" ht="20.25" x14ac:dyDescent="0.3">
      <c r="B1" s="45" t="str">
        <f>[8]Cover!C22</f>
        <v>Ausgrid</v>
      </c>
      <c r="C1" s="46"/>
      <c r="D1" s="46"/>
      <c r="E1" s="46"/>
      <c r="F1" s="46"/>
      <c r="G1" s="46"/>
      <c r="H1" s="280"/>
      <c r="I1" s="46"/>
      <c r="J1" s="46"/>
      <c r="K1" s="46"/>
    </row>
    <row r="2" spans="2:11" ht="20.25" x14ac:dyDescent="0.3">
      <c r="B2" s="172" t="s">
        <v>338</v>
      </c>
      <c r="C2" s="172"/>
    </row>
    <row r="3" spans="2:11" ht="20.25" x14ac:dyDescent="0.3">
      <c r="B3" s="45" t="str">
        <f>Cover!C26</f>
        <v>2013-14</v>
      </c>
    </row>
    <row r="4" spans="2:11" ht="20.25" x14ac:dyDescent="0.3">
      <c r="B4" s="45"/>
    </row>
    <row r="5" spans="2:11" ht="44.25" customHeight="1" x14ac:dyDescent="0.2">
      <c r="B5" s="595" t="s">
        <v>346</v>
      </c>
      <c r="C5" s="677"/>
      <c r="D5" s="677"/>
      <c r="E5" s="677"/>
      <c r="F5" s="677"/>
      <c r="G5" s="596"/>
    </row>
    <row r="6" spans="2:11" ht="20.25" x14ac:dyDescent="0.2">
      <c r="B6" s="317"/>
      <c r="C6" s="318"/>
      <c r="D6" s="318"/>
      <c r="E6" s="318"/>
      <c r="F6" s="318"/>
      <c r="G6" s="318"/>
      <c r="H6" s="142"/>
    </row>
    <row r="7" spans="2:11" ht="73.5" customHeight="1" x14ac:dyDescent="0.2">
      <c r="B7" s="678" t="s">
        <v>337</v>
      </c>
      <c r="C7" s="679"/>
      <c r="D7" s="679"/>
      <c r="E7" s="679"/>
      <c r="F7" s="606"/>
      <c r="G7" s="319"/>
      <c r="H7" s="142"/>
      <c r="I7" s="166"/>
      <c r="J7" s="166"/>
    </row>
    <row r="8" spans="2:11" s="169" customFormat="1" x14ac:dyDescent="0.2">
      <c r="B8" s="279"/>
      <c r="C8" s="279"/>
      <c r="D8" s="279"/>
      <c r="E8" s="279"/>
      <c r="F8" s="279"/>
      <c r="G8" s="279"/>
      <c r="H8" s="279"/>
    </row>
    <row r="9" spans="2:11" ht="15.75" x14ac:dyDescent="0.25">
      <c r="B9" s="167" t="s">
        <v>336</v>
      </c>
      <c r="H9" s="142"/>
    </row>
    <row r="10" spans="2:11" s="169" customFormat="1" x14ac:dyDescent="0.2">
      <c r="B10" s="279"/>
      <c r="C10" s="279"/>
      <c r="D10" s="279"/>
      <c r="E10" s="279"/>
      <c r="F10" s="279"/>
      <c r="G10" s="279"/>
      <c r="I10" s="278"/>
      <c r="J10" s="278"/>
    </row>
    <row r="11" spans="2:11" ht="57" customHeight="1" x14ac:dyDescent="0.2">
      <c r="B11" s="148" t="s">
        <v>37</v>
      </c>
      <c r="C11" s="149" t="s">
        <v>335</v>
      </c>
      <c r="D11" s="150" t="s">
        <v>334</v>
      </c>
      <c r="E11" s="150" t="s">
        <v>333</v>
      </c>
      <c r="F11" s="152" t="s">
        <v>332</v>
      </c>
      <c r="G11" s="277"/>
      <c r="H11" s="277"/>
    </row>
    <row r="12" spans="2:11" ht="13.5" customHeight="1" x14ac:dyDescent="0.2">
      <c r="B12" s="164"/>
      <c r="C12" s="275" t="s">
        <v>185</v>
      </c>
      <c r="D12" s="344" t="s">
        <v>311</v>
      </c>
      <c r="E12" s="344" t="s">
        <v>311</v>
      </c>
      <c r="F12" s="344" t="s">
        <v>311</v>
      </c>
      <c r="G12" s="276"/>
      <c r="H12" s="276"/>
    </row>
    <row r="13" spans="2:11" ht="13.5" customHeight="1" x14ac:dyDescent="0.2">
      <c r="B13" s="282"/>
      <c r="C13" s="269" t="s">
        <v>327</v>
      </c>
      <c r="D13" s="273"/>
      <c r="E13" s="272">
        <f>F13-D13</f>
        <v>0</v>
      </c>
      <c r="F13" s="271"/>
      <c r="G13" s="270"/>
      <c r="H13" s="270"/>
    </row>
    <row r="14" spans="2:11" ht="13.5" customHeight="1" x14ac:dyDescent="0.2">
      <c r="B14" s="282"/>
      <c r="C14" s="269" t="s">
        <v>327</v>
      </c>
      <c r="D14" s="273"/>
      <c r="E14" s="272">
        <f>F14-D14</f>
        <v>0</v>
      </c>
      <c r="F14" s="271"/>
      <c r="G14" s="270"/>
      <c r="H14" s="270"/>
    </row>
    <row r="15" spans="2:11" ht="13.5" customHeight="1" x14ac:dyDescent="0.2">
      <c r="B15" s="282"/>
      <c r="C15" s="269" t="s">
        <v>327</v>
      </c>
      <c r="D15" s="273"/>
      <c r="E15" s="272">
        <f>F15-D15</f>
        <v>0</v>
      </c>
      <c r="F15" s="271"/>
      <c r="G15" s="270"/>
      <c r="H15" s="270"/>
    </row>
    <row r="16" spans="2:11" ht="12.75" customHeight="1" x14ac:dyDescent="0.2">
      <c r="B16" s="164"/>
      <c r="C16" s="275" t="s">
        <v>164</v>
      </c>
      <c r="D16" s="274"/>
      <c r="E16" s="274"/>
      <c r="F16" s="274"/>
      <c r="G16" s="270"/>
      <c r="H16" s="270"/>
    </row>
    <row r="17" spans="2:8" ht="12.75" customHeight="1" x14ac:dyDescent="0.2">
      <c r="B17" s="282"/>
      <c r="C17" s="269" t="str">
        <f>'[9]22. CHAP'!C17</f>
        <v>Operating Expenses</v>
      </c>
      <c r="D17" s="273">
        <v>268356.36850592791</v>
      </c>
      <c r="E17" s="272">
        <f t="shared" ref="E17:E20" si="0">F17-D17</f>
        <v>21111.512560000003</v>
      </c>
      <c r="F17" s="271">
        <v>289467.88106592791</v>
      </c>
      <c r="G17" s="444">
        <f>F17-'[9]22. CHAP'!$F$17</f>
        <v>0</v>
      </c>
      <c r="H17" s="270"/>
    </row>
    <row r="18" spans="2:8" ht="12.75" customHeight="1" x14ac:dyDescent="0.2">
      <c r="B18" s="282"/>
      <c r="C18" s="269" t="str">
        <f>'[9]22. CHAP'!C18</f>
        <v xml:space="preserve">Profit before tax </v>
      </c>
      <c r="D18" s="273">
        <v>687014.76121341949</v>
      </c>
      <c r="E18" s="272">
        <f t="shared" si="0"/>
        <v>-21111.512559999945</v>
      </c>
      <c r="F18" s="271">
        <v>665903.24865341955</v>
      </c>
      <c r="G18" s="444"/>
      <c r="H18" s="270"/>
    </row>
    <row r="19" spans="2:8" ht="12.75" customHeight="1" x14ac:dyDescent="0.2">
      <c r="B19" s="282"/>
      <c r="C19" s="269" t="str">
        <f>'[9]22. CHAP'!C19</f>
        <v>Income tax expense</v>
      </c>
      <c r="D19" s="273">
        <v>280710.41747511999</v>
      </c>
      <c r="E19" s="272">
        <f t="shared" si="0"/>
        <v>-6333.4537680000067</v>
      </c>
      <c r="F19" s="271">
        <v>274376.96370711998</v>
      </c>
      <c r="G19" s="444"/>
      <c r="H19" s="270"/>
    </row>
    <row r="20" spans="2:8" ht="12.75" customHeight="1" x14ac:dyDescent="0.2">
      <c r="B20" s="282"/>
      <c r="C20" s="269" t="str">
        <f>'[9]22. CHAP'!C20</f>
        <v>Profit after tax</v>
      </c>
      <c r="D20" s="273">
        <v>406304.3437382995</v>
      </c>
      <c r="E20" s="272">
        <f t="shared" si="0"/>
        <v>-14778.058791999938</v>
      </c>
      <c r="F20" s="271">
        <v>391526.28494629957</v>
      </c>
      <c r="G20" s="270"/>
      <c r="H20" s="270"/>
    </row>
    <row r="21" spans="2:8" ht="12.75" customHeight="1" x14ac:dyDescent="0.2">
      <c r="B21" s="282"/>
      <c r="C21" s="269"/>
      <c r="D21" s="273"/>
      <c r="E21" s="272"/>
      <c r="F21" s="271"/>
      <c r="G21" s="270"/>
      <c r="H21" s="270"/>
    </row>
    <row r="22" spans="2:8" ht="12.75" customHeight="1" x14ac:dyDescent="0.2">
      <c r="B22" s="164"/>
      <c r="C22" s="275" t="s">
        <v>487</v>
      </c>
      <c r="D22" s="274"/>
      <c r="E22" s="274"/>
      <c r="F22" s="274"/>
      <c r="G22" s="270"/>
      <c r="H22" s="270"/>
    </row>
    <row r="23" spans="2:8" ht="13.5" customHeight="1" x14ac:dyDescent="0.2">
      <c r="B23" s="282"/>
      <c r="C23" s="269" t="str">
        <f>'[9]22. CHAP'!C23</f>
        <v xml:space="preserve">Reserves </v>
      </c>
      <c r="D23" s="273">
        <v>0</v>
      </c>
      <c r="E23" s="272">
        <f t="shared" ref="E23:E24" si="1">F23-D23</f>
        <v>14778.058791999938</v>
      </c>
      <c r="F23" s="271">
        <v>14778.058791999938</v>
      </c>
      <c r="G23" s="270"/>
      <c r="H23" s="270"/>
    </row>
    <row r="24" spans="2:8" ht="13.5" customHeight="1" x14ac:dyDescent="0.2">
      <c r="B24" s="282"/>
      <c r="C24" s="269" t="str">
        <f>'[9]22. CHAP'!C24</f>
        <v>Retained Profits</v>
      </c>
      <c r="D24" s="273">
        <v>0</v>
      </c>
      <c r="E24" s="272">
        <f t="shared" si="1"/>
        <v>-14778.058791999938</v>
      </c>
      <c r="F24" s="271">
        <v>-14778.058791999938</v>
      </c>
      <c r="G24" s="270"/>
      <c r="H24" s="270"/>
    </row>
    <row r="25" spans="2:8" x14ac:dyDescent="0.2">
      <c r="G25" s="169"/>
    </row>
    <row r="26" spans="2:8" ht="15.75" x14ac:dyDescent="0.25">
      <c r="B26" s="167" t="s">
        <v>331</v>
      </c>
      <c r="G26" s="169"/>
    </row>
    <row r="27" spans="2:8" x14ac:dyDescent="0.2">
      <c r="G27" s="169"/>
    </row>
    <row r="28" spans="2:8" ht="51" customHeight="1" x14ac:dyDescent="0.2">
      <c r="B28" s="148" t="s">
        <v>37</v>
      </c>
      <c r="C28" s="149" t="s">
        <v>330</v>
      </c>
      <c r="D28" s="683" t="s">
        <v>329</v>
      </c>
      <c r="E28" s="684"/>
      <c r="F28" s="684"/>
      <c r="G28" s="149" t="s">
        <v>328</v>
      </c>
      <c r="H28" s="268"/>
    </row>
    <row r="29" spans="2:8" ht="147" customHeight="1" x14ac:dyDescent="0.2">
      <c r="B29" s="282"/>
      <c r="C29" s="445" t="s">
        <v>488</v>
      </c>
      <c r="D29" s="680" t="s">
        <v>490</v>
      </c>
      <c r="E29" s="685"/>
      <c r="F29" s="686"/>
      <c r="G29" s="445" t="s">
        <v>489</v>
      </c>
      <c r="H29" s="268"/>
    </row>
    <row r="30" spans="2:8" ht="38.25" x14ac:dyDescent="0.2">
      <c r="B30" s="282"/>
      <c r="C30" s="445" t="s">
        <v>488</v>
      </c>
      <c r="D30" s="680" t="s">
        <v>491</v>
      </c>
      <c r="E30" s="681"/>
      <c r="F30" s="682"/>
      <c r="G30" s="447" t="s">
        <v>492</v>
      </c>
      <c r="H30" s="268"/>
    </row>
  </sheetData>
  <mergeCells count="5">
    <mergeCell ref="B5:G5"/>
    <mergeCell ref="B7:F7"/>
    <mergeCell ref="D30:F30"/>
    <mergeCell ref="D28:F28"/>
    <mergeCell ref="D29:F29"/>
  </mergeCells>
  <pageMargins left="0.35433070866141736" right="0.35433070866141736" top="0.59055118110236227" bottom="0.59055118110236227" header="0.51181102362204722" footer="0.11811023622047245"/>
  <pageSetup paperSize="9" scale="89" fitToHeight="100" orientation="landscape" r:id="rId1"/>
  <headerFooter alignWithMargins="0">
    <oddFooter>&amp;L&amp;8&amp;D&amp;C&amp;8&amp; Template: &amp;A
&amp;F&amp;R&amp;8&amp;P of &amp;N</oddFooter>
  </headerFooter>
  <rowBreaks count="1" manualBreakCount="1">
    <brk id="30" max="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16"/>
  <sheetViews>
    <sheetView workbookViewId="0">
      <selection activeCell="D33" sqref="D33"/>
    </sheetView>
  </sheetViews>
  <sheetFormatPr defaultRowHeight="12.75" x14ac:dyDescent="0.2"/>
  <cols>
    <col min="2" max="3" width="25.28515625" customWidth="1"/>
    <col min="4" max="4" width="57.140625" customWidth="1"/>
  </cols>
  <sheetData>
    <row r="2" spans="2:4" x14ac:dyDescent="0.2">
      <c r="B2" s="353" t="s">
        <v>372</v>
      </c>
    </row>
    <row r="3" spans="2:4" ht="13.5" thickBot="1" x14ac:dyDescent="0.25"/>
    <row r="4" spans="2:4" x14ac:dyDescent="0.2">
      <c r="B4" s="687" t="s">
        <v>373</v>
      </c>
      <c r="C4" s="688"/>
      <c r="D4" s="689" t="s">
        <v>374</v>
      </c>
    </row>
    <row r="5" spans="2:4" ht="13.5" thickBot="1" x14ac:dyDescent="0.25">
      <c r="B5" s="691" t="s">
        <v>375</v>
      </c>
      <c r="C5" s="692"/>
      <c r="D5" s="690"/>
    </row>
    <row r="6" spans="2:4" ht="13.5" thickBot="1" x14ac:dyDescent="0.25">
      <c r="B6" s="693" t="s">
        <v>376</v>
      </c>
      <c r="C6" s="694"/>
      <c r="D6" s="354"/>
    </row>
    <row r="7" spans="2:4" ht="13.5" thickBot="1" x14ac:dyDescent="0.25">
      <c r="B7" s="355" t="s">
        <v>197</v>
      </c>
      <c r="C7" s="356" t="s">
        <v>377</v>
      </c>
      <c r="D7" s="356" t="s">
        <v>378</v>
      </c>
    </row>
    <row r="8" spans="2:4" ht="13.5" thickBot="1" x14ac:dyDescent="0.25">
      <c r="B8" s="355" t="s">
        <v>379</v>
      </c>
      <c r="C8" s="356" t="s">
        <v>377</v>
      </c>
      <c r="D8" s="356" t="s">
        <v>378</v>
      </c>
    </row>
    <row r="9" spans="2:4" ht="13.5" thickBot="1" x14ac:dyDescent="0.25">
      <c r="B9" s="355" t="s">
        <v>380</v>
      </c>
      <c r="C9" s="356" t="s">
        <v>377</v>
      </c>
      <c r="D9" s="356" t="s">
        <v>378</v>
      </c>
    </row>
    <row r="10" spans="2:4" ht="13.5" thickBot="1" x14ac:dyDescent="0.25">
      <c r="B10" s="355" t="s">
        <v>381</v>
      </c>
      <c r="C10" s="356" t="s">
        <v>377</v>
      </c>
      <c r="D10" s="356" t="s">
        <v>382</v>
      </c>
    </row>
    <row r="11" spans="2:4" ht="13.5" thickBot="1" x14ac:dyDescent="0.25">
      <c r="B11" s="355" t="s">
        <v>383</v>
      </c>
      <c r="C11" s="356" t="s">
        <v>377</v>
      </c>
      <c r="D11" s="356" t="s">
        <v>382</v>
      </c>
    </row>
    <row r="12" spans="2:4" ht="13.5" thickBot="1" x14ac:dyDescent="0.25">
      <c r="B12" s="355" t="s">
        <v>384</v>
      </c>
      <c r="C12" s="356" t="s">
        <v>377</v>
      </c>
      <c r="D12" s="356" t="s">
        <v>382</v>
      </c>
    </row>
    <row r="13" spans="2:4" ht="13.5" thickBot="1" x14ac:dyDescent="0.25">
      <c r="B13" s="355" t="s">
        <v>356</v>
      </c>
      <c r="C13" s="356" t="s">
        <v>377</v>
      </c>
      <c r="D13" s="356" t="s">
        <v>385</v>
      </c>
    </row>
    <row r="14" spans="2:4" ht="26.25" thickBot="1" x14ac:dyDescent="0.25">
      <c r="B14" s="355" t="s">
        <v>386</v>
      </c>
      <c r="C14" s="356" t="s">
        <v>377</v>
      </c>
      <c r="D14" s="356" t="s">
        <v>387</v>
      </c>
    </row>
    <row r="15" spans="2:4" ht="13.5" thickBot="1" x14ac:dyDescent="0.25">
      <c r="B15" s="355" t="s">
        <v>360</v>
      </c>
      <c r="C15" s="356" t="s">
        <v>377</v>
      </c>
      <c r="D15" s="356" t="s">
        <v>388</v>
      </c>
    </row>
    <row r="16" spans="2:4" ht="13.5" thickBot="1" x14ac:dyDescent="0.25">
      <c r="B16" s="355" t="s">
        <v>363</v>
      </c>
      <c r="C16" s="356" t="s">
        <v>377</v>
      </c>
      <c r="D16" s="356" t="s">
        <v>382</v>
      </c>
    </row>
  </sheetData>
  <mergeCells count="4">
    <mergeCell ref="B4:C4"/>
    <mergeCell ref="D4:D5"/>
    <mergeCell ref="B5:C5"/>
    <mergeCell ref="B6:C6"/>
  </mergeCells>
  <pageMargins left="0.70866141732283472" right="0.70866141732283472" top="0.74803149606299213" bottom="0.74803149606299213" header="0.31496062992125984" footer="0.31496062992125984"/>
  <pageSetup paperSize="119" scale="7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U37" sqref="U37"/>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view="pageBreakPreview" topLeftCell="A7" zoomScaleNormal="100" zoomScaleSheetLayoutView="100" workbookViewId="0">
      <selection activeCell="D18" sqref="D18"/>
    </sheetView>
  </sheetViews>
  <sheetFormatPr defaultColWidth="9.140625" defaultRowHeight="23.25" x14ac:dyDescent="0.35"/>
  <cols>
    <col min="1" max="1" width="6.140625" style="32" customWidth="1"/>
    <col min="2" max="2" width="5.7109375" style="32" customWidth="1"/>
    <col min="3" max="5" width="50.7109375" style="32" customWidth="1"/>
    <col min="6" max="6" width="5.7109375" style="32" customWidth="1"/>
    <col min="7" max="7" width="3.7109375" style="32" customWidth="1"/>
    <col min="8" max="13" width="10.7109375" style="32" customWidth="1"/>
    <col min="14" max="14" width="4" style="32" customWidth="1"/>
    <col min="15" max="16384" width="9.140625" style="32"/>
  </cols>
  <sheetData>
    <row r="1" spans="1:15" ht="23.25" customHeight="1" thickBot="1" x14ac:dyDescent="0.4">
      <c r="A1" s="32" t="s">
        <v>18</v>
      </c>
    </row>
    <row r="2" spans="1:15" ht="60" customHeight="1" thickTop="1" x14ac:dyDescent="0.35">
      <c r="B2" s="174"/>
      <c r="C2" s="175"/>
      <c r="D2" s="175"/>
      <c r="E2" s="175"/>
      <c r="F2" s="176"/>
      <c r="G2" s="33"/>
      <c r="H2" s="33"/>
      <c r="I2" s="33"/>
      <c r="J2" s="33"/>
      <c r="K2" s="33"/>
      <c r="L2" s="33"/>
      <c r="M2" s="33"/>
      <c r="N2" s="33"/>
      <c r="O2" s="34"/>
    </row>
    <row r="3" spans="1:15" ht="51.6" customHeight="1" x14ac:dyDescent="0.35">
      <c r="B3" s="177"/>
      <c r="C3" s="503" t="s">
        <v>195</v>
      </c>
      <c r="D3" s="504"/>
      <c r="E3" s="504"/>
      <c r="F3" s="178"/>
      <c r="G3" s="35"/>
      <c r="H3" s="35"/>
      <c r="I3" s="35"/>
      <c r="J3" s="35"/>
      <c r="K3" s="35"/>
      <c r="L3" s="35"/>
      <c r="M3" s="35"/>
      <c r="N3" s="36"/>
      <c r="O3" s="34"/>
    </row>
    <row r="4" spans="1:15" ht="21" customHeight="1" x14ac:dyDescent="0.35">
      <c r="B4" s="177"/>
      <c r="C4" s="505" t="s">
        <v>19</v>
      </c>
      <c r="D4" s="504"/>
      <c r="E4" s="504"/>
      <c r="F4" s="179"/>
      <c r="G4" s="37"/>
      <c r="H4" s="37"/>
      <c r="I4" s="37"/>
      <c r="J4" s="37"/>
      <c r="K4" s="37"/>
      <c r="L4" s="37"/>
      <c r="M4" s="37"/>
      <c r="N4" s="38"/>
      <c r="O4" s="34"/>
    </row>
    <row r="5" spans="1:15" ht="15" customHeight="1" thickBot="1" x14ac:dyDescent="0.4">
      <c r="B5" s="177"/>
      <c r="C5" s="39"/>
      <c r="D5" s="39"/>
      <c r="E5" s="39"/>
      <c r="F5" s="180"/>
      <c r="G5" s="40"/>
      <c r="H5" s="40"/>
      <c r="I5" s="40"/>
      <c r="J5" s="40"/>
      <c r="K5" s="40"/>
      <c r="L5" s="40"/>
      <c r="M5" s="40"/>
      <c r="N5" s="33"/>
      <c r="O5" s="34"/>
    </row>
    <row r="6" spans="1:15" s="41" customFormat="1" ht="15" customHeight="1" x14ac:dyDescent="0.2">
      <c r="B6" s="181"/>
      <c r="C6" s="42"/>
      <c r="D6" s="42"/>
      <c r="E6" s="42"/>
      <c r="F6" s="182"/>
      <c r="G6" s="43"/>
      <c r="H6" s="40"/>
      <c r="I6" s="40"/>
      <c r="J6" s="40"/>
      <c r="K6" s="40"/>
      <c r="L6" s="40"/>
      <c r="M6" s="40"/>
      <c r="N6" s="37"/>
      <c r="O6" s="44"/>
    </row>
    <row r="7" spans="1:15" s="41" customFormat="1" ht="30" customHeight="1" x14ac:dyDescent="0.2">
      <c r="B7" s="183"/>
      <c r="C7" s="314" t="s">
        <v>20</v>
      </c>
      <c r="D7" s="315" t="s">
        <v>350</v>
      </c>
      <c r="E7" s="315" t="s">
        <v>351</v>
      </c>
      <c r="F7" s="184"/>
      <c r="G7" s="43"/>
      <c r="H7" s="40"/>
      <c r="I7" s="40"/>
      <c r="J7" s="40"/>
      <c r="K7" s="40"/>
      <c r="L7" s="40"/>
      <c r="M7" s="40"/>
      <c r="N7" s="37"/>
      <c r="O7" s="44"/>
    </row>
    <row r="8" spans="1:15" s="41" customFormat="1" ht="30" customHeight="1" x14ac:dyDescent="0.2">
      <c r="B8" s="183"/>
      <c r="C8" s="314" t="s">
        <v>196</v>
      </c>
      <c r="D8" s="315" t="s">
        <v>394</v>
      </c>
      <c r="E8" s="315" t="s">
        <v>352</v>
      </c>
      <c r="F8" s="184"/>
      <c r="G8" s="43"/>
      <c r="H8" s="40"/>
      <c r="I8" s="40"/>
      <c r="J8" s="40"/>
      <c r="K8" s="40"/>
      <c r="L8" s="40"/>
      <c r="M8" s="40"/>
      <c r="N8" s="37"/>
      <c r="O8" s="44"/>
    </row>
    <row r="9" spans="1:15" s="41" customFormat="1" ht="30" customHeight="1" x14ac:dyDescent="0.2">
      <c r="B9" s="183"/>
      <c r="C9" s="314" t="s">
        <v>390</v>
      </c>
      <c r="D9" s="315" t="s">
        <v>353</v>
      </c>
      <c r="E9" s="315" t="s">
        <v>354</v>
      </c>
      <c r="F9" s="184"/>
      <c r="G9" s="43"/>
      <c r="H9" s="40"/>
      <c r="I9" s="40"/>
      <c r="J9" s="40"/>
      <c r="K9" s="40"/>
      <c r="L9" s="40"/>
      <c r="M9" s="40"/>
      <c r="N9" s="37"/>
      <c r="O9" s="44"/>
    </row>
    <row r="10" spans="1:15" s="41" customFormat="1" ht="30" customHeight="1" x14ac:dyDescent="0.2">
      <c r="B10" s="183"/>
      <c r="C10" s="314" t="s">
        <v>391</v>
      </c>
      <c r="D10" s="315" t="s">
        <v>395</v>
      </c>
      <c r="E10" s="315" t="s">
        <v>355</v>
      </c>
      <c r="F10" s="184"/>
      <c r="G10" s="43"/>
      <c r="H10" s="40"/>
      <c r="I10" s="40"/>
      <c r="J10" s="40"/>
      <c r="K10" s="40"/>
      <c r="L10" s="40"/>
      <c r="M10" s="40"/>
      <c r="N10" s="37"/>
      <c r="O10" s="44"/>
    </row>
    <row r="11" spans="1:15" s="41" customFormat="1" ht="30" customHeight="1" x14ac:dyDescent="0.2">
      <c r="B11" s="183"/>
      <c r="C11" s="314" t="s">
        <v>392</v>
      </c>
      <c r="D11" s="315" t="s">
        <v>396</v>
      </c>
      <c r="E11" s="315" t="s">
        <v>357</v>
      </c>
      <c r="F11" s="184"/>
      <c r="G11" s="43"/>
      <c r="H11" s="40"/>
      <c r="I11" s="40"/>
      <c r="J11" s="40"/>
      <c r="K11" s="40"/>
      <c r="L11" s="40"/>
      <c r="M11" s="40"/>
      <c r="N11" s="37"/>
      <c r="O11" s="44"/>
    </row>
    <row r="12" spans="1:15" s="41" customFormat="1" ht="30" customHeight="1" x14ac:dyDescent="0.2">
      <c r="B12" s="183"/>
      <c r="C12" s="315" t="s">
        <v>358</v>
      </c>
      <c r="D12" s="315" t="s">
        <v>397</v>
      </c>
      <c r="E12" s="315" t="s">
        <v>359</v>
      </c>
      <c r="F12" s="184"/>
      <c r="G12" s="43"/>
      <c r="H12" s="40"/>
      <c r="I12" s="40"/>
      <c r="J12" s="40"/>
      <c r="K12" s="40"/>
      <c r="L12" s="40"/>
      <c r="M12" s="40"/>
      <c r="N12" s="37"/>
      <c r="O12" s="44"/>
    </row>
    <row r="13" spans="1:15" s="41" customFormat="1" ht="30" customHeight="1" x14ac:dyDescent="0.2">
      <c r="B13" s="183"/>
      <c r="C13" s="315" t="s">
        <v>393</v>
      </c>
      <c r="D13" s="315" t="s">
        <v>398</v>
      </c>
      <c r="E13" s="315" t="s">
        <v>361</v>
      </c>
      <c r="F13" s="184"/>
      <c r="G13" s="43"/>
      <c r="H13" s="40"/>
      <c r="I13" s="40"/>
      <c r="J13" s="40"/>
      <c r="K13" s="40"/>
      <c r="L13" s="40"/>
      <c r="M13" s="40"/>
      <c r="N13" s="37"/>
      <c r="O13" s="44"/>
    </row>
    <row r="14" spans="1:15" s="41" customFormat="1" ht="30" customHeight="1" x14ac:dyDescent="0.2">
      <c r="B14" s="183"/>
      <c r="C14" s="315" t="s">
        <v>362</v>
      </c>
      <c r="D14" s="315" t="s">
        <v>399</v>
      </c>
      <c r="E14" s="315" t="s">
        <v>364</v>
      </c>
      <c r="F14" s="184"/>
      <c r="G14" s="43"/>
      <c r="H14" s="40"/>
      <c r="I14" s="40"/>
      <c r="J14" s="40"/>
      <c r="K14" s="40"/>
      <c r="L14" s="40"/>
      <c r="M14" s="40"/>
      <c r="N14" s="37"/>
      <c r="O14" s="44"/>
    </row>
    <row r="15" spans="1:15" s="41" customFormat="1" ht="15" customHeight="1" thickBot="1" x14ac:dyDescent="0.25">
      <c r="A15" s="40"/>
      <c r="B15" s="185"/>
      <c r="C15" s="186"/>
      <c r="D15" s="186"/>
      <c r="E15" s="186"/>
      <c r="F15" s="187"/>
      <c r="G15" s="43"/>
      <c r="H15" s="40"/>
      <c r="I15" s="40"/>
      <c r="J15" s="40"/>
      <c r="K15" s="40"/>
      <c r="L15" s="40"/>
      <c r="M15" s="40"/>
      <c r="N15" s="37"/>
      <c r="O15" s="44"/>
    </row>
    <row r="16" spans="1:15" ht="24" thickTop="1" x14ac:dyDescent="0.35">
      <c r="A16" s="34"/>
      <c r="B16" s="33"/>
    </row>
    <row r="17" spans="1:2" x14ac:dyDescent="0.35">
      <c r="A17" s="34"/>
      <c r="B17" s="34"/>
    </row>
    <row r="18" spans="1:2" x14ac:dyDescent="0.35">
      <c r="A18" s="34"/>
      <c r="B18" s="34"/>
    </row>
  </sheetData>
  <mergeCells count="2">
    <mergeCell ref="C3:E3"/>
    <mergeCell ref="C4:E4"/>
  </mergeCells>
  <hyperlinks>
    <hyperlink ref="C7" location="Cover!A1" display="Cover sheet"/>
    <hyperlink ref="C8" location="'1. Income'!A1" display="1. Income statement"/>
    <hyperlink ref="C9" location="'2. Balance'!A1" display="2. Balance sheet"/>
    <hyperlink ref="C10" location="'3. Cashflows'!A1" display="3. Cashflows statement"/>
    <hyperlink ref="C11" location="'4. Equity'!A1" display="4. Changes in equity"/>
    <hyperlink ref="C12" location="'5. Capex'!A1" display="5. Capex"/>
    <hyperlink ref="C13" location="'6. Capex overheads'!A1" display="6. Capex overheads"/>
    <hyperlink ref="C14" location="'7. Capex for tax dep''n'!A1" display="7. Capex for tax depreciation"/>
    <hyperlink ref="D7" location="'8. Maintenance'!A1" display="8. Maintenance"/>
    <hyperlink ref="D8" location="'9. Maintenance overheads'!A1" display="9. Maintenance overheads"/>
    <hyperlink ref="D9" location="'10. Operating costs'!A1" display="10. Operating costs"/>
    <hyperlink ref="D10" location="'11. Operating overheads'!A1" display="11. Operating overheads"/>
    <hyperlink ref="D11" location="'12. Cost categories'!A1" display="12. Cost categories"/>
    <hyperlink ref="D12" location="'13. Opex step change'!A1" display="13. Opex step change"/>
    <hyperlink ref="D14" location="'15. Overheads allocation'!A1" display="15. Overheads allocation"/>
    <hyperlink ref="E7" location="'16. Avoided cost payments'!A1" display="16. Avoided cost payments"/>
    <hyperlink ref="E8" location="'17. Altern Ctl &amp; other'!A1" display="17. Alternative control &amp; other"/>
    <hyperlink ref="E9" location="'18. EBSS'!A1" display="18. EBSS"/>
    <hyperlink ref="E10" location="'19. Juris Scheme'!A1" display="19. Jurisdictional scheme"/>
    <hyperlink ref="E11" location="'20a. DMIS -DMIA'!A1" display="20a. DMIS _ DMIA"/>
    <hyperlink ref="E13" location="'21. Self insurance'!A1" display="21. Self insurance"/>
    <hyperlink ref="E14" location="'22. CHAP'!A1" display="22. Change in accounting policy"/>
    <hyperlink ref="D13" location="'14. Provisions'!A1" display="14. Provisions"/>
    <hyperlink ref="E12" location="'20b. DMIS -  D-factor'!A1" display="20b. DMIS _ D-factor"/>
  </hyperlinks>
  <pageMargins left="0.35433070866141736" right="0.35433070866141736" top="0.59055118110236227" bottom="0.59055118110236227" header="0.51181102362204722" footer="0.11811023622047245"/>
  <pageSetup paperSize="9" scale="80" fitToHeight="100" orientation="landscape" r:id="rId1"/>
  <headerFooter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8"/>
  <sheetViews>
    <sheetView showGridLines="0" view="pageBreakPreview" zoomScale="85" zoomScaleNormal="85" zoomScaleSheetLayoutView="85" workbookViewId="0">
      <selection activeCell="K33" sqref="K33"/>
    </sheetView>
  </sheetViews>
  <sheetFormatPr defaultColWidth="9.140625" defaultRowHeight="12.75" x14ac:dyDescent="0.2"/>
  <cols>
    <col min="1" max="1" width="7.28515625" style="142" customWidth="1"/>
    <col min="2" max="2" width="16.42578125" style="142" bestFit="1" customWidth="1"/>
    <col min="3" max="3" width="43.42578125" style="142" customWidth="1"/>
    <col min="4" max="11" width="15.7109375" style="142" customWidth="1"/>
    <col min="12" max="12" width="3.140625" style="142" bestFit="1" customWidth="1"/>
    <col min="13" max="13" width="20.7109375" style="142" customWidth="1"/>
    <col min="14" max="16384" width="9.140625" style="142"/>
  </cols>
  <sheetData>
    <row r="1" spans="2:12" ht="20.25" x14ac:dyDescent="0.3">
      <c r="B1" s="45" t="str">
        <f>[4]Cover!C22</f>
        <v>Ausgrid</v>
      </c>
      <c r="C1" s="46"/>
      <c r="D1" s="46"/>
      <c r="E1" s="46"/>
      <c r="F1" s="46"/>
      <c r="G1" s="46"/>
      <c r="H1" s="46"/>
      <c r="I1" s="46"/>
      <c r="J1" s="46"/>
      <c r="K1" s="46"/>
    </row>
    <row r="2" spans="2:12" ht="20.25" x14ac:dyDescent="0.3">
      <c r="B2" s="509" t="s">
        <v>164</v>
      </c>
      <c r="C2" s="509"/>
    </row>
    <row r="3" spans="2:12" ht="20.25" x14ac:dyDescent="0.3">
      <c r="B3" s="45" t="str">
        <f>Cover!C26</f>
        <v>2013-14</v>
      </c>
    </row>
    <row r="4" spans="2:12" ht="12.75" customHeight="1" x14ac:dyDescent="0.3">
      <c r="B4" s="45"/>
    </row>
    <row r="5" spans="2:12" ht="67.5" customHeight="1" x14ac:dyDescent="0.2">
      <c r="B5" s="513" t="s">
        <v>186</v>
      </c>
      <c r="C5" s="514"/>
    </row>
    <row r="6" spans="2:12" x14ac:dyDescent="0.2">
      <c r="B6" s="168"/>
      <c r="C6" s="168"/>
    </row>
    <row r="7" spans="2:12" ht="15.75" x14ac:dyDescent="0.2">
      <c r="B7" s="510" t="s">
        <v>165</v>
      </c>
      <c r="C7" s="510"/>
      <c r="D7" s="510"/>
    </row>
    <row r="8" spans="2:12" x14ac:dyDescent="0.2">
      <c r="B8" s="143"/>
      <c r="C8" s="144"/>
      <c r="D8" s="145"/>
      <c r="E8" s="145"/>
      <c r="F8" s="146"/>
      <c r="G8" s="146"/>
      <c r="H8" s="146"/>
      <c r="I8" s="146"/>
      <c r="J8" s="146"/>
      <c r="K8" s="147"/>
    </row>
    <row r="9" spans="2:12" ht="51" customHeight="1" x14ac:dyDescent="0.2">
      <c r="B9" s="148" t="s">
        <v>21</v>
      </c>
      <c r="C9" s="149" t="s">
        <v>22</v>
      </c>
      <c r="D9" s="150" t="s">
        <v>23</v>
      </c>
      <c r="E9" s="150" t="s">
        <v>24</v>
      </c>
      <c r="F9" s="47" t="s">
        <v>166</v>
      </c>
      <c r="G9" s="511" t="s">
        <v>25</v>
      </c>
      <c r="H9" s="512"/>
      <c r="I9" s="151" t="s">
        <v>26</v>
      </c>
      <c r="J9" s="152" t="s">
        <v>27</v>
      </c>
      <c r="K9" s="153" t="s">
        <v>28</v>
      </c>
    </row>
    <row r="10" spans="2:12" ht="30" customHeight="1" x14ac:dyDescent="0.2">
      <c r="B10" s="154"/>
      <c r="C10" s="155"/>
      <c r="D10" s="48"/>
      <c r="E10" s="48"/>
      <c r="F10" s="48"/>
      <c r="G10" s="156" t="s">
        <v>29</v>
      </c>
      <c r="H10" s="156" t="s">
        <v>30</v>
      </c>
      <c r="I10" s="151" t="s">
        <v>31</v>
      </c>
      <c r="J10" s="48"/>
      <c r="K10" s="48"/>
    </row>
    <row r="11" spans="2:12" x14ac:dyDescent="0.2">
      <c r="B11" s="154"/>
      <c r="C11" s="157"/>
      <c r="D11" s="48" t="s">
        <v>32</v>
      </c>
      <c r="E11" s="48" t="s">
        <v>32</v>
      </c>
      <c r="F11" s="48" t="s">
        <v>32</v>
      </c>
      <c r="G11" s="48" t="s">
        <v>32</v>
      </c>
      <c r="H11" s="48" t="s">
        <v>32</v>
      </c>
      <c r="I11" s="48" t="s">
        <v>32</v>
      </c>
      <c r="J11" s="48" t="s">
        <v>32</v>
      </c>
      <c r="K11" s="48" t="s">
        <v>32</v>
      </c>
    </row>
    <row r="12" spans="2:12" x14ac:dyDescent="0.2">
      <c r="B12" s="282"/>
      <c r="C12" s="158" t="s">
        <v>167</v>
      </c>
      <c r="D12" s="363">
        <v>2897435.2897000005</v>
      </c>
      <c r="E12" s="363">
        <v>-731189.06171103241</v>
      </c>
      <c r="F12" s="363">
        <v>2166246.2279889686</v>
      </c>
      <c r="G12" s="363">
        <v>2120123.7423989684</v>
      </c>
      <c r="H12" s="363">
        <v>0</v>
      </c>
      <c r="I12" s="363">
        <v>46122.485589999997</v>
      </c>
      <c r="J12" s="363">
        <v>0</v>
      </c>
      <c r="K12" s="363"/>
      <c r="L12" s="364"/>
    </row>
    <row r="13" spans="2:12" x14ac:dyDescent="0.2">
      <c r="B13" s="282"/>
      <c r="C13" s="159" t="s">
        <v>168</v>
      </c>
      <c r="D13" s="363">
        <v>0</v>
      </c>
      <c r="E13" s="363">
        <v>516009.46469834232</v>
      </c>
      <c r="F13" s="363">
        <v>516009.46469834232</v>
      </c>
      <c r="G13" s="363">
        <v>516009.46469834232</v>
      </c>
      <c r="H13" s="363">
        <v>268456</v>
      </c>
      <c r="I13" s="363">
        <v>0</v>
      </c>
      <c r="J13" s="363">
        <v>0</v>
      </c>
      <c r="K13" s="363"/>
      <c r="L13" s="364"/>
    </row>
    <row r="14" spans="2:12" x14ac:dyDescent="0.2">
      <c r="B14" s="282"/>
      <c r="C14" s="160" t="s">
        <v>169</v>
      </c>
      <c r="D14" s="363">
        <v>0</v>
      </c>
      <c r="E14" s="363">
        <v>0</v>
      </c>
      <c r="F14" s="363">
        <v>0</v>
      </c>
      <c r="G14" s="363">
        <v>0</v>
      </c>
      <c r="H14" s="363">
        <v>0</v>
      </c>
      <c r="I14" s="363">
        <v>0</v>
      </c>
      <c r="J14" s="363">
        <v>0</v>
      </c>
      <c r="K14" s="363"/>
      <c r="L14" s="364"/>
    </row>
    <row r="15" spans="2:12" x14ac:dyDescent="0.2">
      <c r="B15" s="282"/>
      <c r="C15" s="158" t="s">
        <v>170</v>
      </c>
      <c r="D15" s="363">
        <v>35052.028469999947</v>
      </c>
      <c r="E15" s="363">
        <v>-10536.484359965198</v>
      </c>
      <c r="F15" s="363">
        <v>24515.544110034763</v>
      </c>
      <c r="G15" s="363">
        <v>26187.307300415596</v>
      </c>
      <c r="H15" s="363">
        <v>-1865.1499507386259</v>
      </c>
      <c r="I15" s="363">
        <v>193.38676035779184</v>
      </c>
      <c r="J15" s="363">
        <v>0</v>
      </c>
      <c r="K15" s="363"/>
      <c r="L15" s="364"/>
    </row>
    <row r="16" spans="2:12" x14ac:dyDescent="0.2">
      <c r="B16" s="282"/>
      <c r="C16" s="158" t="s">
        <v>171</v>
      </c>
      <c r="D16" s="363">
        <v>60855.195120000004</v>
      </c>
      <c r="E16" s="363">
        <v>-68.608452257983913</v>
      </c>
      <c r="F16" s="363">
        <v>60786.586661234076</v>
      </c>
      <c r="G16" s="363">
        <v>55670.1995977111</v>
      </c>
      <c r="H16" s="363">
        <v>815.50937055298812</v>
      </c>
      <c r="I16" s="363">
        <v>4300.8776929699898</v>
      </c>
      <c r="J16" s="363">
        <v>0</v>
      </c>
      <c r="K16" s="363"/>
      <c r="L16" s="364"/>
    </row>
    <row r="17" spans="2:12" x14ac:dyDescent="0.2">
      <c r="B17" s="282"/>
      <c r="C17" s="158" t="s">
        <v>172</v>
      </c>
      <c r="D17" s="363">
        <v>804.20544000000007</v>
      </c>
      <c r="E17" s="363">
        <v>232.97230999999999</v>
      </c>
      <c r="F17" s="363">
        <v>1037.1777499999998</v>
      </c>
      <c r="G17" s="363">
        <v>904.41770094321248</v>
      </c>
      <c r="H17" s="363">
        <v>132.76004905678744</v>
      </c>
      <c r="I17" s="363">
        <v>-3.6078178792013533E-16</v>
      </c>
      <c r="J17" s="363">
        <v>0</v>
      </c>
      <c r="K17" s="363"/>
      <c r="L17" s="364"/>
    </row>
    <row r="18" spans="2:12" x14ac:dyDescent="0.2">
      <c r="B18" s="282"/>
      <c r="C18" s="158" t="s">
        <v>404</v>
      </c>
      <c r="D18" s="363">
        <v>57352.250090000001</v>
      </c>
      <c r="E18" s="363">
        <v>0</v>
      </c>
      <c r="F18" s="363">
        <v>57352.250090000001</v>
      </c>
      <c r="G18" s="363">
        <v>57352.250090000001</v>
      </c>
      <c r="H18" s="363">
        <v>0</v>
      </c>
      <c r="I18" s="363">
        <v>0</v>
      </c>
      <c r="J18" s="363">
        <v>0</v>
      </c>
      <c r="K18" s="363"/>
      <c r="L18" s="364"/>
    </row>
    <row r="19" spans="2:12" x14ac:dyDescent="0.2">
      <c r="B19" s="282"/>
      <c r="C19" s="158" t="s">
        <v>173</v>
      </c>
      <c r="D19" s="363">
        <v>283234.06346000009</v>
      </c>
      <c r="E19" s="363">
        <v>-131874.04159042431</v>
      </c>
      <c r="F19" s="363">
        <v>151360.02186957581</v>
      </c>
      <c r="G19" s="363">
        <v>151318.23181243954</v>
      </c>
      <c r="H19" s="363">
        <v>24.645382931567692</v>
      </c>
      <c r="I19" s="363">
        <v>17.144674204711215</v>
      </c>
      <c r="J19" s="363">
        <v>0</v>
      </c>
      <c r="K19" s="363"/>
      <c r="L19" s="364"/>
    </row>
    <row r="20" spans="2:12" x14ac:dyDescent="0.2">
      <c r="B20" s="154"/>
      <c r="C20" s="161" t="s">
        <v>174</v>
      </c>
      <c r="D20" s="365">
        <f t="shared" ref="D20:K20" si="0">SUM(D12:D19)</f>
        <v>3334733.0322800009</v>
      </c>
      <c r="E20" s="365">
        <f t="shared" si="0"/>
        <v>-357425.75910533755</v>
      </c>
      <c r="F20" s="365">
        <f t="shared" si="0"/>
        <v>2977307.273168155</v>
      </c>
      <c r="G20" s="365">
        <f t="shared" si="0"/>
        <v>2927565.6135988203</v>
      </c>
      <c r="H20" s="365">
        <f t="shared" si="0"/>
        <v>267563.76485180273</v>
      </c>
      <c r="I20" s="365">
        <f t="shared" si="0"/>
        <v>50633.894717532487</v>
      </c>
      <c r="J20" s="365">
        <f t="shared" si="0"/>
        <v>0</v>
      </c>
      <c r="K20" s="365">
        <f t="shared" si="0"/>
        <v>0</v>
      </c>
      <c r="L20" s="364"/>
    </row>
    <row r="21" spans="2:12" x14ac:dyDescent="0.2">
      <c r="B21" s="282"/>
      <c r="C21" s="159" t="s">
        <v>175</v>
      </c>
      <c r="D21" s="363">
        <v>0</v>
      </c>
      <c r="E21" s="363">
        <v>528553.71819999989</v>
      </c>
      <c r="F21" s="363">
        <v>528553.71819999989</v>
      </c>
      <c r="G21" s="363">
        <v>528553.71819999989</v>
      </c>
      <c r="H21" s="363">
        <v>0</v>
      </c>
      <c r="I21" s="363">
        <v>0</v>
      </c>
      <c r="J21" s="363">
        <v>0</v>
      </c>
      <c r="K21" s="363"/>
      <c r="L21" s="364"/>
    </row>
    <row r="22" spans="2:12" x14ac:dyDescent="0.2">
      <c r="B22" s="282"/>
      <c r="C22" s="160" t="s">
        <v>176</v>
      </c>
      <c r="D22" s="363">
        <v>0</v>
      </c>
      <c r="E22" s="363">
        <v>0</v>
      </c>
      <c r="F22" s="363">
        <v>0</v>
      </c>
      <c r="G22" s="363">
        <v>0</v>
      </c>
      <c r="H22" s="363">
        <v>0</v>
      </c>
      <c r="I22" s="363">
        <v>0</v>
      </c>
      <c r="J22" s="363">
        <v>0</v>
      </c>
      <c r="K22" s="363"/>
      <c r="L22" s="364"/>
    </row>
    <row r="23" spans="2:12" x14ac:dyDescent="0.2">
      <c r="B23" s="282"/>
      <c r="C23" s="160" t="s">
        <v>177</v>
      </c>
      <c r="D23" s="363">
        <v>0</v>
      </c>
      <c r="E23" s="363">
        <v>288698.67158000002</v>
      </c>
      <c r="F23" s="363">
        <v>288698.67158000008</v>
      </c>
      <c r="G23" s="363">
        <v>255398.91533940626</v>
      </c>
      <c r="H23" s="363">
        <v>12609.379890593831</v>
      </c>
      <c r="I23" s="363">
        <v>20690.376349999988</v>
      </c>
      <c r="J23" s="363">
        <v>0</v>
      </c>
      <c r="K23" s="363"/>
      <c r="L23" s="364"/>
    </row>
    <row r="24" spans="2:12" x14ac:dyDescent="0.2">
      <c r="B24" s="282"/>
      <c r="C24" s="158" t="s">
        <v>178</v>
      </c>
      <c r="D24" s="363">
        <v>0</v>
      </c>
      <c r="E24" s="363">
        <v>307100.34786952805</v>
      </c>
      <c r="F24" s="363">
        <v>307100.34786952805</v>
      </c>
      <c r="G24" s="363">
        <v>281479.50141017832</v>
      </c>
      <c r="H24" s="363">
        <v>24644.442801901314</v>
      </c>
      <c r="I24" s="363">
        <v>976.40365744840949</v>
      </c>
      <c r="J24" s="363">
        <v>0</v>
      </c>
      <c r="K24" s="363"/>
      <c r="L24" s="364"/>
    </row>
    <row r="25" spans="2:12" x14ac:dyDescent="0.2">
      <c r="B25" s="282"/>
      <c r="C25" s="162" t="s">
        <v>405</v>
      </c>
      <c r="D25" s="363">
        <v>677462.6971799999</v>
      </c>
      <c r="E25" s="363">
        <v>-31307.340677120381</v>
      </c>
      <c r="F25" s="363">
        <v>646155.35650287976</v>
      </c>
      <c r="G25" s="363">
        <v>562050.97246385086</v>
      </c>
      <c r="H25" s="363">
        <v>62674.308471736462</v>
      </c>
      <c r="I25" s="363">
        <v>21430.075567292348</v>
      </c>
      <c r="J25" s="363">
        <v>0</v>
      </c>
      <c r="K25" s="363"/>
      <c r="L25" s="364"/>
    </row>
    <row r="26" spans="2:12" x14ac:dyDescent="0.2">
      <c r="B26" s="282"/>
      <c r="C26" s="158" t="s">
        <v>406</v>
      </c>
      <c r="D26" s="363">
        <v>596884.3658100001</v>
      </c>
      <c r="E26" s="363">
        <v>-6500.1848511511143</v>
      </c>
      <c r="F26" s="363">
        <v>590384.18095884891</v>
      </c>
      <c r="G26" s="363">
        <v>555843.55943077034</v>
      </c>
      <c r="H26" s="363">
        <v>20003.41280798849</v>
      </c>
      <c r="I26" s="363">
        <v>14537.208720090084</v>
      </c>
      <c r="J26" s="363">
        <v>0</v>
      </c>
      <c r="K26" s="363"/>
      <c r="L26" s="364"/>
    </row>
    <row r="27" spans="2:12" x14ac:dyDescent="0.2">
      <c r="B27" s="282"/>
      <c r="C27" s="158" t="s">
        <v>179</v>
      </c>
      <c r="D27" s="363">
        <v>0</v>
      </c>
      <c r="E27" s="363">
        <v>0</v>
      </c>
      <c r="F27" s="363">
        <v>0</v>
      </c>
      <c r="G27" s="363">
        <v>0</v>
      </c>
      <c r="H27" s="363">
        <v>0</v>
      </c>
      <c r="I27" s="363">
        <v>0</v>
      </c>
      <c r="J27" s="363">
        <v>0</v>
      </c>
      <c r="K27" s="363"/>
      <c r="L27" s="364"/>
    </row>
    <row r="28" spans="2:12" x14ac:dyDescent="0.2">
      <c r="B28" s="282"/>
      <c r="C28" s="158" t="s">
        <v>180</v>
      </c>
      <c r="D28" s="363">
        <v>209.08552999999932</v>
      </c>
      <c r="E28" s="363">
        <v>-538.88668547853842</v>
      </c>
      <c r="F28" s="363">
        <v>-329.80115547853853</v>
      </c>
      <c r="G28" s="363">
        <v>-325.13608371979694</v>
      </c>
      <c r="H28" s="363">
        <v>-24.555889841365513</v>
      </c>
      <c r="I28" s="363">
        <v>19.890818082623909</v>
      </c>
      <c r="J28" s="363">
        <v>0</v>
      </c>
      <c r="K28" s="363"/>
      <c r="L28" s="364"/>
    </row>
    <row r="29" spans="2:12" x14ac:dyDescent="0.2">
      <c r="B29" s="282"/>
      <c r="C29" s="158" t="s">
        <v>407</v>
      </c>
      <c r="D29" s="363">
        <v>0</v>
      </c>
      <c r="E29" s="363">
        <v>57351.916379999995</v>
      </c>
      <c r="F29" s="363">
        <v>57351.916379999995</v>
      </c>
      <c r="G29" s="363">
        <v>57351.916379999995</v>
      </c>
      <c r="H29" s="363">
        <v>0</v>
      </c>
      <c r="I29" s="363">
        <v>0</v>
      </c>
      <c r="J29" s="363">
        <v>0</v>
      </c>
      <c r="K29" s="363"/>
      <c r="L29" s="364"/>
    </row>
    <row r="30" spans="2:12" x14ac:dyDescent="0.2">
      <c r="B30" s="282"/>
      <c r="C30" s="158" t="s">
        <v>408</v>
      </c>
      <c r="D30" s="363">
        <v>0</v>
      </c>
      <c r="E30" s="363">
        <v>149802.46831</v>
      </c>
      <c r="F30" s="363">
        <v>149802.46831</v>
      </c>
      <c r="G30" s="363">
        <v>149802.46831</v>
      </c>
      <c r="H30" s="363">
        <v>0</v>
      </c>
      <c r="I30" s="363">
        <v>0</v>
      </c>
      <c r="J30" s="363">
        <v>0</v>
      </c>
      <c r="K30" s="363"/>
      <c r="L30" s="364"/>
    </row>
    <row r="31" spans="2:12" x14ac:dyDescent="0.2">
      <c r="B31" s="282"/>
      <c r="C31" s="162" t="s">
        <v>181</v>
      </c>
      <c r="D31" s="363">
        <v>1285586.8844199877</v>
      </c>
      <c r="E31" s="363">
        <v>-1285586.8844199879</v>
      </c>
      <c r="F31" s="363">
        <v>0</v>
      </c>
      <c r="G31" s="363">
        <v>0</v>
      </c>
      <c r="H31" s="363">
        <v>0</v>
      </c>
      <c r="I31" s="363">
        <v>0</v>
      </c>
      <c r="J31" s="363">
        <v>0</v>
      </c>
      <c r="K31" s="363"/>
      <c r="L31" s="364"/>
    </row>
    <row r="32" spans="2:12" x14ac:dyDescent="0.2">
      <c r="B32" s="282"/>
      <c r="C32" s="161" t="s">
        <v>182</v>
      </c>
      <c r="D32" s="366">
        <f>D20-SUM(D21:D31)</f>
        <v>774589.99934001314</v>
      </c>
      <c r="E32" s="366">
        <f t="shared" ref="E32" si="1">E20-SUM(E21:E31)</f>
        <v>-364999.58481112728</v>
      </c>
      <c r="F32" s="366">
        <f t="shared" ref="F32:G32" si="2">F20-SUM(F21:F31)</f>
        <v>409590.41452237731</v>
      </c>
      <c r="G32" s="366">
        <f t="shared" si="2"/>
        <v>537409.6981483344</v>
      </c>
      <c r="H32" s="366">
        <f t="shared" ref="H32:K32" si="3">H20-SUM(H21:H31)</f>
        <v>147656.77676942397</v>
      </c>
      <c r="I32" s="366">
        <f t="shared" si="3"/>
        <v>-7020.0603953809696</v>
      </c>
      <c r="J32" s="366">
        <f t="shared" si="3"/>
        <v>0</v>
      </c>
      <c r="K32" s="366">
        <f t="shared" si="3"/>
        <v>0</v>
      </c>
      <c r="L32" s="364"/>
    </row>
    <row r="33" spans="2:12" x14ac:dyDescent="0.2">
      <c r="B33" s="282"/>
      <c r="C33" s="163" t="s">
        <v>183</v>
      </c>
      <c r="D33" s="363">
        <v>167066.30909999993</v>
      </c>
      <c r="E33" s="363">
        <v>-35883.912499287238</v>
      </c>
      <c r="F33" s="363">
        <v>131182.3966007127</v>
      </c>
      <c r="G33" s="363">
        <v>110926.08640069063</v>
      </c>
      <c r="H33" s="363">
        <v>22484.086646411033</v>
      </c>
      <c r="I33" s="363">
        <v>-2227.7764463889775</v>
      </c>
      <c r="J33" s="363">
        <v>0</v>
      </c>
      <c r="K33" s="363"/>
      <c r="L33" s="364"/>
    </row>
    <row r="34" spans="2:12" x14ac:dyDescent="0.2">
      <c r="B34" s="282"/>
      <c r="C34" s="161" t="s">
        <v>184</v>
      </c>
      <c r="D34" s="365">
        <f t="shared" ref="D34:K34" si="4">D32-D33</f>
        <v>607523.69024001318</v>
      </c>
      <c r="E34" s="365">
        <f t="shared" ref="E34" si="5">E32-E33</f>
        <v>-329115.67231184006</v>
      </c>
      <c r="F34" s="365">
        <f t="shared" si="4"/>
        <v>278408.01792166464</v>
      </c>
      <c r="G34" s="365">
        <f t="shared" si="4"/>
        <v>426483.61174764379</v>
      </c>
      <c r="H34" s="365">
        <f t="shared" si="4"/>
        <v>125172.69012301294</v>
      </c>
      <c r="I34" s="365">
        <f t="shared" si="4"/>
        <v>-4792.2839489919916</v>
      </c>
      <c r="J34" s="365">
        <f t="shared" si="4"/>
        <v>0</v>
      </c>
      <c r="K34" s="365">
        <f t="shared" si="4"/>
        <v>0</v>
      </c>
      <c r="L34" s="364"/>
    </row>
    <row r="36" spans="2:12" ht="12.75" customHeight="1" x14ac:dyDescent="0.2">
      <c r="B36" s="508" t="s">
        <v>409</v>
      </c>
      <c r="C36" s="508"/>
      <c r="D36" s="508"/>
      <c r="E36" s="508"/>
      <c r="F36" s="508"/>
      <c r="G36" s="508"/>
      <c r="H36" s="508"/>
      <c r="I36" s="508"/>
      <c r="J36" s="508"/>
      <c r="K36" s="508"/>
    </row>
    <row r="37" spans="2:12" x14ac:dyDescent="0.2">
      <c r="B37" s="360"/>
      <c r="C37" s="360"/>
      <c r="D37" s="360"/>
      <c r="E37" s="360"/>
      <c r="F37" s="360"/>
      <c r="G37" s="360"/>
      <c r="H37" s="360"/>
      <c r="I37" s="360"/>
      <c r="J37" s="360"/>
      <c r="K37" s="360"/>
    </row>
    <row r="38" spans="2:12" ht="47.25" customHeight="1" x14ac:dyDescent="0.2">
      <c r="B38" s="506" t="s">
        <v>506</v>
      </c>
      <c r="C38" s="507"/>
      <c r="D38" s="507"/>
      <c r="E38" s="507"/>
      <c r="F38" s="507"/>
      <c r="G38" s="507"/>
      <c r="H38" s="507"/>
      <c r="I38" s="507"/>
      <c r="J38" s="507"/>
      <c r="K38" s="507"/>
    </row>
    <row r="39" spans="2:12" x14ac:dyDescent="0.2">
      <c r="B39" s="360"/>
      <c r="C39" s="360"/>
      <c r="D39" s="360"/>
      <c r="E39" s="360"/>
      <c r="F39" s="360"/>
      <c r="G39" s="360"/>
      <c r="H39" s="360"/>
      <c r="I39" s="360"/>
      <c r="J39" s="360"/>
      <c r="K39" s="360"/>
    </row>
    <row r="40" spans="2:12" x14ac:dyDescent="0.2">
      <c r="B40" s="142" t="s">
        <v>410</v>
      </c>
    </row>
    <row r="42" spans="2:12" ht="48" customHeight="1" x14ac:dyDescent="0.2">
      <c r="B42" s="508" t="s">
        <v>507</v>
      </c>
      <c r="C42" s="508"/>
      <c r="D42" s="508"/>
      <c r="E42" s="508"/>
      <c r="F42" s="508"/>
      <c r="G42" s="508"/>
      <c r="H42" s="508"/>
      <c r="I42" s="508"/>
      <c r="J42" s="508"/>
      <c r="K42" s="508"/>
    </row>
    <row r="44" spans="2:12" ht="38.25" customHeight="1" x14ac:dyDescent="0.2">
      <c r="B44" s="508" t="s">
        <v>411</v>
      </c>
      <c r="C44" s="508"/>
      <c r="D44" s="508"/>
      <c r="E44" s="508"/>
      <c r="F44" s="508"/>
      <c r="G44" s="508"/>
      <c r="H44" s="508"/>
      <c r="I44" s="508"/>
      <c r="J44" s="508"/>
      <c r="K44" s="508"/>
    </row>
    <row r="48" spans="2:12" x14ac:dyDescent="0.2">
      <c r="C48" s="361"/>
      <c r="D48" s="362"/>
      <c r="E48" s="362"/>
      <c r="F48" s="362"/>
      <c r="G48" s="362"/>
    </row>
  </sheetData>
  <mergeCells count="8">
    <mergeCell ref="B38:K38"/>
    <mergeCell ref="B42:K42"/>
    <mergeCell ref="B44:K44"/>
    <mergeCell ref="B2:C2"/>
    <mergeCell ref="B7:D7"/>
    <mergeCell ref="G9:H9"/>
    <mergeCell ref="B5:C5"/>
    <mergeCell ref="B36:K36"/>
  </mergeCells>
  <pageMargins left="0.35433070866141736" right="0.35433070866141736" top="0.59055118110236227" bottom="0.59055118110236227" header="0.51181102362204722" footer="0.11811023622047245"/>
  <pageSetup paperSize="9" scale="59" fitToHeight="100" orientation="landscape" r:id="rId1"/>
  <headerFooter alignWithMargins="0">
    <oddFooter>&amp;L&amp;8&amp;D&amp;C&amp;8&amp; Template: &amp;A
&amp;F&amp;R&amp;8&amp;P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60"/>
  <sheetViews>
    <sheetView showGridLines="0" view="pageBreakPreview" zoomScale="85" zoomScaleNormal="100" zoomScaleSheetLayoutView="85" workbookViewId="0">
      <selection activeCell="G252" sqref="G252"/>
    </sheetView>
  </sheetViews>
  <sheetFormatPr defaultColWidth="9.140625" defaultRowHeight="12.75" x14ac:dyDescent="0.2"/>
  <cols>
    <col min="1" max="1" width="10.85546875" style="122" customWidth="1"/>
    <col min="2" max="2" width="50.85546875" style="122" customWidth="1"/>
    <col min="3" max="6" width="15.7109375" style="122" customWidth="1"/>
    <col min="7" max="7" width="35.5703125" style="122" customWidth="1"/>
    <col min="8" max="16384" width="9.140625" style="122"/>
  </cols>
  <sheetData>
    <row r="1" spans="2:5" ht="20.25" x14ac:dyDescent="0.3">
      <c r="B1" s="45" t="str">
        <f>[5]Cover!C22</f>
        <v>Ausgrid</v>
      </c>
    </row>
    <row r="2" spans="2:5" ht="20.25" x14ac:dyDescent="0.3">
      <c r="B2" s="515" t="s">
        <v>401</v>
      </c>
      <c r="C2" s="516"/>
    </row>
    <row r="3" spans="2:5" ht="20.25" x14ac:dyDescent="0.3">
      <c r="B3" s="45" t="str">
        <f>Cover!C26</f>
        <v>2013-14</v>
      </c>
    </row>
    <row r="5" spans="2:5" ht="54" customHeight="1" x14ac:dyDescent="0.2">
      <c r="B5" s="528" t="s">
        <v>189</v>
      </c>
      <c r="C5" s="529"/>
    </row>
    <row r="6" spans="2:5" ht="14.25" customHeight="1" x14ac:dyDescent="0.2"/>
    <row r="7" spans="2:5" ht="15.75" x14ac:dyDescent="0.25">
      <c r="B7" s="52" t="s">
        <v>159</v>
      </c>
    </row>
    <row r="8" spans="2:5" x14ac:dyDescent="0.2">
      <c r="B8" s="53"/>
    </row>
    <row r="9" spans="2:5" x14ac:dyDescent="0.2">
      <c r="B9" s="135"/>
      <c r="C9" s="50" t="s">
        <v>39</v>
      </c>
      <c r="D9" s="50" t="s">
        <v>40</v>
      </c>
      <c r="E9" s="50" t="s">
        <v>41</v>
      </c>
    </row>
    <row r="10" spans="2:5" ht="15.75" x14ac:dyDescent="0.2">
      <c r="B10" s="134" t="s">
        <v>29</v>
      </c>
      <c r="C10" s="48" t="s">
        <v>32</v>
      </c>
      <c r="D10" s="48" t="s">
        <v>32</v>
      </c>
      <c r="E10" s="128" t="s">
        <v>42</v>
      </c>
    </row>
    <row r="11" spans="2:5" x14ac:dyDescent="0.2">
      <c r="B11" s="133" t="s">
        <v>43</v>
      </c>
      <c r="C11" s="48"/>
      <c r="D11" s="48"/>
      <c r="E11" s="131"/>
    </row>
    <row r="12" spans="2:5" x14ac:dyDescent="0.2">
      <c r="B12" s="132" t="s">
        <v>44</v>
      </c>
      <c r="C12" s="370">
        <v>899683.83884417487</v>
      </c>
      <c r="D12" s="370">
        <v>315410.73046134732</v>
      </c>
      <c r="E12" s="283">
        <f t="shared" ref="E12:E21" si="0">(D12-C12)/C12</f>
        <v>-0.64942047767963029</v>
      </c>
    </row>
    <row r="13" spans="2:5" x14ac:dyDescent="0.2">
      <c r="B13" s="132" t="s">
        <v>45</v>
      </c>
      <c r="C13" s="370">
        <v>478174.86356344738</v>
      </c>
      <c r="D13" s="370">
        <v>248414.67802714798</v>
      </c>
      <c r="E13" s="283">
        <f t="shared" si="0"/>
        <v>-0.48049406826633267</v>
      </c>
    </row>
    <row r="14" spans="2:5" x14ac:dyDescent="0.2">
      <c r="B14" s="132" t="s">
        <v>46</v>
      </c>
      <c r="C14" s="370">
        <v>31874.58220295639</v>
      </c>
      <c r="D14" s="370">
        <v>9800.5064199999997</v>
      </c>
      <c r="E14" s="283">
        <f t="shared" si="0"/>
        <v>-0.6925291017903602</v>
      </c>
    </row>
    <row r="15" spans="2:5" x14ac:dyDescent="0.2">
      <c r="B15" s="132" t="s">
        <v>47</v>
      </c>
      <c r="C15" s="370">
        <v>77838.559037106636</v>
      </c>
      <c r="D15" s="370">
        <v>51774.026191463709</v>
      </c>
      <c r="E15" s="283">
        <f t="shared" si="0"/>
        <v>-0.33485374303007887</v>
      </c>
    </row>
    <row r="16" spans="2:5" x14ac:dyDescent="0.2">
      <c r="B16" s="132" t="s">
        <v>34</v>
      </c>
      <c r="C16" s="370">
        <v>24677.098001117658</v>
      </c>
      <c r="D16" s="370">
        <v>7351.7485099999994</v>
      </c>
      <c r="E16" s="283">
        <f t="shared" si="0"/>
        <v>-0.70208212855227037</v>
      </c>
    </row>
    <row r="17" spans="2:5" x14ac:dyDescent="0.2">
      <c r="B17" s="137" t="s">
        <v>48</v>
      </c>
      <c r="C17" s="371">
        <f>SUM(C12:C16)</f>
        <v>1512248.9416488027</v>
      </c>
      <c r="D17" s="371">
        <f>SUM(D12:D16)</f>
        <v>632751.68960995891</v>
      </c>
      <c r="E17" s="283">
        <f t="shared" si="0"/>
        <v>-0.58158232273578536</v>
      </c>
    </row>
    <row r="18" spans="2:5" x14ac:dyDescent="0.2">
      <c r="B18" s="133" t="s">
        <v>49</v>
      </c>
      <c r="C18" s="370"/>
      <c r="D18" s="370"/>
      <c r="E18" s="283" t="e">
        <f t="shared" si="0"/>
        <v>#DIV/0!</v>
      </c>
    </row>
    <row r="19" spans="2:5" x14ac:dyDescent="0.2">
      <c r="B19" s="132" t="s">
        <v>50</v>
      </c>
      <c r="C19" s="370">
        <v>46345.720891383367</v>
      </c>
      <c r="D19" s="370">
        <v>39170.287960000001</v>
      </c>
      <c r="E19" s="283">
        <f t="shared" si="0"/>
        <v>-0.15482406559604142</v>
      </c>
    </row>
    <row r="20" spans="2:5" x14ac:dyDescent="0.2">
      <c r="B20" s="132" t="s">
        <v>51</v>
      </c>
      <c r="C20" s="370">
        <v>28840.974987209251</v>
      </c>
      <c r="D20" s="370">
        <v>25331.339621859253</v>
      </c>
      <c r="E20" s="283">
        <f t="shared" si="0"/>
        <v>-0.12168920665499323</v>
      </c>
    </row>
    <row r="21" spans="2:5" x14ac:dyDescent="0.2">
      <c r="B21" s="137" t="s">
        <v>52</v>
      </c>
      <c r="C21" s="371">
        <f>SUM(C17:C20)</f>
        <v>1587435.6375273955</v>
      </c>
      <c r="D21" s="371">
        <f>SUM(D17:D20)</f>
        <v>697253.31719181815</v>
      </c>
      <c r="E21" s="283">
        <f t="shared" si="0"/>
        <v>-0.56076750407476905</v>
      </c>
    </row>
    <row r="22" spans="2:5" ht="15.75" x14ac:dyDescent="0.2">
      <c r="B22" s="134" t="s">
        <v>30</v>
      </c>
      <c r="C22" s="372"/>
      <c r="D22" s="372"/>
      <c r="E22" s="138"/>
    </row>
    <row r="23" spans="2:5" x14ac:dyDescent="0.2">
      <c r="B23" s="133" t="s">
        <v>43</v>
      </c>
      <c r="C23" s="372"/>
      <c r="D23" s="372"/>
      <c r="E23" s="138"/>
    </row>
    <row r="24" spans="2:5" x14ac:dyDescent="0.2">
      <c r="B24" s="132" t="s">
        <v>44</v>
      </c>
      <c r="C24" s="370">
        <v>97334.114117799181</v>
      </c>
      <c r="D24" s="370">
        <v>49441.525848337536</v>
      </c>
      <c r="E24" s="283">
        <f t="shared" ref="E24:E34" si="1">(D24-C24)/C24</f>
        <v>-0.49204319270322183</v>
      </c>
    </row>
    <row r="25" spans="2:5" x14ac:dyDescent="0.2">
      <c r="B25" s="132" t="s">
        <v>45</v>
      </c>
      <c r="C25" s="370">
        <v>68941.642995022819</v>
      </c>
      <c r="D25" s="370">
        <v>26162.72480149327</v>
      </c>
      <c r="E25" s="283">
        <f t="shared" si="1"/>
        <v>-0.62050911952617571</v>
      </c>
    </row>
    <row r="26" spans="2:5" x14ac:dyDescent="0.2">
      <c r="B26" s="132" t="s">
        <v>46</v>
      </c>
      <c r="C26" s="370">
        <v>37352.784212784332</v>
      </c>
      <c r="D26" s="370">
        <v>7578.5806199999997</v>
      </c>
      <c r="E26" s="283">
        <f t="shared" si="1"/>
        <v>-0.79710801270320941</v>
      </c>
    </row>
    <row r="27" spans="2:5" x14ac:dyDescent="0.2">
      <c r="B27" s="132" t="s">
        <v>47</v>
      </c>
      <c r="C27" s="370">
        <v>7022.6604786431635</v>
      </c>
      <c r="D27" s="370">
        <v>2988.5833295380276</v>
      </c>
      <c r="E27" s="283">
        <f t="shared" si="1"/>
        <v>-0.57443716115470722</v>
      </c>
    </row>
    <row r="28" spans="2:5" x14ac:dyDescent="0.2">
      <c r="B28" s="132" t="s">
        <v>34</v>
      </c>
      <c r="C28" s="370">
        <v>0</v>
      </c>
      <c r="D28" s="370">
        <v>3646.44812</v>
      </c>
      <c r="E28" s="283" t="e">
        <f t="shared" si="1"/>
        <v>#DIV/0!</v>
      </c>
    </row>
    <row r="29" spans="2:5" x14ac:dyDescent="0.2">
      <c r="B29" s="137" t="s">
        <v>48</v>
      </c>
      <c r="C29" s="371">
        <f>SUM(C24:C28)</f>
        <v>210651.20180424952</v>
      </c>
      <c r="D29" s="371">
        <f>SUM(D24:D28)</f>
        <v>89817.86271936883</v>
      </c>
      <c r="E29" s="283">
        <f t="shared" si="1"/>
        <v>-0.57361808548885806</v>
      </c>
    </row>
    <row r="30" spans="2:5" x14ac:dyDescent="0.2">
      <c r="B30" s="133" t="s">
        <v>49</v>
      </c>
      <c r="C30" s="370"/>
      <c r="D30" s="370"/>
      <c r="E30" s="283" t="e">
        <f t="shared" si="1"/>
        <v>#DIV/0!</v>
      </c>
    </row>
    <row r="31" spans="2:5" x14ac:dyDescent="0.2">
      <c r="B31" s="132" t="s">
        <v>50</v>
      </c>
      <c r="C31" s="370">
        <v>6581.6105026912383</v>
      </c>
      <c r="D31" s="370">
        <v>5519.1302214866873</v>
      </c>
      <c r="E31" s="283">
        <f t="shared" si="1"/>
        <v>-0.16143165578851862</v>
      </c>
    </row>
    <row r="32" spans="2:5" x14ac:dyDescent="0.2">
      <c r="B32" s="132" t="s">
        <v>51</v>
      </c>
      <c r="C32" s="370">
        <v>4095.7408846555068</v>
      </c>
      <c r="D32" s="370">
        <v>3569.2796566866587</v>
      </c>
      <c r="E32" s="283">
        <f t="shared" si="1"/>
        <v>-0.12853870466786838</v>
      </c>
    </row>
    <row r="33" spans="2:6" x14ac:dyDescent="0.2">
      <c r="B33" s="136" t="s">
        <v>53</v>
      </c>
      <c r="C33" s="371">
        <f>SUM(C29:C32)</f>
        <v>221328.55319159626</v>
      </c>
      <c r="D33" s="371">
        <f>SUM(D29:D32)</f>
        <v>98906.272597542178</v>
      </c>
      <c r="E33" s="283">
        <f t="shared" si="1"/>
        <v>-0.55312465937495858</v>
      </c>
    </row>
    <row r="34" spans="2:6" x14ac:dyDescent="0.2">
      <c r="B34" s="136" t="s">
        <v>54</v>
      </c>
      <c r="C34" s="371">
        <f>SUM(C21, C33)</f>
        <v>1808764.1907189917</v>
      </c>
      <c r="D34" s="371">
        <f>SUM(D21, D33)</f>
        <v>796159.5897893603</v>
      </c>
      <c r="E34" s="283">
        <f t="shared" si="1"/>
        <v>-0.5598322910888216</v>
      </c>
    </row>
    <row r="36" spans="2:6" ht="15.75" x14ac:dyDescent="0.25">
      <c r="B36" s="52" t="s">
        <v>55</v>
      </c>
    </row>
    <row r="37" spans="2:6" ht="15.75" x14ac:dyDescent="0.25">
      <c r="B37" s="52"/>
    </row>
    <row r="38" spans="2:6" x14ac:dyDescent="0.2">
      <c r="B38" s="517" t="s">
        <v>158</v>
      </c>
      <c r="C38" s="518"/>
    </row>
    <row r="39" spans="2:6" ht="15.75" x14ac:dyDescent="0.25">
      <c r="B39" s="52"/>
    </row>
    <row r="40" spans="2:6" ht="15.75" x14ac:dyDescent="0.2">
      <c r="B40" s="134" t="s">
        <v>29</v>
      </c>
      <c r="C40" s="525" t="s">
        <v>56</v>
      </c>
      <c r="D40" s="526"/>
      <c r="E40" s="526"/>
      <c r="F40" s="527"/>
    </row>
    <row r="41" spans="2:6" x14ac:dyDescent="0.2">
      <c r="B41" s="340" t="s">
        <v>43</v>
      </c>
      <c r="C41" s="525"/>
      <c r="D41" s="526"/>
      <c r="E41" s="526"/>
      <c r="F41" s="527"/>
    </row>
    <row r="42" spans="2:6" ht="110.25" customHeight="1" x14ac:dyDescent="0.2">
      <c r="B42" s="132" t="s">
        <v>44</v>
      </c>
      <c r="C42" s="519" t="s">
        <v>514</v>
      </c>
      <c r="D42" s="520"/>
      <c r="E42" s="520"/>
      <c r="F42" s="521"/>
    </row>
    <row r="43" spans="2:6" ht="70.5" customHeight="1" x14ac:dyDescent="0.2">
      <c r="B43" s="132" t="s">
        <v>45</v>
      </c>
      <c r="C43" s="519" t="s">
        <v>515</v>
      </c>
      <c r="D43" s="520"/>
      <c r="E43" s="520"/>
      <c r="F43" s="521"/>
    </row>
    <row r="44" spans="2:6" ht="38.25" customHeight="1" x14ac:dyDescent="0.2">
      <c r="B44" s="132" t="s">
        <v>46</v>
      </c>
      <c r="C44" s="519" t="s">
        <v>516</v>
      </c>
      <c r="D44" s="520"/>
      <c r="E44" s="520"/>
      <c r="F44" s="521"/>
    </row>
    <row r="45" spans="2:6" ht="47.25" customHeight="1" x14ac:dyDescent="0.2">
      <c r="B45" s="132" t="s">
        <v>47</v>
      </c>
      <c r="C45" s="519" t="s">
        <v>412</v>
      </c>
      <c r="D45" s="520" t="s">
        <v>412</v>
      </c>
      <c r="E45" s="520" t="s">
        <v>412</v>
      </c>
      <c r="F45" s="521" t="s">
        <v>412</v>
      </c>
    </row>
    <row r="46" spans="2:6" ht="35.25" customHeight="1" x14ac:dyDescent="0.2">
      <c r="B46" s="132" t="s">
        <v>34</v>
      </c>
      <c r="C46" s="519" t="s">
        <v>413</v>
      </c>
      <c r="D46" s="520"/>
      <c r="E46" s="520"/>
      <c r="F46" s="521"/>
    </row>
    <row r="47" spans="2:6" x14ac:dyDescent="0.2">
      <c r="B47" s="340" t="s">
        <v>49</v>
      </c>
      <c r="C47" s="367"/>
      <c r="D47" s="368"/>
      <c r="E47" s="368"/>
      <c r="F47" s="369"/>
    </row>
    <row r="48" spans="2:6" ht="77.25" customHeight="1" x14ac:dyDescent="0.2">
      <c r="B48" s="132" t="s">
        <v>50</v>
      </c>
      <c r="C48" s="522" t="s">
        <v>519</v>
      </c>
      <c r="D48" s="523"/>
      <c r="E48" s="523"/>
      <c r="F48" s="524"/>
    </row>
    <row r="49" spans="2:6" ht="81" customHeight="1" x14ac:dyDescent="0.2">
      <c r="B49" s="132" t="s">
        <v>51</v>
      </c>
      <c r="C49" s="522" t="s">
        <v>513</v>
      </c>
      <c r="D49" s="523"/>
      <c r="E49" s="523"/>
      <c r="F49" s="524"/>
    </row>
    <row r="50" spans="2:6" ht="15.75" x14ac:dyDescent="0.2">
      <c r="B50" s="134" t="s">
        <v>30</v>
      </c>
      <c r="C50" s="525"/>
      <c r="D50" s="526"/>
      <c r="E50" s="526"/>
      <c r="F50" s="527"/>
    </row>
    <row r="51" spans="2:6" x14ac:dyDescent="0.2">
      <c r="B51" s="340" t="s">
        <v>43</v>
      </c>
      <c r="C51" s="525"/>
      <c r="D51" s="526"/>
      <c r="E51" s="526"/>
      <c r="F51" s="527"/>
    </row>
    <row r="52" spans="2:6" ht="61.5" customHeight="1" x14ac:dyDescent="0.2">
      <c r="B52" s="132" t="s">
        <v>44</v>
      </c>
      <c r="C52" s="519" t="s">
        <v>517</v>
      </c>
      <c r="D52" s="520"/>
      <c r="E52" s="520"/>
      <c r="F52" s="521"/>
    </row>
    <row r="53" spans="2:6" ht="34.5" customHeight="1" x14ac:dyDescent="0.2">
      <c r="B53" s="132" t="s">
        <v>45</v>
      </c>
      <c r="C53" s="519" t="s">
        <v>518</v>
      </c>
      <c r="D53" s="520"/>
      <c r="E53" s="520"/>
      <c r="F53" s="521"/>
    </row>
    <row r="54" spans="2:6" ht="31.5" customHeight="1" x14ac:dyDescent="0.2">
      <c r="B54" s="132" t="s">
        <v>46</v>
      </c>
      <c r="C54" s="519" t="s">
        <v>516</v>
      </c>
      <c r="D54" s="520"/>
      <c r="E54" s="520"/>
      <c r="F54" s="521"/>
    </row>
    <row r="55" spans="2:6" ht="43.5" customHeight="1" x14ac:dyDescent="0.2">
      <c r="B55" s="132" t="s">
        <v>47</v>
      </c>
      <c r="C55" s="519" t="s">
        <v>412</v>
      </c>
      <c r="D55" s="520" t="s">
        <v>412</v>
      </c>
      <c r="E55" s="520" t="s">
        <v>412</v>
      </c>
      <c r="F55" s="521" t="s">
        <v>412</v>
      </c>
    </row>
    <row r="56" spans="2:6" ht="21.75" customHeight="1" x14ac:dyDescent="0.2">
      <c r="B56" s="132" t="s">
        <v>34</v>
      </c>
      <c r="C56" s="519" t="s">
        <v>413</v>
      </c>
      <c r="D56" s="520"/>
      <c r="E56" s="520"/>
      <c r="F56" s="521"/>
    </row>
    <row r="57" spans="2:6" x14ac:dyDescent="0.2">
      <c r="B57" s="340" t="s">
        <v>49</v>
      </c>
      <c r="C57" s="525"/>
      <c r="D57" s="526"/>
      <c r="E57" s="526"/>
      <c r="F57" s="527"/>
    </row>
    <row r="58" spans="2:6" ht="82.5" customHeight="1" x14ac:dyDescent="0.2">
      <c r="B58" s="132" t="s">
        <v>50</v>
      </c>
      <c r="C58" s="522" t="s">
        <v>519</v>
      </c>
      <c r="D58" s="523"/>
      <c r="E58" s="523"/>
      <c r="F58" s="524"/>
    </row>
    <row r="59" spans="2:6" ht="75.75" customHeight="1" x14ac:dyDescent="0.2">
      <c r="B59" s="132" t="s">
        <v>51</v>
      </c>
      <c r="C59" s="522" t="s">
        <v>513</v>
      </c>
      <c r="D59" s="523"/>
      <c r="E59" s="523"/>
      <c r="F59" s="524"/>
    </row>
    <row r="61" spans="2:6" ht="15.75" x14ac:dyDescent="0.25">
      <c r="B61" s="124" t="s">
        <v>157</v>
      </c>
    </row>
    <row r="63" spans="2:6" x14ac:dyDescent="0.2">
      <c r="B63" s="56"/>
      <c r="C63" s="50" t="s">
        <v>39</v>
      </c>
      <c r="D63" s="50" t="s">
        <v>40</v>
      </c>
      <c r="E63" s="50" t="s">
        <v>41</v>
      </c>
    </row>
    <row r="64" spans="2:6" x14ac:dyDescent="0.2">
      <c r="B64" s="123" t="s">
        <v>29</v>
      </c>
      <c r="C64" s="48" t="s">
        <v>32</v>
      </c>
      <c r="D64" s="48" t="s">
        <v>32</v>
      </c>
      <c r="E64" s="128" t="s">
        <v>42</v>
      </c>
    </row>
    <row r="65" spans="2:5" x14ac:dyDescent="0.2">
      <c r="B65" s="339" t="s">
        <v>63</v>
      </c>
      <c r="C65" s="48"/>
      <c r="D65" s="48"/>
      <c r="E65" s="131"/>
    </row>
    <row r="66" spans="2:5" x14ac:dyDescent="0.2">
      <c r="B66" s="51" t="s">
        <v>64</v>
      </c>
      <c r="C66" s="373">
        <v>268773.48264309805</v>
      </c>
      <c r="D66" s="373">
        <v>53906.705853951018</v>
      </c>
      <c r="E66" s="410">
        <f t="shared" ref="E66:E80" si="2">(D66-C66)/C66</f>
        <v>-0.79943443332341957</v>
      </c>
    </row>
    <row r="67" spans="2:5" x14ac:dyDescent="0.2">
      <c r="B67" s="54" t="s">
        <v>65</v>
      </c>
      <c r="C67" s="373">
        <v>0</v>
      </c>
      <c r="D67" s="373">
        <v>44515.617468641431</v>
      </c>
      <c r="E67" s="410" t="e">
        <f t="shared" si="2"/>
        <v>#DIV/0!</v>
      </c>
    </row>
    <row r="68" spans="2:5" x14ac:dyDescent="0.2">
      <c r="B68" s="54" t="s">
        <v>66</v>
      </c>
      <c r="C68" s="373">
        <v>392647.60315960646</v>
      </c>
      <c r="D68" s="373">
        <v>175801.00763491815</v>
      </c>
      <c r="E68" s="410">
        <f t="shared" si="2"/>
        <v>-0.5522677173621835</v>
      </c>
    </row>
    <row r="69" spans="2:5" x14ac:dyDescent="0.2">
      <c r="B69" s="54" t="s">
        <v>67</v>
      </c>
      <c r="C69" s="373">
        <v>324899.53471279831</v>
      </c>
      <c r="D69" s="373">
        <v>165139.98833806851</v>
      </c>
      <c r="E69" s="410">
        <f t="shared" si="2"/>
        <v>-0.49171983738281611</v>
      </c>
    </row>
    <row r="70" spans="2:5" x14ac:dyDescent="0.2">
      <c r="B70" s="54" t="s">
        <v>68</v>
      </c>
      <c r="C70" s="373">
        <v>160479.89416856895</v>
      </c>
      <c r="D70" s="373">
        <v>30809.357554495822</v>
      </c>
      <c r="E70" s="410">
        <f t="shared" si="2"/>
        <v>-0.80801733628928296</v>
      </c>
    </row>
    <row r="71" spans="2:5" x14ac:dyDescent="0.2">
      <c r="B71" s="54" t="s">
        <v>69</v>
      </c>
      <c r="C71" s="373">
        <v>87327.204401294686</v>
      </c>
      <c r="D71" s="373">
        <v>5236.2133302072543</v>
      </c>
      <c r="E71" s="410">
        <f t="shared" si="2"/>
        <v>-0.94003915084530487</v>
      </c>
    </row>
    <row r="72" spans="2:5" x14ac:dyDescent="0.2">
      <c r="B72" s="54" t="s">
        <v>70</v>
      </c>
      <c r="C72" s="373">
        <v>238529.81114738705</v>
      </c>
      <c r="D72" s="373">
        <v>122735.4735797887</v>
      </c>
      <c r="E72" s="410">
        <f t="shared" si="2"/>
        <v>-0.48545017082183195</v>
      </c>
    </row>
    <row r="73" spans="2:5" x14ac:dyDescent="0.2">
      <c r="B73" s="54" t="s">
        <v>71</v>
      </c>
      <c r="C73" s="373">
        <v>0</v>
      </c>
      <c r="D73" s="373">
        <v>0</v>
      </c>
      <c r="E73" s="410" t="e">
        <f t="shared" si="2"/>
        <v>#DIV/0!</v>
      </c>
    </row>
    <row r="74" spans="2:5" x14ac:dyDescent="0.2">
      <c r="B74" s="54" t="s">
        <v>72</v>
      </c>
      <c r="C74" s="373">
        <v>24338.875943110223</v>
      </c>
      <c r="D74" s="373">
        <v>17094.715010349653</v>
      </c>
      <c r="E74" s="410">
        <f t="shared" si="2"/>
        <v>-0.29763744840530421</v>
      </c>
    </row>
    <row r="75" spans="2:5" x14ac:dyDescent="0.2">
      <c r="B75" s="54" t="s">
        <v>73</v>
      </c>
      <c r="C75" s="373">
        <v>0</v>
      </c>
      <c r="D75" s="373">
        <v>0</v>
      </c>
      <c r="E75" s="410" t="e">
        <f t="shared" si="2"/>
        <v>#DIV/0!</v>
      </c>
    </row>
    <row r="76" spans="2:5" x14ac:dyDescent="0.2">
      <c r="B76" s="54" t="s">
        <v>74</v>
      </c>
      <c r="C76" s="373">
        <v>1137.3419163187584</v>
      </c>
      <c r="D76" s="373">
        <v>377.67490000000004</v>
      </c>
      <c r="E76" s="410">
        <f t="shared" si="2"/>
        <v>-0.66793196084566842</v>
      </c>
    </row>
    <row r="77" spans="2:5" x14ac:dyDescent="0.2">
      <c r="B77" s="54" t="s">
        <v>75</v>
      </c>
      <c r="C77" s="373">
        <v>5876.9089408390309</v>
      </c>
      <c r="D77" s="373">
        <v>7894.3037511952971</v>
      </c>
      <c r="E77" s="410">
        <f t="shared" si="2"/>
        <v>0.34327481175303831</v>
      </c>
    </row>
    <row r="78" spans="2:5" x14ac:dyDescent="0.2">
      <c r="B78" s="54" t="s">
        <v>414</v>
      </c>
      <c r="C78" s="373">
        <v>8238.2846157816402</v>
      </c>
      <c r="D78" s="373">
        <v>9307.423490000001</v>
      </c>
      <c r="E78" s="410">
        <f t="shared" si="2"/>
        <v>0.12977688002794524</v>
      </c>
    </row>
    <row r="79" spans="2:5" x14ac:dyDescent="0.2">
      <c r="B79" s="54" t="s">
        <v>77</v>
      </c>
      <c r="C79" s="373">
        <v>0</v>
      </c>
      <c r="D79" s="373">
        <v>0</v>
      </c>
      <c r="E79" s="410" t="e">
        <f t="shared" si="2"/>
        <v>#DIV/0!</v>
      </c>
    </row>
    <row r="80" spans="2:5" x14ac:dyDescent="0.2">
      <c r="B80" s="57" t="s">
        <v>48</v>
      </c>
      <c r="C80" s="374">
        <f>SUM(C66:C79)</f>
        <v>1512248.9416488034</v>
      </c>
      <c r="D80" s="374">
        <f>SUM(D66:D79)</f>
        <v>632818.48091161577</v>
      </c>
      <c r="E80" s="410">
        <f t="shared" si="2"/>
        <v>-0.58153815586628588</v>
      </c>
    </row>
    <row r="81" spans="2:8" x14ac:dyDescent="0.2">
      <c r="B81" s="339" t="s">
        <v>78</v>
      </c>
      <c r="C81" s="47"/>
      <c r="D81" s="47"/>
      <c r="E81" s="467"/>
    </row>
    <row r="82" spans="2:8" x14ac:dyDescent="0.2">
      <c r="B82" s="51" t="s">
        <v>51</v>
      </c>
      <c r="C82" s="373">
        <v>28840.974987209251</v>
      </c>
      <c r="D82" s="373">
        <v>24951.590285770937</v>
      </c>
      <c r="E82" s="410">
        <f t="shared" ref="E82:E88" si="3">(D82-C82)/C82</f>
        <v>-0.13485621422865302</v>
      </c>
    </row>
    <row r="83" spans="2:8" x14ac:dyDescent="0.2">
      <c r="B83" s="51" t="s">
        <v>79</v>
      </c>
      <c r="C83" s="373">
        <v>5507.4324083064275</v>
      </c>
      <c r="D83" s="373">
        <v>3851.22811</v>
      </c>
      <c r="E83" s="410">
        <f t="shared" si="3"/>
        <v>-0.300721674914885</v>
      </c>
    </row>
    <row r="84" spans="2:8" x14ac:dyDescent="0.2">
      <c r="B84" s="51" t="s">
        <v>80</v>
      </c>
      <c r="C84" s="373">
        <v>16284.745390992775</v>
      </c>
      <c r="D84" s="373">
        <v>8351.92389</v>
      </c>
      <c r="E84" s="410">
        <f t="shared" si="3"/>
        <v>-0.4871320558306354</v>
      </c>
    </row>
    <row r="85" spans="2:8" x14ac:dyDescent="0.2">
      <c r="B85" s="51" t="s">
        <v>81</v>
      </c>
      <c r="C85" s="373">
        <v>24537.649659171337</v>
      </c>
      <c r="D85" s="373">
        <v>26721.970884431514</v>
      </c>
      <c r="E85" s="410">
        <f t="shared" si="3"/>
        <v>8.9019170768205674E-2</v>
      </c>
    </row>
    <row r="86" spans="2:8" x14ac:dyDescent="0.2">
      <c r="B86" s="51" t="s">
        <v>82</v>
      </c>
      <c r="C86" s="373">
        <v>2.4138377777057553E-5</v>
      </c>
      <c r="D86" s="373">
        <v>3.2536799999999992</v>
      </c>
      <c r="E86" s="410">
        <f t="shared" si="3"/>
        <v>134791.81955279017</v>
      </c>
    </row>
    <row r="87" spans="2:8" x14ac:dyDescent="0.2">
      <c r="B87" s="51" t="s">
        <v>83</v>
      </c>
      <c r="C87" s="373">
        <v>15.89340877446047</v>
      </c>
      <c r="D87" s="373">
        <v>554.86943000000008</v>
      </c>
      <c r="E87" s="410">
        <f t="shared" si="3"/>
        <v>33.911920902181421</v>
      </c>
    </row>
    <row r="88" spans="2:8" x14ac:dyDescent="0.2">
      <c r="B88" s="51" t="s">
        <v>84</v>
      </c>
      <c r="C88" s="373">
        <v>0</v>
      </c>
      <c r="D88" s="141"/>
      <c r="E88" s="410" t="e">
        <f t="shared" si="3"/>
        <v>#DIV/0!</v>
      </c>
    </row>
    <row r="89" spans="2:8" x14ac:dyDescent="0.2">
      <c r="B89" s="58" t="s">
        <v>48</v>
      </c>
      <c r="C89" s="374">
        <f>SUM(C82:C88)</f>
        <v>75186.695878592625</v>
      </c>
      <c r="D89" s="440">
        <f>SUM(D82:D88)</f>
        <v>64434.836280202449</v>
      </c>
      <c r="E89" s="468" t="e">
        <f>SUM(E82:E88)</f>
        <v>#DIV/0!</v>
      </c>
    </row>
    <row r="90" spans="2:8" x14ac:dyDescent="0.2">
      <c r="B90" s="58" t="s">
        <v>52</v>
      </c>
      <c r="C90" s="374">
        <f>C80+C89</f>
        <v>1587435.637527396</v>
      </c>
      <c r="D90" s="440">
        <f>D80+D89</f>
        <v>697253.31719181826</v>
      </c>
      <c r="E90" s="468" t="e">
        <f>E80+E89</f>
        <v>#DIV/0!</v>
      </c>
    </row>
    <row r="91" spans="2:8" x14ac:dyDescent="0.2">
      <c r="B91" s="59" t="s">
        <v>30</v>
      </c>
      <c r="C91" s="47"/>
      <c r="D91" s="47"/>
      <c r="E91" s="467"/>
    </row>
    <row r="92" spans="2:8" x14ac:dyDescent="0.2">
      <c r="B92" s="339" t="s">
        <v>63</v>
      </c>
      <c r="C92" s="47"/>
      <c r="D92" s="47"/>
      <c r="E92" s="467"/>
    </row>
    <row r="93" spans="2:8" x14ac:dyDescent="0.2">
      <c r="B93" s="437" t="s">
        <v>85</v>
      </c>
      <c r="C93" s="375">
        <v>13.696134186315094</v>
      </c>
      <c r="D93" s="373">
        <v>-34.669139902491025</v>
      </c>
      <c r="E93" s="410">
        <f t="shared" ref="E93:E108" si="4">(D93-C93)/C93</f>
        <v>-3.5313084284127227</v>
      </c>
      <c r="H93" s="449"/>
    </row>
    <row r="94" spans="2:8" x14ac:dyDescent="0.2">
      <c r="B94" s="437" t="s">
        <v>477</v>
      </c>
      <c r="C94" s="375">
        <v>14918.360881212197</v>
      </c>
      <c r="D94" s="373">
        <v>2375.417810609858</v>
      </c>
      <c r="E94" s="410">
        <f t="shared" si="4"/>
        <v>-0.84077219813060033</v>
      </c>
      <c r="H94" s="449"/>
    </row>
    <row r="95" spans="2:8" x14ac:dyDescent="0.2">
      <c r="B95" s="437" t="s">
        <v>478</v>
      </c>
      <c r="C95" s="375">
        <v>27579.682614414698</v>
      </c>
      <c r="D95" s="373">
        <v>11131.544465936171</v>
      </c>
      <c r="E95" s="410">
        <f t="shared" si="4"/>
        <v>-0.59638605630225061</v>
      </c>
      <c r="H95" s="449"/>
    </row>
    <row r="96" spans="2:8" x14ac:dyDescent="0.2">
      <c r="B96" s="437" t="s">
        <v>479</v>
      </c>
      <c r="C96" s="375">
        <v>19608.920782609788</v>
      </c>
      <c r="D96" s="373">
        <v>1040.4372883399069</v>
      </c>
      <c r="E96" s="410">
        <f t="shared" si="4"/>
        <v>-0.94694061443388444</v>
      </c>
      <c r="H96" s="449"/>
    </row>
    <row r="97" spans="2:8" x14ac:dyDescent="0.2">
      <c r="B97" s="437" t="s">
        <v>480</v>
      </c>
      <c r="C97" s="375">
        <v>8135.4366940081572</v>
      </c>
      <c r="D97" s="373">
        <v>15678.614285445312</v>
      </c>
      <c r="E97" s="410">
        <f t="shared" si="4"/>
        <v>0.92720008466082615</v>
      </c>
      <c r="H97" s="449"/>
    </row>
    <row r="98" spans="2:8" x14ac:dyDescent="0.2">
      <c r="B98" s="437" t="s">
        <v>481</v>
      </c>
      <c r="C98" s="375">
        <v>46348.65265744357</v>
      </c>
      <c r="D98" s="373">
        <v>13382.221292818331</v>
      </c>
      <c r="E98" s="410">
        <f t="shared" si="4"/>
        <v>-0.7112705434670461</v>
      </c>
      <c r="H98" s="449"/>
    </row>
    <row r="99" spans="2:8" x14ac:dyDescent="0.2">
      <c r="B99" s="437" t="s">
        <v>91</v>
      </c>
      <c r="C99" s="375">
        <v>0</v>
      </c>
      <c r="D99" s="373">
        <v>0</v>
      </c>
      <c r="E99" s="410" t="e">
        <f t="shared" si="4"/>
        <v>#DIV/0!</v>
      </c>
      <c r="H99" s="449"/>
    </row>
    <row r="100" spans="2:8" x14ac:dyDescent="0.2">
      <c r="B100" s="437" t="s">
        <v>92</v>
      </c>
      <c r="C100" s="375">
        <v>33838.145195389057</v>
      </c>
      <c r="D100" s="373">
        <v>9024.2228299908948</v>
      </c>
      <c r="E100" s="410">
        <f t="shared" si="4"/>
        <v>-0.73331213109102156</v>
      </c>
      <c r="H100" s="449"/>
    </row>
    <row r="101" spans="2:8" x14ac:dyDescent="0.2">
      <c r="B101" s="437" t="s">
        <v>93</v>
      </c>
      <c r="C101" s="375">
        <v>1694.507018078976</v>
      </c>
      <c r="D101" s="373">
        <v>1673.6882700000001</v>
      </c>
      <c r="E101" s="410">
        <f t="shared" si="4"/>
        <v>-1.2286020569320289E-2</v>
      </c>
      <c r="H101" s="449"/>
    </row>
    <row r="102" spans="2:8" x14ac:dyDescent="0.2">
      <c r="B102" s="437" t="s">
        <v>482</v>
      </c>
      <c r="C102" s="375">
        <v>8856.9560868219869</v>
      </c>
      <c r="D102" s="373">
        <v>398.3624272832638</v>
      </c>
      <c r="E102" s="410">
        <f t="shared" si="4"/>
        <v>-0.95502264848349239</v>
      </c>
      <c r="H102" s="449"/>
    </row>
    <row r="103" spans="2:8" x14ac:dyDescent="0.2">
      <c r="B103" s="437" t="s">
        <v>95</v>
      </c>
      <c r="C103" s="375">
        <v>1355.6056144631807</v>
      </c>
      <c r="D103" s="373">
        <v>365.49078135678258</v>
      </c>
      <c r="E103" s="410">
        <f t="shared" si="4"/>
        <v>-0.73038560960702659</v>
      </c>
      <c r="H103" s="449"/>
    </row>
    <row r="104" spans="2:8" x14ac:dyDescent="0.2">
      <c r="B104" s="437" t="s">
        <v>483</v>
      </c>
      <c r="C104" s="375">
        <v>45875.853262012904</v>
      </c>
      <c r="D104" s="373">
        <v>34696.148575944564</v>
      </c>
      <c r="E104" s="410">
        <f t="shared" si="4"/>
        <v>-0.24369475205653768</v>
      </c>
      <c r="H104" s="449"/>
    </row>
    <row r="105" spans="2:8" x14ac:dyDescent="0.2">
      <c r="B105" s="437" t="s">
        <v>484</v>
      </c>
      <c r="C105" s="375">
        <v>0</v>
      </c>
      <c r="D105" s="373">
        <v>48.410334895543926</v>
      </c>
      <c r="E105" s="410" t="e">
        <f t="shared" si="4"/>
        <v>#DIV/0!</v>
      </c>
      <c r="H105" s="449"/>
    </row>
    <row r="106" spans="2:8" x14ac:dyDescent="0.2">
      <c r="B106" s="437" t="s">
        <v>485</v>
      </c>
      <c r="C106" s="375">
        <v>0</v>
      </c>
      <c r="D106" s="373">
        <v>-9.6573200000000003</v>
      </c>
      <c r="E106" s="410" t="e">
        <f t="shared" si="4"/>
        <v>#DIV/0!</v>
      </c>
      <c r="H106" s="449"/>
    </row>
    <row r="107" spans="2:8" x14ac:dyDescent="0.2">
      <c r="B107" s="437" t="s">
        <v>99</v>
      </c>
      <c r="C107" s="375">
        <v>1229.3519353278098</v>
      </c>
      <c r="D107" s="373">
        <v>0</v>
      </c>
      <c r="E107" s="410">
        <f t="shared" si="4"/>
        <v>-1</v>
      </c>
      <c r="H107" s="449"/>
    </row>
    <row r="108" spans="2:8" x14ac:dyDescent="0.2">
      <c r="B108" s="437" t="s">
        <v>100</v>
      </c>
      <c r="C108" s="375">
        <v>1196.032928280842</v>
      </c>
      <c r="D108" s="373">
        <v>55.490979999999993</v>
      </c>
      <c r="E108" s="410">
        <f t="shared" si="4"/>
        <v>-0.95360413690301837</v>
      </c>
      <c r="H108" s="449"/>
    </row>
    <row r="109" spans="2:8" x14ac:dyDescent="0.2">
      <c r="B109" s="57" t="s">
        <v>48</v>
      </c>
      <c r="C109" s="374">
        <f>SUM(C93:C108)</f>
        <v>210651.20180424949</v>
      </c>
      <c r="D109" s="374">
        <f>SUM(D93:D108)</f>
        <v>89825.722882718139</v>
      </c>
      <c r="E109" s="468" t="e">
        <f>SUM(E93:E108)</f>
        <v>#DIV/0!</v>
      </c>
    </row>
    <row r="110" spans="2:8" x14ac:dyDescent="0.2">
      <c r="B110" s="339" t="s">
        <v>78</v>
      </c>
      <c r="C110" s="376"/>
      <c r="D110" s="47"/>
      <c r="E110" s="467"/>
    </row>
    <row r="111" spans="2:8" x14ac:dyDescent="0.2">
      <c r="B111" s="51" t="s">
        <v>51</v>
      </c>
      <c r="C111" s="373">
        <v>4095.7408846555068</v>
      </c>
      <c r="D111" s="373">
        <v>3516.6265160325397</v>
      </c>
      <c r="E111" s="410">
        <f t="shared" ref="E111:E120" si="5">(D111-C111)/C111</f>
        <v>-0.14139428858710051</v>
      </c>
    </row>
    <row r="112" spans="2:8" x14ac:dyDescent="0.2">
      <c r="B112" s="51" t="s">
        <v>79</v>
      </c>
      <c r="C112" s="373">
        <v>782.11697399901482</v>
      </c>
      <c r="D112" s="373">
        <v>542.64310999999998</v>
      </c>
      <c r="E112" s="410">
        <f t="shared" si="5"/>
        <v>-0.30618676228770414</v>
      </c>
    </row>
    <row r="113" spans="1:5" x14ac:dyDescent="0.2">
      <c r="B113" s="51" t="s">
        <v>80</v>
      </c>
      <c r="C113" s="373">
        <v>2312.6159057963373</v>
      </c>
      <c r="D113" s="373">
        <v>1176.7970399999999</v>
      </c>
      <c r="E113" s="410">
        <f t="shared" si="5"/>
        <v>-0.49114029828711397</v>
      </c>
    </row>
    <row r="114" spans="1:5" x14ac:dyDescent="0.2">
      <c r="B114" s="51" t="s">
        <v>81</v>
      </c>
      <c r="C114" s="373">
        <v>3484.6205777367863</v>
      </c>
      <c r="D114" s="373">
        <v>3765.8579173047997</v>
      </c>
      <c r="E114" s="410">
        <f t="shared" si="5"/>
        <v>8.070816701388854E-2</v>
      </c>
    </row>
    <row r="115" spans="1:5" x14ac:dyDescent="0.2">
      <c r="B115" s="51" t="s">
        <v>82</v>
      </c>
      <c r="C115" s="373">
        <v>3.4279195066949093E-6</v>
      </c>
      <c r="D115" s="373">
        <v>0.45844999999999997</v>
      </c>
      <c r="E115" s="410">
        <v>0</v>
      </c>
    </row>
    <row r="116" spans="1:5" x14ac:dyDescent="0.2">
      <c r="B116" s="51" t="s">
        <v>83</v>
      </c>
      <c r="C116" s="373">
        <v>2.2570417311817499</v>
      </c>
      <c r="D116" s="373">
        <v>78.181830000000005</v>
      </c>
      <c r="E116" s="410">
        <f t="shared" si="5"/>
        <v>33.639071542139938</v>
      </c>
    </row>
    <row r="117" spans="1:5" x14ac:dyDescent="0.2">
      <c r="B117" s="51" t="s">
        <v>84</v>
      </c>
      <c r="C117" s="373">
        <v>0</v>
      </c>
      <c r="D117" s="141"/>
      <c r="E117" s="410" t="e">
        <f t="shared" si="5"/>
        <v>#DIV/0!</v>
      </c>
    </row>
    <row r="118" spans="1:5" x14ac:dyDescent="0.2">
      <c r="B118" s="58" t="s">
        <v>48</v>
      </c>
      <c r="C118" s="374">
        <f>SUM(C111:C117)</f>
        <v>10677.351387346747</v>
      </c>
      <c r="D118" s="374">
        <f>SUM(D111:D117)</f>
        <v>9080.5648633373385</v>
      </c>
      <c r="E118" s="410">
        <f t="shared" si="5"/>
        <v>-0.14954893457020524</v>
      </c>
    </row>
    <row r="119" spans="1:5" x14ac:dyDescent="0.2">
      <c r="B119" s="60" t="s">
        <v>53</v>
      </c>
      <c r="C119" s="374">
        <f>SUM(C109:C117)</f>
        <v>221328.55319159621</v>
      </c>
      <c r="D119" s="374">
        <f>SUM(D109:D117)</f>
        <v>98906.287746055503</v>
      </c>
      <c r="E119" s="410">
        <f t="shared" si="5"/>
        <v>-0.55312459093140198</v>
      </c>
    </row>
    <row r="120" spans="1:5" x14ac:dyDescent="0.2">
      <c r="B120" s="60" t="s">
        <v>54</v>
      </c>
      <c r="C120" s="374">
        <f>SUM(C90, C119)</f>
        <v>1808764.1907189921</v>
      </c>
      <c r="D120" s="374">
        <f>SUM(D90, D119)</f>
        <v>796159.60493787378</v>
      </c>
      <c r="E120" s="410">
        <f t="shared" si="5"/>
        <v>-0.55983228271375907</v>
      </c>
    </row>
    <row r="121" spans="1:5" x14ac:dyDescent="0.2">
      <c r="A121" s="126"/>
      <c r="B121" s="126"/>
      <c r="C121" s="126"/>
      <c r="D121" s="455">
        <f>D120-D34</f>
        <v>1.5148513484746218E-2</v>
      </c>
    </row>
    <row r="122" spans="1:5" ht="15.75" x14ac:dyDescent="0.25">
      <c r="A122" s="126"/>
      <c r="B122" s="129" t="s">
        <v>156</v>
      </c>
      <c r="C122" s="126"/>
      <c r="D122" s="126"/>
    </row>
    <row r="123" spans="1:5" ht="15.75" x14ac:dyDescent="0.25">
      <c r="A123" s="126"/>
      <c r="B123" s="129"/>
      <c r="C123" s="126"/>
      <c r="D123" s="126"/>
    </row>
    <row r="124" spans="1:5" x14ac:dyDescent="0.2">
      <c r="B124" s="125"/>
      <c r="C124" s="50" t="s">
        <v>39</v>
      </c>
      <c r="D124" s="50" t="s">
        <v>40</v>
      </c>
      <c r="E124" s="128" t="s">
        <v>57</v>
      </c>
    </row>
    <row r="125" spans="1:5" x14ac:dyDescent="0.2">
      <c r="B125" s="125"/>
      <c r="C125" s="48" t="s">
        <v>32</v>
      </c>
      <c r="D125" s="48" t="s">
        <v>32</v>
      </c>
      <c r="E125" s="128"/>
    </row>
    <row r="126" spans="1:5" x14ac:dyDescent="0.2">
      <c r="A126" s="126"/>
      <c r="B126" s="54" t="s">
        <v>35</v>
      </c>
      <c r="C126" s="141"/>
      <c r="D126" s="127"/>
      <c r="E126" s="283" t="e">
        <f>(D126-C126)/C126</f>
        <v>#DIV/0!</v>
      </c>
    </row>
    <row r="127" spans="1:5" x14ac:dyDescent="0.2">
      <c r="A127" s="126"/>
      <c r="B127" s="54" t="s">
        <v>36</v>
      </c>
      <c r="C127" s="141"/>
      <c r="D127" s="441">
        <v>5148.0757339025959</v>
      </c>
      <c r="E127" s="283" t="e">
        <f>(D127-C127)/C127</f>
        <v>#DIV/0!</v>
      </c>
    </row>
    <row r="128" spans="1:5" x14ac:dyDescent="0.2">
      <c r="A128" s="126"/>
      <c r="B128" s="126"/>
      <c r="C128" s="126"/>
      <c r="D128" s="126"/>
    </row>
    <row r="129" spans="2:7" ht="15.75" x14ac:dyDescent="0.25">
      <c r="B129" s="124" t="s">
        <v>58</v>
      </c>
    </row>
    <row r="130" spans="2:7" ht="15.75" x14ac:dyDescent="0.25">
      <c r="B130" s="124"/>
    </row>
    <row r="131" spans="2:7" x14ac:dyDescent="0.2">
      <c r="B131" s="533" t="s">
        <v>348</v>
      </c>
      <c r="C131" s="534"/>
      <c r="D131" s="535"/>
    </row>
    <row r="132" spans="2:7" ht="15.75" x14ac:dyDescent="0.25">
      <c r="B132" s="124"/>
    </row>
    <row r="133" spans="2:7" ht="38.25" x14ac:dyDescent="0.2">
      <c r="B133" s="125" t="s">
        <v>59</v>
      </c>
      <c r="C133" s="530" t="s">
        <v>60</v>
      </c>
      <c r="D133" s="531"/>
      <c r="E133" s="531"/>
      <c r="F133" s="531"/>
      <c r="G133" s="332" t="s">
        <v>366</v>
      </c>
    </row>
    <row r="134" spans="2:7" x14ac:dyDescent="0.2">
      <c r="B134" s="117"/>
      <c r="C134" s="532"/>
      <c r="D134" s="531"/>
      <c r="E134" s="531"/>
      <c r="F134" s="531"/>
      <c r="G134" s="55"/>
    </row>
    <row r="135" spans="2:7" x14ac:dyDescent="0.2">
      <c r="B135" s="117"/>
      <c r="C135" s="532"/>
      <c r="D135" s="531"/>
      <c r="E135" s="531"/>
      <c r="F135" s="531"/>
      <c r="G135" s="55"/>
    </row>
    <row r="136" spans="2:7" x14ac:dyDescent="0.2">
      <c r="B136" s="117"/>
      <c r="C136" s="532"/>
      <c r="D136" s="531"/>
      <c r="E136" s="531"/>
      <c r="F136" s="531"/>
      <c r="G136" s="55"/>
    </row>
    <row r="137" spans="2:7" x14ac:dyDescent="0.2">
      <c r="B137" s="117"/>
      <c r="C137" s="532"/>
      <c r="D137" s="531"/>
      <c r="E137" s="531"/>
      <c r="F137" s="531"/>
      <c r="G137" s="55"/>
    </row>
    <row r="138" spans="2:7" x14ac:dyDescent="0.2">
      <c r="B138" s="125" t="s">
        <v>61</v>
      </c>
      <c r="C138" s="530"/>
      <c r="D138" s="531"/>
      <c r="E138" s="531"/>
      <c r="F138" s="531"/>
      <c r="G138" s="130">
        <f>SUM(G134:G137)</f>
        <v>0</v>
      </c>
    </row>
    <row r="140" spans="2:7" ht="15.75" x14ac:dyDescent="0.25">
      <c r="B140" s="124" t="s">
        <v>155</v>
      </c>
    </row>
    <row r="141" spans="2:7" x14ac:dyDescent="0.2">
      <c r="C141" s="454"/>
    </row>
    <row r="142" spans="2:7" x14ac:dyDescent="0.2">
      <c r="B142" s="56"/>
      <c r="C142" s="56" t="s">
        <v>39</v>
      </c>
      <c r="D142" s="56" t="s">
        <v>106</v>
      </c>
    </row>
    <row r="143" spans="2:7" x14ac:dyDescent="0.2">
      <c r="B143" s="123" t="s">
        <v>29</v>
      </c>
      <c r="C143" s="48" t="s">
        <v>32</v>
      </c>
      <c r="D143" s="48" t="s">
        <v>32</v>
      </c>
    </row>
    <row r="144" spans="2:7" x14ac:dyDescent="0.2">
      <c r="B144" s="339" t="s">
        <v>63</v>
      </c>
      <c r="C144" s="47"/>
      <c r="D144" s="47"/>
    </row>
    <row r="145" spans="2:4" x14ac:dyDescent="0.2">
      <c r="B145" s="51" t="s">
        <v>64</v>
      </c>
      <c r="C145" s="117"/>
      <c r="D145" s="373">
        <v>0</v>
      </c>
    </row>
    <row r="146" spans="2:4" x14ac:dyDescent="0.2">
      <c r="B146" s="54" t="s">
        <v>65</v>
      </c>
      <c r="C146" s="117"/>
      <c r="D146" s="373">
        <v>0</v>
      </c>
    </row>
    <row r="147" spans="2:4" x14ac:dyDescent="0.2">
      <c r="B147" s="54" t="s">
        <v>66</v>
      </c>
      <c r="C147" s="117"/>
      <c r="D147" s="373">
        <v>17487.068780000001</v>
      </c>
    </row>
    <row r="148" spans="2:4" x14ac:dyDescent="0.2">
      <c r="B148" s="54" t="s">
        <v>67</v>
      </c>
      <c r="C148" s="117"/>
      <c r="D148" s="373">
        <v>5399.8861799999995</v>
      </c>
    </row>
    <row r="149" spans="2:4" x14ac:dyDescent="0.2">
      <c r="B149" s="54" t="s">
        <v>68</v>
      </c>
      <c r="C149" s="117"/>
      <c r="D149" s="373">
        <v>10.11</v>
      </c>
    </row>
    <row r="150" spans="2:4" x14ac:dyDescent="0.2">
      <c r="B150" s="54" t="s">
        <v>69</v>
      </c>
      <c r="C150" s="117"/>
      <c r="D150" s="373">
        <v>0</v>
      </c>
    </row>
    <row r="151" spans="2:4" x14ac:dyDescent="0.2">
      <c r="B151" s="54" t="s">
        <v>70</v>
      </c>
      <c r="C151" s="117"/>
      <c r="D151" s="373">
        <v>32045.137579999999</v>
      </c>
    </row>
    <row r="152" spans="2:4" x14ac:dyDescent="0.2">
      <c r="B152" s="54" t="s">
        <v>71</v>
      </c>
      <c r="C152" s="117"/>
      <c r="D152" s="373">
        <v>0</v>
      </c>
    </row>
    <row r="153" spans="2:4" x14ac:dyDescent="0.2">
      <c r="B153" s="54" t="s">
        <v>72</v>
      </c>
      <c r="C153" s="117"/>
      <c r="D153" s="373">
        <v>539.48212000000001</v>
      </c>
    </row>
    <row r="154" spans="2:4" x14ac:dyDescent="0.2">
      <c r="B154" s="54" t="s">
        <v>73</v>
      </c>
      <c r="C154" s="117"/>
      <c r="D154" s="373">
        <v>0</v>
      </c>
    </row>
    <row r="155" spans="2:4" x14ac:dyDescent="0.2">
      <c r="B155" s="54" t="s">
        <v>74</v>
      </c>
      <c r="C155" s="117"/>
      <c r="D155" s="373">
        <v>907.94924000000003</v>
      </c>
    </row>
    <row r="156" spans="2:4" x14ac:dyDescent="0.2">
      <c r="B156" s="54" t="s">
        <v>75</v>
      </c>
      <c r="C156" s="117"/>
      <c r="D156" s="373">
        <v>0</v>
      </c>
    </row>
    <row r="157" spans="2:4" x14ac:dyDescent="0.2">
      <c r="B157" s="54" t="s">
        <v>76</v>
      </c>
      <c r="C157" s="117"/>
      <c r="D157" s="373">
        <v>575.32054000000005</v>
      </c>
    </row>
    <row r="158" spans="2:4" x14ac:dyDescent="0.2">
      <c r="B158" s="54" t="s">
        <v>77</v>
      </c>
      <c r="C158" s="117"/>
      <c r="D158" s="373">
        <v>0</v>
      </c>
    </row>
    <row r="159" spans="2:4" x14ac:dyDescent="0.2">
      <c r="B159" s="57" t="s">
        <v>48</v>
      </c>
      <c r="C159" s="130">
        <f>SUM(C145:C158)</f>
        <v>0</v>
      </c>
      <c r="D159" s="374">
        <f>SUM(D145:D158)</f>
        <v>56964.954440000001</v>
      </c>
    </row>
    <row r="160" spans="2:4" x14ac:dyDescent="0.2">
      <c r="B160" s="339" t="s">
        <v>78</v>
      </c>
      <c r="C160" s="47"/>
      <c r="D160" s="471"/>
    </row>
    <row r="161" spans="2:4" x14ac:dyDescent="0.2">
      <c r="B161" s="51" t="s">
        <v>51</v>
      </c>
      <c r="C161" s="117"/>
      <c r="D161" s="373">
        <v>0</v>
      </c>
    </row>
    <row r="162" spans="2:4" x14ac:dyDescent="0.2">
      <c r="B162" s="51" t="s">
        <v>79</v>
      </c>
      <c r="C162" s="117"/>
      <c r="D162" s="373">
        <v>0</v>
      </c>
    </row>
    <row r="163" spans="2:4" x14ac:dyDescent="0.2">
      <c r="B163" s="51" t="s">
        <v>80</v>
      </c>
      <c r="C163" s="117"/>
      <c r="D163" s="373">
        <v>0</v>
      </c>
    </row>
    <row r="164" spans="2:4" x14ac:dyDescent="0.2">
      <c r="B164" s="51" t="s">
        <v>81</v>
      </c>
      <c r="C164" s="117"/>
      <c r="D164" s="373">
        <v>0</v>
      </c>
    </row>
    <row r="165" spans="2:4" x14ac:dyDescent="0.2">
      <c r="B165" s="51" t="s">
        <v>82</v>
      </c>
      <c r="C165" s="117"/>
      <c r="D165" s="373">
        <v>0</v>
      </c>
    </row>
    <row r="166" spans="2:4" x14ac:dyDescent="0.2">
      <c r="B166" s="51" t="s">
        <v>83</v>
      </c>
      <c r="C166" s="117"/>
      <c r="D166" s="373">
        <v>0</v>
      </c>
    </row>
    <row r="167" spans="2:4" x14ac:dyDescent="0.2">
      <c r="B167" s="51" t="s">
        <v>84</v>
      </c>
      <c r="C167" s="117"/>
      <c r="D167" s="472">
        <f>'[6]5. Capex'!D36</f>
        <v>0</v>
      </c>
    </row>
    <row r="168" spans="2:4" x14ac:dyDescent="0.2">
      <c r="B168" s="58" t="s">
        <v>48</v>
      </c>
      <c r="C168" s="130">
        <f>SUM(C161:C167)</f>
        <v>0</v>
      </c>
      <c r="D168" s="473">
        <f>SUM(D161:D167)</f>
        <v>0</v>
      </c>
    </row>
    <row r="169" spans="2:4" x14ac:dyDescent="0.2">
      <c r="B169" s="58" t="s">
        <v>52</v>
      </c>
      <c r="C169" s="130">
        <f>C159+C168</f>
        <v>0</v>
      </c>
      <c r="D169" s="374">
        <f>D159+D168</f>
        <v>56964.954440000001</v>
      </c>
    </row>
    <row r="170" spans="2:4" x14ac:dyDescent="0.2">
      <c r="B170" s="59" t="s">
        <v>30</v>
      </c>
      <c r="C170" s="47"/>
      <c r="D170" s="47"/>
    </row>
    <row r="171" spans="2:4" x14ac:dyDescent="0.2">
      <c r="B171" s="339" t="s">
        <v>63</v>
      </c>
      <c r="C171" s="47"/>
      <c r="D171" s="47"/>
    </row>
    <row r="172" spans="2:4" x14ac:dyDescent="0.2">
      <c r="B172" s="51" t="s">
        <v>85</v>
      </c>
      <c r="C172" s="117"/>
      <c r="D172" s="438">
        <v>0</v>
      </c>
    </row>
    <row r="173" spans="2:4" x14ac:dyDescent="0.2">
      <c r="B173" s="51" t="s">
        <v>86</v>
      </c>
      <c r="C173" s="117"/>
      <c r="D173" s="438">
        <v>0</v>
      </c>
    </row>
    <row r="174" spans="2:4" x14ac:dyDescent="0.2">
      <c r="B174" s="51" t="s">
        <v>87</v>
      </c>
      <c r="C174" s="117"/>
      <c r="D174" s="438">
        <v>0</v>
      </c>
    </row>
    <row r="175" spans="2:4" x14ac:dyDescent="0.2">
      <c r="B175" s="51" t="s">
        <v>88</v>
      </c>
      <c r="C175" s="117"/>
      <c r="D175" s="438">
        <v>0</v>
      </c>
    </row>
    <row r="176" spans="2:4" x14ac:dyDescent="0.2">
      <c r="B176" s="51" t="s">
        <v>89</v>
      </c>
      <c r="C176" s="117"/>
      <c r="D176" s="438">
        <v>0</v>
      </c>
    </row>
    <row r="177" spans="2:4" x14ac:dyDescent="0.2">
      <c r="B177" s="51" t="s">
        <v>90</v>
      </c>
      <c r="C177" s="117"/>
      <c r="D177" s="438">
        <v>0</v>
      </c>
    </row>
    <row r="178" spans="2:4" x14ac:dyDescent="0.2">
      <c r="B178" s="51" t="s">
        <v>91</v>
      </c>
      <c r="C178" s="117"/>
      <c r="D178" s="438">
        <v>0</v>
      </c>
    </row>
    <row r="179" spans="2:4" x14ac:dyDescent="0.2">
      <c r="B179" s="51" t="s">
        <v>92</v>
      </c>
      <c r="C179" s="117"/>
      <c r="D179" s="438">
        <v>0</v>
      </c>
    </row>
    <row r="180" spans="2:4" x14ac:dyDescent="0.2">
      <c r="B180" s="51" t="s">
        <v>93</v>
      </c>
      <c r="C180" s="117"/>
      <c r="D180" s="438">
        <v>0</v>
      </c>
    </row>
    <row r="181" spans="2:4" x14ac:dyDescent="0.2">
      <c r="B181" s="51" t="s">
        <v>94</v>
      </c>
      <c r="C181" s="117"/>
      <c r="D181" s="438">
        <v>0</v>
      </c>
    </row>
    <row r="182" spans="2:4" x14ac:dyDescent="0.2">
      <c r="B182" s="51" t="s">
        <v>95</v>
      </c>
      <c r="C182" s="117"/>
      <c r="D182" s="438">
        <v>0</v>
      </c>
    </row>
    <row r="183" spans="2:4" x14ac:dyDescent="0.2">
      <c r="B183" s="51" t="s">
        <v>96</v>
      </c>
      <c r="C183" s="117"/>
      <c r="D183" s="438">
        <v>0</v>
      </c>
    </row>
    <row r="184" spans="2:4" x14ac:dyDescent="0.2">
      <c r="B184" s="51" t="s">
        <v>97</v>
      </c>
      <c r="C184" s="117"/>
      <c r="D184" s="438">
        <v>0</v>
      </c>
    </row>
    <row r="185" spans="2:4" x14ac:dyDescent="0.2">
      <c r="B185" s="51" t="s">
        <v>98</v>
      </c>
      <c r="C185" s="117"/>
      <c r="D185" s="438">
        <v>0</v>
      </c>
    </row>
    <row r="186" spans="2:4" x14ac:dyDescent="0.2">
      <c r="B186" s="51" t="s">
        <v>99</v>
      </c>
      <c r="C186" s="117"/>
      <c r="D186" s="438">
        <v>0</v>
      </c>
    </row>
    <row r="187" spans="2:4" x14ac:dyDescent="0.2">
      <c r="B187" s="51" t="s">
        <v>100</v>
      </c>
      <c r="C187" s="117"/>
      <c r="D187" s="438">
        <v>0</v>
      </c>
    </row>
    <row r="188" spans="2:4" x14ac:dyDescent="0.2">
      <c r="B188" s="57" t="s">
        <v>48</v>
      </c>
      <c r="C188" s="130">
        <f>SUM(C172:C187)</f>
        <v>0</v>
      </c>
      <c r="D188" s="130">
        <f>SUM(D172:D187)</f>
        <v>0</v>
      </c>
    </row>
    <row r="189" spans="2:4" x14ac:dyDescent="0.2">
      <c r="B189" s="339" t="s">
        <v>78</v>
      </c>
      <c r="C189" s="47"/>
      <c r="D189" s="47"/>
    </row>
    <row r="190" spans="2:4" x14ac:dyDescent="0.2">
      <c r="B190" s="51" t="s">
        <v>51</v>
      </c>
      <c r="C190" s="117"/>
      <c r="D190" s="438">
        <v>0</v>
      </c>
    </row>
    <row r="191" spans="2:4" x14ac:dyDescent="0.2">
      <c r="B191" s="51" t="s">
        <v>79</v>
      </c>
      <c r="C191" s="117"/>
      <c r="D191" s="438">
        <v>0</v>
      </c>
    </row>
    <row r="192" spans="2:4" x14ac:dyDescent="0.2">
      <c r="B192" s="51" t="s">
        <v>80</v>
      </c>
      <c r="C192" s="117"/>
      <c r="D192" s="438">
        <v>0</v>
      </c>
    </row>
    <row r="193" spans="2:4" x14ac:dyDescent="0.2">
      <c r="B193" s="51" t="s">
        <v>81</v>
      </c>
      <c r="C193" s="117"/>
      <c r="D193" s="438">
        <v>0</v>
      </c>
    </row>
    <row r="194" spans="2:4" x14ac:dyDescent="0.2">
      <c r="B194" s="51" t="s">
        <v>82</v>
      </c>
      <c r="C194" s="117"/>
      <c r="D194" s="438">
        <v>0</v>
      </c>
    </row>
    <row r="195" spans="2:4" x14ac:dyDescent="0.2">
      <c r="B195" s="51" t="s">
        <v>83</v>
      </c>
      <c r="C195" s="117"/>
      <c r="D195" s="438">
        <v>0</v>
      </c>
    </row>
    <row r="196" spans="2:4" x14ac:dyDescent="0.2">
      <c r="B196" s="51" t="s">
        <v>84</v>
      </c>
      <c r="C196" s="117"/>
      <c r="D196" s="439">
        <f>'[6]5. Capex'!D65</f>
        <v>0</v>
      </c>
    </row>
    <row r="197" spans="2:4" x14ac:dyDescent="0.2">
      <c r="B197" s="58" t="s">
        <v>48</v>
      </c>
      <c r="C197" s="130">
        <f>SUM(C190:C196)</f>
        <v>0</v>
      </c>
      <c r="D197" s="130">
        <f>SUM(D190:D196)</f>
        <v>0</v>
      </c>
    </row>
    <row r="198" spans="2:4" x14ac:dyDescent="0.2">
      <c r="B198" s="60" t="s">
        <v>53</v>
      </c>
      <c r="C198" s="130">
        <f>SUM(C188:C196)</f>
        <v>0</v>
      </c>
      <c r="D198" s="130">
        <f>SUM(D188:D196)</f>
        <v>0</v>
      </c>
    </row>
    <row r="199" spans="2:4" x14ac:dyDescent="0.2">
      <c r="B199" s="60" t="s">
        <v>54</v>
      </c>
      <c r="C199" s="130">
        <f>SUM(C169, C198)</f>
        <v>0</v>
      </c>
      <c r="D199" s="374">
        <f>SUM(D169, D198)</f>
        <v>56964.954440000001</v>
      </c>
    </row>
    <row r="201" spans="2:4" ht="15.75" x14ac:dyDescent="0.25">
      <c r="B201" s="124" t="s">
        <v>154</v>
      </c>
    </row>
    <row r="202" spans="2:4" x14ac:dyDescent="0.2">
      <c r="C202" s="454"/>
    </row>
    <row r="203" spans="2:4" x14ac:dyDescent="0.2">
      <c r="B203" s="56"/>
      <c r="C203" s="56" t="s">
        <v>39</v>
      </c>
      <c r="D203" s="56" t="s">
        <v>106</v>
      </c>
    </row>
    <row r="204" spans="2:4" x14ac:dyDescent="0.2">
      <c r="B204" s="123" t="s">
        <v>29</v>
      </c>
      <c r="C204" s="48" t="s">
        <v>32</v>
      </c>
      <c r="D204" s="48" t="s">
        <v>32</v>
      </c>
    </row>
    <row r="205" spans="2:4" x14ac:dyDescent="0.2">
      <c r="B205" s="339" t="s">
        <v>63</v>
      </c>
      <c r="C205" s="47"/>
      <c r="D205" s="47"/>
    </row>
    <row r="206" spans="2:4" x14ac:dyDescent="0.2">
      <c r="B206" s="51" t="s">
        <v>64</v>
      </c>
      <c r="C206" s="117"/>
      <c r="D206" s="375">
        <v>1607.2188999999998</v>
      </c>
    </row>
    <row r="207" spans="2:4" x14ac:dyDescent="0.2">
      <c r="B207" s="54" t="s">
        <v>65</v>
      </c>
      <c r="C207" s="117"/>
      <c r="D207" s="375">
        <v>0</v>
      </c>
    </row>
    <row r="208" spans="2:4" x14ac:dyDescent="0.2">
      <c r="B208" s="54" t="s">
        <v>66</v>
      </c>
      <c r="C208" s="117"/>
      <c r="D208" s="375">
        <v>0</v>
      </c>
    </row>
    <row r="209" spans="2:4" x14ac:dyDescent="0.2">
      <c r="B209" s="54" t="s">
        <v>67</v>
      </c>
      <c r="C209" s="117"/>
      <c r="D209" s="375">
        <v>5731.7442400000009</v>
      </c>
    </row>
    <row r="210" spans="2:4" x14ac:dyDescent="0.2">
      <c r="B210" s="54" t="s">
        <v>68</v>
      </c>
      <c r="C210" s="117"/>
      <c r="D210" s="375">
        <v>124.00526000000001</v>
      </c>
    </row>
    <row r="211" spans="2:4" x14ac:dyDescent="0.2">
      <c r="B211" s="54" t="s">
        <v>69</v>
      </c>
      <c r="C211" s="117"/>
      <c r="D211" s="375">
        <v>0</v>
      </c>
    </row>
    <row r="212" spans="2:4" x14ac:dyDescent="0.2">
      <c r="B212" s="54" t="s">
        <v>70</v>
      </c>
      <c r="C212" s="117"/>
      <c r="D212" s="375">
        <v>0</v>
      </c>
    </row>
    <row r="213" spans="2:4" x14ac:dyDescent="0.2">
      <c r="B213" s="54" t="s">
        <v>71</v>
      </c>
      <c r="C213" s="117"/>
      <c r="D213" s="375">
        <v>2870.130350000009</v>
      </c>
    </row>
    <row r="214" spans="2:4" x14ac:dyDescent="0.2">
      <c r="B214" s="54" t="s">
        <v>72</v>
      </c>
      <c r="C214" s="117"/>
      <c r="D214" s="375">
        <v>0</v>
      </c>
    </row>
    <row r="215" spans="2:4" x14ac:dyDescent="0.2">
      <c r="B215" s="54" t="s">
        <v>73</v>
      </c>
      <c r="C215" s="117"/>
      <c r="D215" s="375">
        <v>7173.0955676714275</v>
      </c>
    </row>
    <row r="216" spans="2:4" x14ac:dyDescent="0.2">
      <c r="B216" s="54" t="s">
        <v>74</v>
      </c>
      <c r="C216" s="117"/>
      <c r="D216" s="375">
        <v>0</v>
      </c>
    </row>
    <row r="217" spans="2:4" x14ac:dyDescent="0.2">
      <c r="B217" s="54" t="s">
        <v>75</v>
      </c>
      <c r="C217" s="117"/>
      <c r="D217" s="375">
        <v>383.94602999999995</v>
      </c>
    </row>
    <row r="218" spans="2:4" x14ac:dyDescent="0.2">
      <c r="B218" s="54" t="s">
        <v>76</v>
      </c>
      <c r="C218" s="117"/>
      <c r="D218" s="375">
        <v>0</v>
      </c>
    </row>
    <row r="219" spans="2:4" x14ac:dyDescent="0.2">
      <c r="B219" s="54" t="s">
        <v>77</v>
      </c>
      <c r="C219" s="117"/>
      <c r="D219" s="375">
        <v>0</v>
      </c>
    </row>
    <row r="220" spans="2:4" x14ac:dyDescent="0.2">
      <c r="B220" s="57" t="s">
        <v>48</v>
      </c>
      <c r="C220" s="130">
        <f>SUM(C206:C219)</f>
        <v>0</v>
      </c>
      <c r="D220" s="374">
        <f>SUM(D206:D219)</f>
        <v>17890.140347671437</v>
      </c>
    </row>
    <row r="221" spans="2:4" x14ac:dyDescent="0.2">
      <c r="B221" s="339" t="s">
        <v>78</v>
      </c>
      <c r="C221" s="47"/>
      <c r="D221" s="471"/>
    </row>
    <row r="222" spans="2:4" x14ac:dyDescent="0.2">
      <c r="B222" s="51" t="s">
        <v>51</v>
      </c>
      <c r="C222" s="117"/>
      <c r="D222" s="373">
        <v>19.147385621387016</v>
      </c>
    </row>
    <row r="223" spans="2:4" x14ac:dyDescent="0.2">
      <c r="B223" s="51" t="s">
        <v>79</v>
      </c>
      <c r="C223" s="117"/>
      <c r="D223" s="373">
        <v>121.91688533327948</v>
      </c>
    </row>
    <row r="224" spans="2:4" x14ac:dyDescent="0.2">
      <c r="B224" s="51" t="s">
        <v>80</v>
      </c>
      <c r="C224" s="117"/>
      <c r="D224" s="373">
        <v>1133.9880354670288</v>
      </c>
    </row>
    <row r="225" spans="2:4" x14ac:dyDescent="0.2">
      <c r="B225" s="51" t="s">
        <v>81</v>
      </c>
      <c r="C225" s="117"/>
      <c r="D225" s="373">
        <v>35842.725850274874</v>
      </c>
    </row>
    <row r="226" spans="2:4" x14ac:dyDescent="0.2">
      <c r="B226" s="51" t="s">
        <v>82</v>
      </c>
      <c r="C226" s="117"/>
      <c r="D226" s="373">
        <v>42331.874206774366</v>
      </c>
    </row>
    <row r="227" spans="2:4" x14ac:dyDescent="0.2">
      <c r="B227" s="51" t="s">
        <v>83</v>
      </c>
      <c r="C227" s="117"/>
      <c r="D227" s="373">
        <v>0.44806680000000004</v>
      </c>
    </row>
    <row r="228" spans="2:4" x14ac:dyDescent="0.2">
      <c r="B228" s="51" t="s">
        <v>84</v>
      </c>
      <c r="C228" s="117"/>
      <c r="D228" s="472">
        <f>'[6]5. Capex'!D97</f>
        <v>0</v>
      </c>
    </row>
    <row r="229" spans="2:4" x14ac:dyDescent="0.2">
      <c r="B229" s="58" t="s">
        <v>48</v>
      </c>
      <c r="C229" s="130">
        <f>SUM(C222:C228)</f>
        <v>0</v>
      </c>
      <c r="D229" s="374">
        <f>SUM(D222:D228)</f>
        <v>79450.100430270933</v>
      </c>
    </row>
    <row r="230" spans="2:4" x14ac:dyDescent="0.2">
      <c r="B230" s="58" t="s">
        <v>52</v>
      </c>
      <c r="C230" s="130">
        <f>C220+C229</f>
        <v>0</v>
      </c>
      <c r="D230" s="374">
        <f>D220+D229</f>
        <v>97340.240777942367</v>
      </c>
    </row>
    <row r="231" spans="2:4" x14ac:dyDescent="0.2">
      <c r="B231" s="59" t="s">
        <v>30</v>
      </c>
      <c r="C231" s="47"/>
      <c r="D231" s="471"/>
    </row>
    <row r="232" spans="2:4" x14ac:dyDescent="0.2">
      <c r="B232" s="339" t="s">
        <v>63</v>
      </c>
      <c r="C232" s="47"/>
      <c r="D232" s="471"/>
    </row>
    <row r="233" spans="2:4" x14ac:dyDescent="0.2">
      <c r="B233" s="51" t="s">
        <v>85</v>
      </c>
      <c r="C233" s="117"/>
      <c r="D233" s="373">
        <v>0</v>
      </c>
    </row>
    <row r="234" spans="2:4" x14ac:dyDescent="0.2">
      <c r="B234" s="51" t="s">
        <v>86</v>
      </c>
      <c r="C234" s="117"/>
      <c r="D234" s="373">
        <v>0</v>
      </c>
    </row>
    <row r="235" spans="2:4" x14ac:dyDescent="0.2">
      <c r="B235" s="51" t="s">
        <v>87</v>
      </c>
      <c r="C235" s="117"/>
      <c r="D235" s="373">
        <v>0</v>
      </c>
    </row>
    <row r="236" spans="2:4" x14ac:dyDescent="0.2">
      <c r="B236" s="51" t="s">
        <v>88</v>
      </c>
      <c r="C236" s="117"/>
      <c r="D236" s="373">
        <v>452.12673999999998</v>
      </c>
    </row>
    <row r="237" spans="2:4" x14ac:dyDescent="0.2">
      <c r="B237" s="51" t="s">
        <v>89</v>
      </c>
      <c r="C237" s="117"/>
      <c r="D237" s="373">
        <v>0</v>
      </c>
    </row>
    <row r="238" spans="2:4" x14ac:dyDescent="0.2">
      <c r="B238" s="51" t="s">
        <v>90</v>
      </c>
      <c r="C238" s="117"/>
      <c r="D238" s="373">
        <v>0</v>
      </c>
    </row>
    <row r="239" spans="2:4" x14ac:dyDescent="0.2">
      <c r="B239" s="51" t="s">
        <v>91</v>
      </c>
      <c r="C239" s="117"/>
      <c r="D239" s="373">
        <v>0</v>
      </c>
    </row>
    <row r="240" spans="2:4" x14ac:dyDescent="0.2">
      <c r="B240" s="51" t="s">
        <v>92</v>
      </c>
      <c r="C240" s="117"/>
      <c r="D240" s="373">
        <v>0</v>
      </c>
    </row>
    <row r="241" spans="2:4" x14ac:dyDescent="0.2">
      <c r="B241" s="51" t="s">
        <v>93</v>
      </c>
      <c r="C241" s="117"/>
      <c r="D241" s="373">
        <v>0</v>
      </c>
    </row>
    <row r="242" spans="2:4" x14ac:dyDescent="0.2">
      <c r="B242" s="51" t="s">
        <v>94</v>
      </c>
      <c r="C242" s="117"/>
      <c r="D242" s="373">
        <v>0</v>
      </c>
    </row>
    <row r="243" spans="2:4" x14ac:dyDescent="0.2">
      <c r="B243" s="51" t="s">
        <v>95</v>
      </c>
      <c r="C243" s="117"/>
      <c r="D243" s="373">
        <v>0</v>
      </c>
    </row>
    <row r="244" spans="2:4" x14ac:dyDescent="0.2">
      <c r="B244" s="51" t="s">
        <v>96</v>
      </c>
      <c r="C244" s="117"/>
      <c r="D244" s="373">
        <v>0</v>
      </c>
    </row>
    <row r="245" spans="2:4" x14ac:dyDescent="0.2">
      <c r="B245" s="51" t="s">
        <v>97</v>
      </c>
      <c r="C245" s="117"/>
      <c r="D245" s="373">
        <v>0</v>
      </c>
    </row>
    <row r="246" spans="2:4" x14ac:dyDescent="0.2">
      <c r="B246" s="51" t="s">
        <v>98</v>
      </c>
      <c r="C246" s="117"/>
      <c r="D246" s="373">
        <v>0</v>
      </c>
    </row>
    <row r="247" spans="2:4" x14ac:dyDescent="0.2">
      <c r="B247" s="51" t="s">
        <v>99</v>
      </c>
      <c r="C247" s="117"/>
      <c r="D247" s="373">
        <v>0</v>
      </c>
    </row>
    <row r="248" spans="2:4" x14ac:dyDescent="0.2">
      <c r="B248" s="51" t="s">
        <v>100</v>
      </c>
      <c r="C248" s="117"/>
      <c r="D248" s="373">
        <v>605.40668999999991</v>
      </c>
    </row>
    <row r="249" spans="2:4" x14ac:dyDescent="0.2">
      <c r="B249" s="57" t="s">
        <v>48</v>
      </c>
      <c r="C249" s="130">
        <f>SUM(C233:C248)</f>
        <v>0</v>
      </c>
      <c r="D249" s="374">
        <f>SUM(D233:D248)</f>
        <v>1057.53343</v>
      </c>
    </row>
    <row r="250" spans="2:4" x14ac:dyDescent="0.2">
      <c r="B250" s="339" t="s">
        <v>78</v>
      </c>
      <c r="C250" s="47"/>
      <c r="D250" s="471"/>
    </row>
    <row r="251" spans="2:4" x14ac:dyDescent="0.2">
      <c r="B251" s="51" t="s">
        <v>51</v>
      </c>
      <c r="C251" s="117"/>
      <c r="D251" s="373">
        <v>2.6978917561224152</v>
      </c>
    </row>
    <row r="252" spans="2:4" x14ac:dyDescent="0.2">
      <c r="B252" s="51" t="s">
        <v>79</v>
      </c>
      <c r="C252" s="117"/>
      <c r="D252" s="373">
        <v>17.178249102863681</v>
      </c>
    </row>
    <row r="253" spans="2:4" x14ac:dyDescent="0.2">
      <c r="B253" s="51" t="s">
        <v>80</v>
      </c>
      <c r="C253" s="117"/>
      <c r="D253" s="373">
        <v>159.7804020310075</v>
      </c>
    </row>
    <row r="254" spans="2:4" x14ac:dyDescent="0.2">
      <c r="B254" s="51" t="s">
        <v>81</v>
      </c>
      <c r="C254" s="117"/>
      <c r="D254" s="373">
        <v>5050.2870992686221</v>
      </c>
    </row>
    <row r="255" spans="2:4" x14ac:dyDescent="0.2">
      <c r="B255" s="51" t="s">
        <v>82</v>
      </c>
      <c r="C255" s="117"/>
      <c r="D255" s="373">
        <v>5964.616616698956</v>
      </c>
    </row>
    <row r="256" spans="2:4" x14ac:dyDescent="0.2">
      <c r="B256" s="51" t="s">
        <v>83</v>
      </c>
      <c r="C256" s="117"/>
      <c r="D256" s="373">
        <v>6.31332E-2</v>
      </c>
    </row>
    <row r="257" spans="2:4" x14ac:dyDescent="0.2">
      <c r="B257" s="51" t="s">
        <v>84</v>
      </c>
      <c r="C257" s="117"/>
      <c r="D257" s="472">
        <f>'[6]5. Capex'!D126</f>
        <v>0</v>
      </c>
    </row>
    <row r="258" spans="2:4" x14ac:dyDescent="0.2">
      <c r="B258" s="58" t="s">
        <v>48</v>
      </c>
      <c r="C258" s="130">
        <f>SUM(C251:C257)</f>
        <v>0</v>
      </c>
      <c r="D258" s="374">
        <f>SUM(D251:D257)</f>
        <v>11194.623392057571</v>
      </c>
    </row>
    <row r="259" spans="2:4" x14ac:dyDescent="0.2">
      <c r="B259" s="60" t="s">
        <v>53</v>
      </c>
      <c r="C259" s="130">
        <f>SUM(C249:C257)</f>
        <v>0</v>
      </c>
      <c r="D259" s="374">
        <f>SUM(D249:D257)</f>
        <v>12252.15682205757</v>
      </c>
    </row>
    <row r="260" spans="2:4" x14ac:dyDescent="0.2">
      <c r="B260" s="60" t="s">
        <v>54</v>
      </c>
      <c r="C260" s="130">
        <f>SUM(C230, C259)</f>
        <v>0</v>
      </c>
      <c r="D260" s="374">
        <f>SUM(D230, D259)</f>
        <v>109592.39759999994</v>
      </c>
    </row>
  </sheetData>
  <mergeCells count="29">
    <mergeCell ref="C50:F50"/>
    <mergeCell ref="C52:F52"/>
    <mergeCell ref="B131:D131"/>
    <mergeCell ref="C41:F41"/>
    <mergeCell ref="C42:F42"/>
    <mergeCell ref="C48:F48"/>
    <mergeCell ref="C49:F49"/>
    <mergeCell ref="C138:F138"/>
    <mergeCell ref="C133:F133"/>
    <mergeCell ref="C134:F134"/>
    <mergeCell ref="C135:F135"/>
    <mergeCell ref="C136:F136"/>
    <mergeCell ref="C137:F137"/>
    <mergeCell ref="B2:C2"/>
    <mergeCell ref="B38:C38"/>
    <mergeCell ref="C45:F45"/>
    <mergeCell ref="C46:F46"/>
    <mergeCell ref="C59:F59"/>
    <mergeCell ref="C55:F55"/>
    <mergeCell ref="C56:F56"/>
    <mergeCell ref="C57:F57"/>
    <mergeCell ref="C58:F58"/>
    <mergeCell ref="C51:F51"/>
    <mergeCell ref="C53:F53"/>
    <mergeCell ref="C54:F54"/>
    <mergeCell ref="C43:F43"/>
    <mergeCell ref="C44:F44"/>
    <mergeCell ref="C40:F40"/>
    <mergeCell ref="B5:C5"/>
  </mergeCells>
  <pageMargins left="0.35433070866141736" right="0.35433070866141736" top="0.59055118110236227" bottom="0.59055118110236227" header="0.51181102362204722" footer="0.11811023622047245"/>
  <pageSetup paperSize="9" scale="51" fitToHeight="100" orientation="portrait" r:id="rId1"/>
  <headerFooter alignWithMargins="0">
    <oddFooter>&amp;L&amp;8&amp;D&amp;C&amp;8&amp; Template: &amp;A
&amp;F&amp;R&amp;8&amp;P of &amp;N</oddFooter>
  </headerFooter>
  <rowBreaks count="3" manualBreakCount="3">
    <brk id="60" min="1" max="7" man="1"/>
    <brk id="121" min="1" max="7" man="1"/>
    <brk id="200" min="1" max="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6"/>
  <sheetViews>
    <sheetView showGridLines="0" view="pageBreakPreview" zoomScale="85" zoomScaleNormal="100" zoomScaleSheetLayoutView="85" workbookViewId="0">
      <pane xSplit="4" ySplit="10" topLeftCell="E11" activePane="bottomRight" state="frozen"/>
      <selection pane="topRight" activeCell="E1" sqref="E1"/>
      <selection pane="bottomLeft" activeCell="A11" sqref="A11"/>
      <selection pane="bottomRight" activeCell="F61" sqref="F61"/>
    </sheetView>
  </sheetViews>
  <sheetFormatPr defaultColWidth="9.140625" defaultRowHeight="12.75" x14ac:dyDescent="0.2"/>
  <cols>
    <col min="1" max="1" width="11.28515625" style="122" customWidth="1"/>
    <col min="2" max="3" width="9.140625" style="122"/>
    <col min="4" max="4" width="31.140625" style="122" customWidth="1"/>
    <col min="5" max="6" width="20.7109375" style="122" customWidth="1"/>
    <col min="7" max="16384" width="9.140625" style="122"/>
  </cols>
  <sheetData>
    <row r="1" spans="2:7" ht="20.25" x14ac:dyDescent="0.3">
      <c r="B1" s="45" t="str">
        <f>[5]Cover!C22</f>
        <v>Ausgrid</v>
      </c>
    </row>
    <row r="2" spans="2:7" ht="20.25" x14ac:dyDescent="0.3">
      <c r="B2" s="139" t="s">
        <v>101</v>
      </c>
    </row>
    <row r="3" spans="2:7" ht="20.25" x14ac:dyDescent="0.3">
      <c r="B3" s="45" t="str">
        <f>Cover!C26</f>
        <v>2013-14</v>
      </c>
    </row>
    <row r="4" spans="2:7" ht="20.25" x14ac:dyDescent="0.3">
      <c r="B4" s="45"/>
    </row>
    <row r="5" spans="2:7" ht="16.5" customHeight="1" x14ac:dyDescent="0.2">
      <c r="B5" s="554" t="s">
        <v>187</v>
      </c>
      <c r="C5" s="555"/>
      <c r="D5" s="555"/>
      <c r="E5" s="556"/>
    </row>
    <row r="6" spans="2:7" ht="31.5" customHeight="1" x14ac:dyDescent="0.25">
      <c r="B6" s="542" t="s">
        <v>163</v>
      </c>
      <c r="C6" s="543"/>
      <c r="D6" s="543"/>
      <c r="E6" s="543"/>
      <c r="F6" s="543"/>
    </row>
    <row r="8" spans="2:7" x14ac:dyDescent="0.2">
      <c r="B8" s="544" t="s">
        <v>102</v>
      </c>
      <c r="C8" s="545"/>
      <c r="D8" s="546"/>
      <c r="E8" s="316" t="s">
        <v>103</v>
      </c>
      <c r="F8" s="316" t="s">
        <v>104</v>
      </c>
    </row>
    <row r="9" spans="2:7" x14ac:dyDescent="0.2">
      <c r="B9" s="536" t="s">
        <v>29</v>
      </c>
      <c r="C9" s="537"/>
      <c r="D9" s="538"/>
      <c r="E9" s="316"/>
      <c r="F9" s="316"/>
    </row>
    <row r="10" spans="2:7" ht="12.75" customHeight="1" x14ac:dyDescent="0.2">
      <c r="B10" s="547" t="s">
        <v>63</v>
      </c>
      <c r="C10" s="548"/>
      <c r="D10" s="549"/>
      <c r="E10" s="377"/>
      <c r="F10" s="377"/>
    </row>
    <row r="11" spans="2:7" x14ac:dyDescent="0.2">
      <c r="B11" s="539" t="str">
        <f>'[7]5. Capex'!B65</f>
        <v xml:space="preserve">Sub-transmission lines and cables </v>
      </c>
      <c r="C11" s="540"/>
      <c r="D11" s="541"/>
      <c r="E11" s="378">
        <v>48</v>
      </c>
      <c r="F11" s="379">
        <f>'5. Capex'!D66</f>
        <v>53906.705853951018</v>
      </c>
    </row>
    <row r="12" spans="2:7" x14ac:dyDescent="0.2">
      <c r="B12" s="539" t="str">
        <f>'[7]5. Capex'!B66</f>
        <v>Cable tunnel (dx)</v>
      </c>
      <c r="C12" s="540"/>
      <c r="D12" s="541"/>
      <c r="E12" s="378">
        <v>40</v>
      </c>
      <c r="F12" s="379">
        <f>'5. Capex'!D67</f>
        <v>44515.617468641431</v>
      </c>
    </row>
    <row r="13" spans="2:7" x14ac:dyDescent="0.2">
      <c r="B13" s="539" t="str">
        <f>'[7]5. Capex'!B67</f>
        <v>Distribution lines and cables</v>
      </c>
      <c r="C13" s="540"/>
      <c r="D13" s="541"/>
      <c r="E13" s="378">
        <v>47</v>
      </c>
      <c r="F13" s="379">
        <f>'5. Capex'!D68</f>
        <v>175801.00763491815</v>
      </c>
    </row>
    <row r="14" spans="2:7" x14ac:dyDescent="0.2">
      <c r="B14" s="539" t="str">
        <f>'[7]5. Capex'!B68</f>
        <v>Substations</v>
      </c>
      <c r="C14" s="540"/>
      <c r="D14" s="541"/>
      <c r="E14" s="378">
        <v>38.125</v>
      </c>
      <c r="F14" s="379">
        <f>'5. Capex'!D69</f>
        <v>165139.98833806851</v>
      </c>
    </row>
    <row r="15" spans="2:7" x14ac:dyDescent="0.2">
      <c r="B15" s="539" t="str">
        <f>'[7]5. Capex'!B69</f>
        <v>Transformers</v>
      </c>
      <c r="C15" s="540"/>
      <c r="D15" s="541"/>
      <c r="E15" s="378">
        <v>41</v>
      </c>
      <c r="F15" s="379">
        <f>'5. Capex'!D70</f>
        <v>30809.357554495822</v>
      </c>
    </row>
    <row r="16" spans="2:7" x14ac:dyDescent="0.2">
      <c r="B16" s="539" t="str">
        <f>'[7]5. Capex'!B70</f>
        <v>Ancillary substation equipment (dx)</v>
      </c>
      <c r="C16" s="540"/>
      <c r="D16" s="541"/>
      <c r="E16" s="378">
        <v>10</v>
      </c>
      <c r="F16" s="379">
        <f>'5. Capex'!D71</f>
        <v>5236.2133302072543</v>
      </c>
      <c r="G16" s="170"/>
    </row>
    <row r="17" spans="2:6" x14ac:dyDescent="0.2">
      <c r="B17" s="539" t="str">
        <f>'[7]5. Capex'!B71</f>
        <v>Low voltage lines and cables</v>
      </c>
      <c r="C17" s="540"/>
      <c r="D17" s="541"/>
      <c r="E17" s="378">
        <v>46.25</v>
      </c>
      <c r="F17" s="379">
        <f>'5. Capex'!D72</f>
        <v>122735.4735797887</v>
      </c>
    </row>
    <row r="18" spans="2:6" x14ac:dyDescent="0.2">
      <c r="B18" s="539" t="str">
        <f>'[7]5. Capex'!B72</f>
        <v>Customer metering and load control</v>
      </c>
      <c r="C18" s="540"/>
      <c r="D18" s="541"/>
      <c r="E18" s="378">
        <v>25</v>
      </c>
      <c r="F18" s="379">
        <f>'5. Capex'!D73</f>
        <v>0</v>
      </c>
    </row>
    <row r="19" spans="2:6" x14ac:dyDescent="0.2">
      <c r="B19" s="539" t="str">
        <f>'[7]5. Capex'!B73</f>
        <v>Customer metering (digital)</v>
      </c>
      <c r="C19" s="540"/>
      <c r="D19" s="541"/>
      <c r="E19" s="378">
        <v>25</v>
      </c>
      <c r="F19" s="379">
        <f>'5. Capex'!D74</f>
        <v>17094.715010349653</v>
      </c>
    </row>
    <row r="20" spans="2:6" x14ac:dyDescent="0.2">
      <c r="B20" s="539" t="str">
        <f>'[7]5. Capex'!B74</f>
        <v>Total communications</v>
      </c>
      <c r="C20" s="540"/>
      <c r="D20" s="541"/>
      <c r="E20" s="378">
        <v>0</v>
      </c>
      <c r="F20" s="379">
        <f>'5. Capex'!D75</f>
        <v>0</v>
      </c>
    </row>
    <row r="21" spans="2:6" x14ac:dyDescent="0.2">
      <c r="B21" s="539" t="str">
        <f>'[7]5. Capex'!B75</f>
        <v>Communications (digital) - dx</v>
      </c>
      <c r="C21" s="540"/>
      <c r="D21" s="541"/>
      <c r="E21" s="378">
        <v>10</v>
      </c>
      <c r="F21" s="379">
        <f>'5. Capex'!D76</f>
        <v>377.67490000000004</v>
      </c>
    </row>
    <row r="22" spans="2:6" x14ac:dyDescent="0.2">
      <c r="B22" s="539" t="str">
        <f>'[7]5. Capex'!B76</f>
        <v>Land and easements</v>
      </c>
      <c r="C22" s="540"/>
      <c r="D22" s="541"/>
      <c r="E22" s="378">
        <v>0</v>
      </c>
      <c r="F22" s="379">
        <f>'5. Capex'!D77</f>
        <v>7894.3037511952971</v>
      </c>
    </row>
    <row r="23" spans="2:6" x14ac:dyDescent="0.2">
      <c r="B23" s="539" t="str">
        <f>'[7]5. Capex'!B77</f>
        <v>System IT (dx)</v>
      </c>
      <c r="C23" s="540"/>
      <c r="D23" s="541"/>
      <c r="E23" s="378">
        <v>9.5047619047619047</v>
      </c>
      <c r="F23" s="379">
        <f>'5. Capex'!D78</f>
        <v>9307.423490000001</v>
      </c>
    </row>
    <row r="24" spans="2:6" x14ac:dyDescent="0.2">
      <c r="B24" s="539" t="str">
        <f>'[7]5. Capex'!B78</f>
        <v>Emergency spares (major plant, excludes inventory)</v>
      </c>
      <c r="C24" s="540"/>
      <c r="D24" s="541"/>
      <c r="E24" s="378">
        <v>41</v>
      </c>
      <c r="F24" s="379">
        <f>'5. Capex'!D79</f>
        <v>0</v>
      </c>
    </row>
    <row r="25" spans="2:6" x14ac:dyDescent="0.2">
      <c r="B25" s="550" t="str">
        <f>'[7]5. Capex'!B79</f>
        <v xml:space="preserve">Sub-total </v>
      </c>
      <c r="C25" s="551"/>
      <c r="D25" s="552"/>
      <c r="E25" s="380"/>
      <c r="F25" s="381">
        <f>SUM(F11:F24)</f>
        <v>632818.48091161577</v>
      </c>
    </row>
    <row r="26" spans="2:6" ht="12.75" customHeight="1" x14ac:dyDescent="0.2">
      <c r="B26" s="547" t="s">
        <v>160</v>
      </c>
      <c r="C26" s="548"/>
      <c r="D26" s="549"/>
      <c r="E26" s="382"/>
      <c r="F26" s="383"/>
    </row>
    <row r="27" spans="2:6" x14ac:dyDescent="0.2">
      <c r="B27" s="539" t="str">
        <f>'[7]5. Capex'!B81</f>
        <v>IT systems</v>
      </c>
      <c r="C27" s="540"/>
      <c r="D27" s="541"/>
      <c r="E27" s="378">
        <v>3.44</v>
      </c>
      <c r="F27" s="379">
        <f>'5. Capex'!D82</f>
        <v>24951.590285770937</v>
      </c>
    </row>
    <row r="28" spans="2:6" x14ac:dyDescent="0.2">
      <c r="B28" s="539" t="str">
        <f>'[7]5. Capex'!B82</f>
        <v>Furniture, fittings, plant and equipment</v>
      </c>
      <c r="C28" s="540"/>
      <c r="D28" s="541"/>
      <c r="E28" s="378">
        <v>23</v>
      </c>
      <c r="F28" s="379">
        <f>'5. Capex'!D83</f>
        <v>3851.22811</v>
      </c>
    </row>
    <row r="29" spans="2:6" x14ac:dyDescent="0.2">
      <c r="B29" s="539" t="str">
        <f>'[7]5. Capex'!B83</f>
        <v>Motor vehicles</v>
      </c>
      <c r="C29" s="540"/>
      <c r="D29" s="541"/>
      <c r="E29" s="378">
        <v>6.7</v>
      </c>
      <c r="F29" s="379">
        <f>'5. Capex'!D84</f>
        <v>8351.92389</v>
      </c>
    </row>
    <row r="30" spans="2:6" x14ac:dyDescent="0.2">
      <c r="B30" s="539" t="str">
        <f>'[7]5. Capex'!B84</f>
        <v>Buildings</v>
      </c>
      <c r="C30" s="540"/>
      <c r="D30" s="541"/>
      <c r="E30" s="378">
        <v>13.844151419102428</v>
      </c>
      <c r="F30" s="379">
        <f>'5. Capex'!D85</f>
        <v>26721.970884431514</v>
      </c>
    </row>
    <row r="31" spans="2:6" x14ac:dyDescent="0.2">
      <c r="B31" s="539" t="str">
        <f>'[7]5. Capex'!B85</f>
        <v>Land (non-system)</v>
      </c>
      <c r="C31" s="540"/>
      <c r="D31" s="541"/>
      <c r="E31" s="378">
        <v>0</v>
      </c>
      <c r="F31" s="379">
        <f>'5. Capex'!D86</f>
        <v>3.2536799999999992</v>
      </c>
    </row>
    <row r="32" spans="2:6" x14ac:dyDescent="0.2">
      <c r="B32" s="539" t="str">
        <f>'[7]5. Capex'!B86</f>
        <v>Other non-system assets</v>
      </c>
      <c r="C32" s="540"/>
      <c r="D32" s="541"/>
      <c r="E32" s="378">
        <v>13.333333333333334</v>
      </c>
      <c r="F32" s="379">
        <f>'5. Capex'!D87</f>
        <v>554.86943000000008</v>
      </c>
    </row>
    <row r="33" spans="2:12" x14ac:dyDescent="0.2">
      <c r="B33" s="539" t="str">
        <f>'[7]5. Capex'!B87</f>
        <v>Equity raising costs</v>
      </c>
      <c r="C33" s="540"/>
      <c r="D33" s="541"/>
      <c r="E33" s="378"/>
      <c r="F33" s="379">
        <f>'5. Capex'!D88</f>
        <v>0</v>
      </c>
    </row>
    <row r="34" spans="2:12" x14ac:dyDescent="0.2">
      <c r="B34" s="550" t="str">
        <f>'[7]5. Capex'!B88</f>
        <v xml:space="preserve">Sub-total </v>
      </c>
      <c r="C34" s="551"/>
      <c r="D34" s="552"/>
      <c r="E34" s="380"/>
      <c r="F34" s="381">
        <f>SUM(F27:F33)</f>
        <v>64434.836280202449</v>
      </c>
    </row>
    <row r="35" spans="2:12" x14ac:dyDescent="0.2">
      <c r="B35" s="550" t="str">
        <f>'[7]5. Capex'!B89</f>
        <v>Total distribution</v>
      </c>
      <c r="C35" s="551"/>
      <c r="D35" s="552"/>
      <c r="E35" s="380"/>
      <c r="F35" s="381">
        <f>F25+F34</f>
        <v>697253.31719181826</v>
      </c>
    </row>
    <row r="36" spans="2:12" ht="12.75" customHeight="1" x14ac:dyDescent="0.2">
      <c r="B36" s="553" t="s">
        <v>30</v>
      </c>
      <c r="C36" s="548"/>
      <c r="D36" s="549"/>
      <c r="E36" s="382"/>
      <c r="F36" s="383"/>
    </row>
    <row r="37" spans="2:12" ht="12.75" customHeight="1" x14ac:dyDescent="0.2">
      <c r="B37" s="547" t="s">
        <v>63</v>
      </c>
      <c r="C37" s="548"/>
      <c r="D37" s="549"/>
      <c r="E37" s="382"/>
      <c r="F37" s="383"/>
    </row>
    <row r="38" spans="2:12" x14ac:dyDescent="0.2">
      <c r="B38" s="539" t="str">
        <f>'[7]5. Capex'!B92</f>
        <v>Transmission and zone land easements</v>
      </c>
      <c r="C38" s="540"/>
      <c r="D38" s="541"/>
      <c r="E38" s="378">
        <v>0</v>
      </c>
      <c r="F38" s="379">
        <f>'5. Capex'!D93</f>
        <v>-34.669139902491025</v>
      </c>
    </row>
    <row r="39" spans="2:12" x14ac:dyDescent="0.2">
      <c r="B39" s="539" t="str">
        <f>'[7]5. Capex'!B93</f>
        <v>Transmission building 132/66kV</v>
      </c>
      <c r="C39" s="540"/>
      <c r="D39" s="541"/>
      <c r="E39" s="378">
        <v>40</v>
      </c>
      <c r="F39" s="379">
        <f>'5. Capex'!D94</f>
        <v>2375.417810609858</v>
      </c>
    </row>
    <row r="40" spans="2:12" x14ac:dyDescent="0.2">
      <c r="B40" s="539" t="str">
        <f>'[7]5. Capex'!B94</f>
        <v>Zone buildings 132/66kV</v>
      </c>
      <c r="C40" s="540"/>
      <c r="D40" s="541"/>
      <c r="E40" s="378">
        <v>40</v>
      </c>
      <c r="F40" s="379">
        <f>'5. Capex'!D95</f>
        <v>11131.544465936171</v>
      </c>
    </row>
    <row r="41" spans="2:12" x14ac:dyDescent="0.2">
      <c r="B41" s="539" t="str">
        <f>'[7]5. Capex'!B95</f>
        <v>Transmission transformers 132/66kV</v>
      </c>
      <c r="C41" s="540"/>
      <c r="D41" s="541"/>
      <c r="E41" s="378">
        <v>42.5</v>
      </c>
      <c r="F41" s="379">
        <f>'5. Capex'!D96</f>
        <v>1040.4372883399069</v>
      </c>
    </row>
    <row r="42" spans="2:12" x14ac:dyDescent="0.2">
      <c r="B42" s="539" t="str">
        <f>'[7]5. Capex'!B96</f>
        <v>Transmission sub-station equipment 132/66kv</v>
      </c>
      <c r="C42" s="540"/>
      <c r="D42" s="541"/>
      <c r="E42" s="378">
        <v>40</v>
      </c>
      <c r="F42" s="379">
        <f>'5. Capex'!D97</f>
        <v>15678.614285445312</v>
      </c>
      <c r="J42" s="448"/>
      <c r="K42" s="448"/>
      <c r="L42" s="448"/>
    </row>
    <row r="43" spans="2:12" x14ac:dyDescent="0.2">
      <c r="B43" s="539" t="str">
        <f>'[7]5. Capex'!B97</f>
        <v>Zone sub-station equipment 132/66kV</v>
      </c>
      <c r="C43" s="540"/>
      <c r="D43" s="541"/>
      <c r="E43" s="378">
        <v>40</v>
      </c>
      <c r="F43" s="379">
        <f>'5. Capex'!D98</f>
        <v>13382.221292818331</v>
      </c>
    </row>
    <row r="44" spans="2:12" x14ac:dyDescent="0.2">
      <c r="B44" s="539" t="str">
        <f>'[7]5. Capex'!B98</f>
        <v>Transmission and zone emergency spares</v>
      </c>
      <c r="C44" s="540"/>
      <c r="D44" s="541"/>
      <c r="E44" s="378">
        <v>42.5</v>
      </c>
      <c r="F44" s="379">
        <f>'5. Capex'!D99</f>
        <v>0</v>
      </c>
    </row>
    <row r="45" spans="2:12" x14ac:dyDescent="0.2">
      <c r="B45" s="539" t="str">
        <f>'[7]5. Capex'!B99</f>
        <v>Ancillary substation equipment</v>
      </c>
      <c r="C45" s="540"/>
      <c r="D45" s="541"/>
      <c r="E45" s="378">
        <v>10</v>
      </c>
      <c r="F45" s="379">
        <f>'5. Capex'!D100</f>
        <v>9024.2228299908948</v>
      </c>
    </row>
    <row r="46" spans="2:12" x14ac:dyDescent="0.2">
      <c r="B46" s="539" t="str">
        <f>'[7]5. Capex'!B100</f>
        <v>132 kV tower lines</v>
      </c>
      <c r="C46" s="540"/>
      <c r="D46" s="541"/>
      <c r="E46" s="378">
        <v>47.6</v>
      </c>
      <c r="F46" s="379">
        <f>'5. Capex'!D101</f>
        <v>1673.6882700000001</v>
      </c>
    </row>
    <row r="47" spans="2:12" x14ac:dyDescent="0.2">
      <c r="B47" s="539" t="str">
        <f>'[7]5. Capex'!B101</f>
        <v>132kV concrete and steel pole lines</v>
      </c>
      <c r="C47" s="540"/>
      <c r="D47" s="541"/>
      <c r="E47" s="378">
        <v>47.6</v>
      </c>
      <c r="F47" s="379">
        <f>'5. Capex'!D102</f>
        <v>398.3624272832638</v>
      </c>
    </row>
    <row r="48" spans="2:12" x14ac:dyDescent="0.2">
      <c r="B48" s="539" t="str">
        <f>'[7]5. Capex'!B102</f>
        <v>132 kV wood pole lines</v>
      </c>
      <c r="C48" s="540"/>
      <c r="D48" s="541"/>
      <c r="E48" s="378">
        <v>47.6</v>
      </c>
      <c r="F48" s="379">
        <f>'5. Capex'!D103</f>
        <v>365.49078135678258</v>
      </c>
    </row>
    <row r="49" spans="2:6" x14ac:dyDescent="0.2">
      <c r="B49" s="539" t="str">
        <f>'[7]5. Capex'!B103</f>
        <v>132kV feeder underground</v>
      </c>
      <c r="C49" s="540"/>
      <c r="D49" s="541"/>
      <c r="E49" s="378">
        <v>47.6</v>
      </c>
      <c r="F49" s="379">
        <f>'5. Capex'!D104</f>
        <v>34696.148575944564</v>
      </c>
    </row>
    <row r="50" spans="2:6" x14ac:dyDescent="0.2">
      <c r="B50" s="539" t="str">
        <f>'[7]5. Capex'!B104</f>
        <v>Cable tunnel</v>
      </c>
      <c r="C50" s="540"/>
      <c r="D50" s="541"/>
      <c r="E50" s="378">
        <v>40</v>
      </c>
      <c r="F50" s="379">
        <f>'5. Capex'!D105</f>
        <v>48.410334895543926</v>
      </c>
    </row>
    <row r="51" spans="2:6" x14ac:dyDescent="0.2">
      <c r="B51" s="539" t="str">
        <f>'[7]5. Capex'!B105</f>
        <v>Network control &amp; communication system</v>
      </c>
      <c r="C51" s="540"/>
      <c r="D51" s="541"/>
      <c r="E51" s="378">
        <v>0</v>
      </c>
      <c r="F51" s="379">
        <f>'5. Capex'!D106</f>
        <v>-9.6573200000000003</v>
      </c>
    </row>
    <row r="52" spans="2:6" x14ac:dyDescent="0.2">
      <c r="B52" s="539" t="str">
        <f>'[7]5. Capex'!B106</f>
        <v>Communications (digital)</v>
      </c>
      <c r="C52" s="540"/>
      <c r="D52" s="541"/>
      <c r="E52" s="378">
        <v>10</v>
      </c>
      <c r="F52" s="379">
        <f>'5. Capex'!D107</f>
        <v>0</v>
      </c>
    </row>
    <row r="53" spans="2:6" x14ac:dyDescent="0.2">
      <c r="B53" s="539" t="str">
        <f>'[7]5. Capex'!B107</f>
        <v>System IT</v>
      </c>
      <c r="C53" s="540"/>
      <c r="D53" s="541"/>
      <c r="E53" s="378">
        <v>9.5047619047619047</v>
      </c>
      <c r="F53" s="379">
        <f>'5. Capex'!D108</f>
        <v>55.490979999999993</v>
      </c>
    </row>
    <row r="54" spans="2:6" x14ac:dyDescent="0.2">
      <c r="B54" s="550" t="str">
        <f>'[7]5. Capex'!B108</f>
        <v xml:space="preserve">Sub-total </v>
      </c>
      <c r="C54" s="551"/>
      <c r="D54" s="552"/>
      <c r="E54" s="380"/>
      <c r="F54" s="381">
        <f>SUM(F38:F53)</f>
        <v>89825.722882718139</v>
      </c>
    </row>
    <row r="55" spans="2:6" ht="12.75" customHeight="1" x14ac:dyDescent="0.2">
      <c r="B55" s="547" t="s">
        <v>160</v>
      </c>
      <c r="C55" s="548"/>
      <c r="D55" s="549"/>
      <c r="E55" s="382"/>
      <c r="F55" s="383"/>
    </row>
    <row r="56" spans="2:6" x14ac:dyDescent="0.2">
      <c r="B56" s="539" t="str">
        <f>'[7]5. Capex'!B110</f>
        <v>IT systems</v>
      </c>
      <c r="C56" s="540"/>
      <c r="D56" s="541"/>
      <c r="E56" s="378">
        <v>3.44</v>
      </c>
      <c r="F56" s="379">
        <f>'5. Capex'!D110</f>
        <v>0</v>
      </c>
    </row>
    <row r="57" spans="2:6" x14ac:dyDescent="0.2">
      <c r="B57" s="539" t="str">
        <f>'[7]5. Capex'!B111</f>
        <v>Furniture, fittings, plant and equipment</v>
      </c>
      <c r="C57" s="540"/>
      <c r="D57" s="541"/>
      <c r="E57" s="378">
        <v>23</v>
      </c>
      <c r="F57" s="379">
        <f>'5. Capex'!D111</f>
        <v>3516.6265160325397</v>
      </c>
    </row>
    <row r="58" spans="2:6" x14ac:dyDescent="0.2">
      <c r="B58" s="539" t="str">
        <f>'[7]5. Capex'!B112</f>
        <v>Motor vehicles</v>
      </c>
      <c r="C58" s="540"/>
      <c r="D58" s="541"/>
      <c r="E58" s="378">
        <v>7</v>
      </c>
      <c r="F58" s="379">
        <f>'5. Capex'!D112</f>
        <v>542.64310999999998</v>
      </c>
    </row>
    <row r="59" spans="2:6" x14ac:dyDescent="0.2">
      <c r="B59" s="539" t="str">
        <f>'[7]5. Capex'!B113</f>
        <v>Buildings</v>
      </c>
      <c r="C59" s="540"/>
      <c r="D59" s="541"/>
      <c r="E59" s="378">
        <v>13.844151419102428</v>
      </c>
      <c r="F59" s="379">
        <f>'5. Capex'!D113</f>
        <v>1176.7970399999999</v>
      </c>
    </row>
    <row r="60" spans="2:6" x14ac:dyDescent="0.2">
      <c r="B60" s="539" t="str">
        <f>'[7]5. Capex'!B114</f>
        <v>Land (non-system)</v>
      </c>
      <c r="C60" s="540"/>
      <c r="D60" s="541"/>
      <c r="E60" s="378">
        <v>0</v>
      </c>
      <c r="F60" s="379">
        <f>'5. Capex'!D114</f>
        <v>3765.8579173047997</v>
      </c>
    </row>
    <row r="61" spans="2:6" x14ac:dyDescent="0.2">
      <c r="B61" s="539" t="str">
        <f>'[7]5. Capex'!B115</f>
        <v>Other non-system assets</v>
      </c>
      <c r="C61" s="540"/>
      <c r="D61" s="541"/>
      <c r="E61" s="378">
        <v>13.333333333333334</v>
      </c>
      <c r="F61" s="379">
        <f>'5. Capex'!D115</f>
        <v>0.45844999999999997</v>
      </c>
    </row>
    <row r="62" spans="2:6" x14ac:dyDescent="0.2">
      <c r="B62" s="539" t="str">
        <f>'[7]5. Capex'!B116</f>
        <v>Equity raising costs</v>
      </c>
      <c r="C62" s="540"/>
      <c r="D62" s="541"/>
      <c r="E62" s="378"/>
      <c r="F62" s="379">
        <f>'5. Capex'!D116</f>
        <v>78.181830000000005</v>
      </c>
    </row>
    <row r="63" spans="2:6" x14ac:dyDescent="0.2">
      <c r="B63" s="550" t="str">
        <f>'[7]5. Capex'!B117</f>
        <v xml:space="preserve">Sub-total </v>
      </c>
      <c r="C63" s="551"/>
      <c r="D63" s="552"/>
      <c r="E63" s="380"/>
      <c r="F63" s="381">
        <f>SUM(F56:F62)</f>
        <v>9080.5648633373385</v>
      </c>
    </row>
    <row r="64" spans="2:6" x14ac:dyDescent="0.2">
      <c r="B64" s="550" t="str">
        <f>'[7]5. Capex'!B118</f>
        <v>Total transmission</v>
      </c>
      <c r="C64" s="551"/>
      <c r="D64" s="552"/>
      <c r="E64" s="380"/>
      <c r="F64" s="381">
        <f>F63+F54</f>
        <v>98906.287746055474</v>
      </c>
    </row>
    <row r="66" spans="4:6" s="450" customFormat="1" x14ac:dyDescent="0.2">
      <c r="D66" s="453"/>
      <c r="E66" s="451"/>
      <c r="F66" s="452"/>
    </row>
  </sheetData>
  <mergeCells count="59">
    <mergeCell ref="B5:E5"/>
    <mergeCell ref="B53:D53"/>
    <mergeCell ref="B54:D54"/>
    <mergeCell ref="B64:D64"/>
    <mergeCell ref="B60:D60"/>
    <mergeCell ref="B61:D61"/>
    <mergeCell ref="B62:D62"/>
    <mergeCell ref="B63:D63"/>
    <mergeCell ref="B59:D59"/>
    <mergeCell ref="B56:D56"/>
    <mergeCell ref="B57:D57"/>
    <mergeCell ref="B58:D58"/>
    <mergeCell ref="B55:D55"/>
    <mergeCell ref="B26:D26"/>
    <mergeCell ref="B27:D27"/>
    <mergeCell ref="B52:D52"/>
    <mergeCell ref="B39:D39"/>
    <mergeCell ref="B38:D38"/>
    <mergeCell ref="B46:D46"/>
    <mergeCell ref="B44:D44"/>
    <mergeCell ref="B45:D45"/>
    <mergeCell ref="B50:D50"/>
    <mergeCell ref="B51:D51"/>
    <mergeCell ref="B49:D49"/>
    <mergeCell ref="B40:D40"/>
    <mergeCell ref="B41:D41"/>
    <mergeCell ref="B42:D42"/>
    <mergeCell ref="B43:D43"/>
    <mergeCell ref="B47:D47"/>
    <mergeCell ref="B48:D48"/>
    <mergeCell ref="B28:D28"/>
    <mergeCell ref="B29:D29"/>
    <mergeCell ref="B30:D30"/>
    <mergeCell ref="B37:D37"/>
    <mergeCell ref="B35:D35"/>
    <mergeCell ref="B31:D31"/>
    <mergeCell ref="B32:D32"/>
    <mergeCell ref="B33:D33"/>
    <mergeCell ref="B34:D34"/>
    <mergeCell ref="B36:D36"/>
    <mergeCell ref="B25:D25"/>
    <mergeCell ref="B23:D23"/>
    <mergeCell ref="B24:D24"/>
    <mergeCell ref="B18:D18"/>
    <mergeCell ref="B19:D19"/>
    <mergeCell ref="B20:D20"/>
    <mergeCell ref="B21:D21"/>
    <mergeCell ref="B22:D22"/>
    <mergeCell ref="B9:D9"/>
    <mergeCell ref="B17:D17"/>
    <mergeCell ref="B6:F6"/>
    <mergeCell ref="B8:D8"/>
    <mergeCell ref="B10:D10"/>
    <mergeCell ref="B11:D11"/>
    <mergeCell ref="B12:D12"/>
    <mergeCell ref="B13:D13"/>
    <mergeCell ref="B14:D14"/>
    <mergeCell ref="B15:D15"/>
    <mergeCell ref="B16:D16"/>
  </mergeCells>
  <pageMargins left="0.35433070866141736" right="0.35433070866141736" top="0.59055118110236227" bottom="0.59055118110236227" header="0.51181102362204722" footer="0.11811023622047245"/>
  <pageSetup paperSize="9" scale="89" fitToHeight="100" orientation="portrait" r:id="rId1"/>
  <headerFooter alignWithMargins="0">
    <oddFooter>&amp;L&amp;8&amp;D&amp;C&amp;8&amp; Template: &amp;A
&amp;F&amp;R&amp;8&amp;P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9"/>
  <sheetViews>
    <sheetView showGridLines="0" topLeftCell="A10" zoomScale="85" zoomScaleNormal="85" zoomScaleSheetLayoutView="70" workbookViewId="0">
      <selection activeCell="F43" sqref="F43"/>
    </sheetView>
  </sheetViews>
  <sheetFormatPr defaultColWidth="9.140625" defaultRowHeight="12.75" x14ac:dyDescent="0.2"/>
  <cols>
    <col min="1" max="1" width="12" style="62" customWidth="1"/>
    <col min="2" max="2" width="20.7109375" style="62" customWidth="1"/>
    <col min="3" max="3" width="50.5703125" style="62" customWidth="1"/>
    <col min="4" max="15" width="15.7109375" style="62" customWidth="1"/>
    <col min="16" max="16384" width="9.140625" style="62"/>
  </cols>
  <sheetData>
    <row r="1" spans="2:16" ht="20.25" x14ac:dyDescent="0.3">
      <c r="B1" s="45" t="str">
        <f>[5]Cover!C22</f>
        <v>Ausgrid</v>
      </c>
      <c r="C1" s="46"/>
      <c r="D1" s="46"/>
      <c r="E1" s="46"/>
      <c r="F1" s="46"/>
      <c r="G1" s="46"/>
      <c r="H1" s="46"/>
      <c r="I1" s="46"/>
      <c r="J1" s="46"/>
      <c r="K1" s="46"/>
      <c r="L1" s="46"/>
      <c r="M1" s="46"/>
    </row>
    <row r="2" spans="2:16" ht="20.25" x14ac:dyDescent="0.3">
      <c r="B2" s="563" t="s">
        <v>402</v>
      </c>
      <c r="C2" s="563"/>
      <c r="D2" s="564"/>
      <c r="E2" s="564"/>
    </row>
    <row r="3" spans="2:16" ht="20.25" x14ac:dyDescent="0.3">
      <c r="B3" s="45" t="str">
        <f>Cover!C26</f>
        <v>2013-14</v>
      </c>
    </row>
    <row r="4" spans="2:16" ht="20.25" x14ac:dyDescent="0.3">
      <c r="B4" s="45"/>
    </row>
    <row r="5" spans="2:16" ht="55.5" customHeight="1" x14ac:dyDescent="0.2">
      <c r="B5" s="528" t="s">
        <v>190</v>
      </c>
      <c r="C5" s="529"/>
    </row>
    <row r="6" spans="2:16" ht="12.75" customHeight="1" x14ac:dyDescent="0.2">
      <c r="B6" s="171"/>
      <c r="C6" s="171"/>
    </row>
    <row r="7" spans="2:16" ht="19.5" customHeight="1" x14ac:dyDescent="0.2">
      <c r="B7" s="510" t="s">
        <v>105</v>
      </c>
      <c r="C7" s="510"/>
      <c r="D7" s="510"/>
      <c r="E7" s="510"/>
    </row>
    <row r="8" spans="2:16" ht="12.75" customHeight="1" x14ac:dyDescent="0.3">
      <c r="B8" s="63"/>
    </row>
    <row r="9" spans="2:16" ht="60" customHeight="1" x14ac:dyDescent="0.2">
      <c r="B9" s="64" t="s">
        <v>21</v>
      </c>
      <c r="C9" s="65" t="s">
        <v>22</v>
      </c>
      <c r="D9" s="66" t="s">
        <v>23</v>
      </c>
      <c r="E9" s="66" t="s">
        <v>24</v>
      </c>
      <c r="F9" s="67" t="s">
        <v>33</v>
      </c>
      <c r="G9" s="559" t="s">
        <v>25</v>
      </c>
      <c r="H9" s="568"/>
      <c r="I9" s="568"/>
      <c r="J9" s="568"/>
      <c r="K9" s="568"/>
      <c r="L9" s="568"/>
      <c r="M9" s="68" t="s">
        <v>26</v>
      </c>
      <c r="N9" s="67" t="s">
        <v>27</v>
      </c>
      <c r="O9" s="69" t="s">
        <v>28</v>
      </c>
    </row>
    <row r="10" spans="2:16" ht="23.25" customHeight="1" x14ac:dyDescent="0.2">
      <c r="B10" s="64"/>
      <c r="C10" s="65"/>
      <c r="D10" s="66"/>
      <c r="E10" s="66"/>
      <c r="F10" s="67"/>
      <c r="G10" s="559" t="s">
        <v>29</v>
      </c>
      <c r="H10" s="560"/>
      <c r="I10" s="562"/>
      <c r="J10" s="559" t="s">
        <v>30</v>
      </c>
      <c r="K10" s="560"/>
      <c r="L10" s="561"/>
      <c r="M10" s="68" t="s">
        <v>31</v>
      </c>
      <c r="N10" s="67"/>
      <c r="O10" s="69"/>
    </row>
    <row r="11" spans="2:16" ht="15.75" customHeight="1" x14ac:dyDescent="0.2">
      <c r="B11" s="64"/>
      <c r="C11" s="65"/>
      <c r="D11" s="66"/>
      <c r="E11" s="66"/>
      <c r="F11" s="67"/>
      <c r="G11" s="67" t="s">
        <v>39</v>
      </c>
      <c r="H11" s="67" t="s">
        <v>106</v>
      </c>
      <c r="I11" s="67" t="s">
        <v>41</v>
      </c>
      <c r="J11" s="67" t="s">
        <v>107</v>
      </c>
      <c r="K11" s="67" t="s">
        <v>108</v>
      </c>
      <c r="L11" s="67" t="s">
        <v>41</v>
      </c>
      <c r="M11" s="67"/>
      <c r="N11" s="67"/>
      <c r="O11" s="67"/>
    </row>
    <row r="12" spans="2:16" x14ac:dyDescent="0.2">
      <c r="B12" s="70"/>
      <c r="C12" s="71" t="s">
        <v>109</v>
      </c>
      <c r="D12" s="49" t="s">
        <v>110</v>
      </c>
      <c r="E12" s="49" t="s">
        <v>110</v>
      </c>
      <c r="F12" s="49" t="s">
        <v>110</v>
      </c>
      <c r="G12" s="49" t="s">
        <v>110</v>
      </c>
      <c r="H12" s="49" t="s">
        <v>110</v>
      </c>
      <c r="I12" s="49"/>
      <c r="J12" s="49" t="s">
        <v>110</v>
      </c>
      <c r="K12" s="49" t="s">
        <v>110</v>
      </c>
      <c r="L12" s="49"/>
      <c r="M12" s="49" t="s">
        <v>110</v>
      </c>
      <c r="N12" s="49" t="s">
        <v>110</v>
      </c>
      <c r="O12" s="49" t="s">
        <v>110</v>
      </c>
    </row>
    <row r="13" spans="2:16" x14ac:dyDescent="0.2">
      <c r="B13" s="72"/>
      <c r="C13" s="73" t="s">
        <v>111</v>
      </c>
      <c r="D13" s="386"/>
      <c r="E13" s="386">
        <v>111046.45689999999</v>
      </c>
      <c r="F13" s="386">
        <v>111046.45689999999</v>
      </c>
      <c r="G13" s="386">
        <v>99522.590932036954</v>
      </c>
      <c r="H13" s="386">
        <v>100397.59456299801</v>
      </c>
      <c r="I13" s="394">
        <f t="shared" ref="I13:I18" si="0">(H13-G13)/G13</f>
        <v>8.7920101633868278E-3</v>
      </c>
      <c r="J13" s="386">
        <v>4628.9566051506799</v>
      </c>
      <c r="K13" s="386">
        <v>3920.260127002</v>
      </c>
      <c r="L13" s="394">
        <f>(K13-J13)/J13</f>
        <v>-0.15310069603160834</v>
      </c>
      <c r="M13" s="386">
        <v>6728.6022099999855</v>
      </c>
      <c r="N13" s="386"/>
      <c r="O13" s="386">
        <v>0</v>
      </c>
      <c r="P13" s="395"/>
    </row>
    <row r="14" spans="2:16" ht="13.9" customHeight="1" x14ac:dyDescent="0.2">
      <c r="B14" s="72"/>
      <c r="C14" s="76" t="s">
        <v>112</v>
      </c>
      <c r="D14" s="386"/>
      <c r="E14" s="386">
        <v>64368.736290000008</v>
      </c>
      <c r="F14" s="386">
        <v>64368.736290000008</v>
      </c>
      <c r="G14" s="386">
        <v>49860.608314658421</v>
      </c>
      <c r="H14" s="386">
        <v>56208.386664400008</v>
      </c>
      <c r="I14" s="394">
        <f t="shared" si="0"/>
        <v>0.12731048746301429</v>
      </c>
      <c r="J14" s="386">
        <v>3149.8220631546442</v>
      </c>
      <c r="K14" s="386">
        <v>5458.8039955999993</v>
      </c>
      <c r="L14" s="394">
        <f>(K14-J14)/J14</f>
        <v>0.73305154581742893</v>
      </c>
      <c r="M14" s="386">
        <v>2701.5456300000005</v>
      </c>
      <c r="N14" s="386"/>
      <c r="O14" s="386">
        <v>0</v>
      </c>
      <c r="P14" s="395"/>
    </row>
    <row r="15" spans="2:16" x14ac:dyDescent="0.2">
      <c r="B15" s="72"/>
      <c r="C15" s="76" t="s">
        <v>113</v>
      </c>
      <c r="D15" s="386"/>
      <c r="E15" s="386">
        <v>58063.493490000001</v>
      </c>
      <c r="F15" s="386">
        <v>58063.493490000001</v>
      </c>
      <c r="G15" s="386">
        <v>48811.243110309406</v>
      </c>
      <c r="H15" s="386">
        <v>48270.983856708001</v>
      </c>
      <c r="I15" s="394">
        <f t="shared" si="0"/>
        <v>-1.1068336292531287E-2</v>
      </c>
      <c r="J15" s="386">
        <v>1882.773875737415</v>
      </c>
      <c r="K15" s="386">
        <v>2318.1537232920014</v>
      </c>
      <c r="L15" s="394">
        <f>(K15-J15)/J15</f>
        <v>0.23124383292394246</v>
      </c>
      <c r="M15" s="386">
        <v>7474.3559100000011</v>
      </c>
      <c r="N15" s="386"/>
      <c r="O15" s="386">
        <v>0</v>
      </c>
      <c r="P15" s="395"/>
    </row>
    <row r="16" spans="2:16" x14ac:dyDescent="0.2">
      <c r="B16" s="72"/>
      <c r="C16" s="76" t="s">
        <v>114</v>
      </c>
      <c r="D16" s="386"/>
      <c r="E16" s="386">
        <v>9421.1789599999993</v>
      </c>
      <c r="F16" s="386">
        <v>9421.1789599999993</v>
      </c>
      <c r="G16" s="386">
        <v>10827.878288340658</v>
      </c>
      <c r="H16" s="386">
        <v>9291.3761900000009</v>
      </c>
      <c r="I16" s="394">
        <f t="shared" si="0"/>
        <v>-0.14190241683776095</v>
      </c>
      <c r="J16" s="386">
        <v>138.00805381797559</v>
      </c>
      <c r="K16" s="386">
        <v>28.084710000000001</v>
      </c>
      <c r="L16" s="394">
        <f>(K16-J16)/J16</f>
        <v>-0.79649948518916103</v>
      </c>
      <c r="M16" s="386">
        <v>101.71805999999999</v>
      </c>
      <c r="N16" s="386"/>
      <c r="O16" s="386">
        <v>0</v>
      </c>
      <c r="P16" s="395"/>
    </row>
    <row r="17" spans="2:16" x14ac:dyDescent="0.2">
      <c r="B17" s="72"/>
      <c r="C17" s="396" t="s">
        <v>115</v>
      </c>
      <c r="D17" s="386"/>
      <c r="E17" s="386">
        <v>45798.805940000057</v>
      </c>
      <c r="F17" s="386">
        <v>45798.805940000057</v>
      </c>
      <c r="G17" s="386">
        <v>31097.375152773428</v>
      </c>
      <c r="H17" s="386">
        <v>41230.574065300229</v>
      </c>
      <c r="I17" s="394">
        <f t="shared" si="0"/>
        <v>0.32585383373178584</v>
      </c>
      <c r="J17" s="386">
        <v>4049.0016878876945</v>
      </c>
      <c r="K17" s="386">
        <v>884.07733469982816</v>
      </c>
      <c r="L17" s="394">
        <f>(K17-J17)/J17</f>
        <v>-0.78165547884445596</v>
      </c>
      <c r="M17" s="386">
        <v>3684.1545400000009</v>
      </c>
      <c r="N17" s="386"/>
      <c r="O17" s="386">
        <v>15886.93165</v>
      </c>
      <c r="P17" s="395"/>
    </row>
    <row r="18" spans="2:16" x14ac:dyDescent="0.2">
      <c r="B18" s="70"/>
      <c r="C18" s="77" t="s">
        <v>116</v>
      </c>
      <c r="D18" s="397">
        <f>SUM(D13:D17)</f>
        <v>0</v>
      </c>
      <c r="E18" s="397">
        <f>SUM(E13:E17)</f>
        <v>288698.67158000002</v>
      </c>
      <c r="F18" s="397">
        <f>SUM(F13:F17)</f>
        <v>288698.67158000002</v>
      </c>
      <c r="G18" s="397">
        <f>SUM(G13:G17)</f>
        <v>240119.69579811889</v>
      </c>
      <c r="H18" s="397">
        <f>SUM(H13:H17)</f>
        <v>255398.91533940626</v>
      </c>
      <c r="I18" s="398">
        <f t="shared" si="0"/>
        <v>6.3631679569232019E-2</v>
      </c>
      <c r="J18" s="397">
        <f t="shared" ref="J18:O18" si="1">SUM(J13:J17)</f>
        <v>13848.562285748409</v>
      </c>
      <c r="K18" s="397">
        <f t="shared" si="1"/>
        <v>12609.379890593829</v>
      </c>
      <c r="L18" s="398">
        <f t="shared" si="1"/>
        <v>-0.76696028132385397</v>
      </c>
      <c r="M18" s="397">
        <f t="shared" si="1"/>
        <v>20690.376349999988</v>
      </c>
      <c r="N18" s="397">
        <f t="shared" si="1"/>
        <v>0</v>
      </c>
      <c r="O18" s="397">
        <f t="shared" si="1"/>
        <v>15886.93165</v>
      </c>
      <c r="P18" s="395"/>
    </row>
    <row r="19" spans="2:16" x14ac:dyDescent="0.2">
      <c r="C19" s="399"/>
      <c r="G19" s="362"/>
      <c r="H19" s="362"/>
      <c r="J19" s="362"/>
      <c r="K19" s="362"/>
      <c r="M19" s="362"/>
      <c r="O19" s="400"/>
    </row>
    <row r="20" spans="2:16" ht="19.5" x14ac:dyDescent="0.25">
      <c r="B20" s="78" t="s">
        <v>117</v>
      </c>
      <c r="C20" s="140"/>
      <c r="D20" s="140"/>
      <c r="E20" s="79"/>
      <c r="F20" s="79"/>
      <c r="G20" s="79"/>
      <c r="H20" s="79"/>
      <c r="I20" s="79"/>
      <c r="J20" s="79"/>
      <c r="K20" s="79"/>
      <c r="L20" s="79"/>
    </row>
    <row r="21" spans="2:16" ht="15" x14ac:dyDescent="0.2">
      <c r="B21" s="80"/>
      <c r="C21" s="81"/>
      <c r="D21" s="81"/>
      <c r="E21" s="81"/>
      <c r="F21" s="82"/>
      <c r="G21" s="82"/>
      <c r="H21" s="82"/>
      <c r="I21" s="82"/>
      <c r="J21" s="82"/>
      <c r="K21" s="82"/>
      <c r="L21" s="82"/>
    </row>
    <row r="22" spans="2:16" x14ac:dyDescent="0.2">
      <c r="B22" s="557" t="s">
        <v>158</v>
      </c>
      <c r="C22" s="558"/>
      <c r="D22" s="82"/>
      <c r="E22" s="82"/>
      <c r="F22" s="82"/>
      <c r="G22" s="82"/>
      <c r="H22" s="82"/>
      <c r="I22" s="82"/>
      <c r="J22" s="82"/>
    </row>
    <row r="23" spans="2:16" ht="15" x14ac:dyDescent="0.2">
      <c r="B23" s="80"/>
      <c r="C23" s="81"/>
      <c r="D23" s="81"/>
      <c r="E23" s="81"/>
      <c r="F23" s="82"/>
      <c r="G23" s="82"/>
      <c r="H23" s="82"/>
      <c r="I23" s="82"/>
      <c r="J23" s="82"/>
      <c r="K23" s="82"/>
      <c r="L23" s="82"/>
    </row>
    <row r="24" spans="2:16" x14ac:dyDescent="0.2">
      <c r="B24" s="121" t="s">
        <v>38</v>
      </c>
      <c r="C24" s="569" t="s">
        <v>56</v>
      </c>
      <c r="D24" s="570"/>
      <c r="E24" s="570"/>
      <c r="F24" s="570"/>
      <c r="G24" s="570"/>
      <c r="H24" s="570"/>
      <c r="I24" s="570"/>
      <c r="J24" s="570"/>
      <c r="K24" s="570"/>
      <c r="L24" s="570"/>
    </row>
    <row r="25" spans="2:16" ht="38.25" x14ac:dyDescent="0.2">
      <c r="B25" s="384" t="s">
        <v>509</v>
      </c>
      <c r="C25" s="565" t="s">
        <v>508</v>
      </c>
      <c r="D25" s="566"/>
      <c r="E25" s="566"/>
      <c r="F25" s="566"/>
      <c r="G25" s="566"/>
      <c r="H25" s="566"/>
      <c r="I25" s="566"/>
      <c r="J25" s="566"/>
      <c r="K25" s="566"/>
      <c r="L25" s="567"/>
    </row>
    <row r="26" spans="2:16" ht="63.75" customHeight="1" x14ac:dyDescent="0.2">
      <c r="B26" s="384" t="s">
        <v>415</v>
      </c>
      <c r="C26" s="565" t="s">
        <v>416</v>
      </c>
      <c r="D26" s="566"/>
      <c r="E26" s="566"/>
      <c r="F26" s="566"/>
      <c r="G26" s="566"/>
      <c r="H26" s="566"/>
      <c r="I26" s="566"/>
      <c r="J26" s="566"/>
      <c r="K26" s="566"/>
      <c r="L26" s="567"/>
    </row>
    <row r="27" spans="2:16" ht="51" x14ac:dyDescent="0.2">
      <c r="B27" s="384" t="s">
        <v>417</v>
      </c>
      <c r="C27" s="571" t="s">
        <v>510</v>
      </c>
      <c r="D27" s="566"/>
      <c r="E27" s="566"/>
      <c r="F27" s="566"/>
      <c r="G27" s="566"/>
      <c r="H27" s="566"/>
      <c r="I27" s="566"/>
      <c r="J27" s="566"/>
      <c r="K27" s="566"/>
      <c r="L27" s="567"/>
    </row>
    <row r="29" spans="2:16" ht="15.75" x14ac:dyDescent="0.2">
      <c r="B29" s="510" t="s">
        <v>118</v>
      </c>
      <c r="C29" s="510"/>
      <c r="D29" s="510"/>
      <c r="E29" s="510"/>
    </row>
    <row r="30" spans="2:16" ht="12.75" customHeight="1" x14ac:dyDescent="0.2">
      <c r="B30" s="119"/>
      <c r="C30" s="119"/>
      <c r="D30" s="119"/>
      <c r="E30" s="119"/>
    </row>
    <row r="31" spans="2:16" ht="28.5" customHeight="1" x14ac:dyDescent="0.2">
      <c r="B31" s="533" t="s">
        <v>192</v>
      </c>
      <c r="C31" s="534"/>
      <c r="D31" s="535"/>
    </row>
    <row r="32" spans="2:16" ht="12.75" customHeight="1" x14ac:dyDescent="0.2">
      <c r="B32" s="119"/>
      <c r="C32" s="119"/>
      <c r="D32" s="119"/>
      <c r="E32" s="119"/>
    </row>
    <row r="33" spans="2:6" ht="38.25" x14ac:dyDescent="0.2">
      <c r="B33" s="83" t="s">
        <v>37</v>
      </c>
      <c r="C33" s="65" t="s">
        <v>22</v>
      </c>
      <c r="D33" s="66" t="s">
        <v>23</v>
      </c>
      <c r="E33" s="66" t="s">
        <v>24</v>
      </c>
      <c r="F33" s="67" t="s">
        <v>33</v>
      </c>
    </row>
    <row r="34" spans="2:6" x14ac:dyDescent="0.2">
      <c r="B34" s="70"/>
      <c r="C34" s="84"/>
      <c r="D34" s="49" t="s">
        <v>110</v>
      </c>
      <c r="E34" s="49" t="s">
        <v>110</v>
      </c>
      <c r="F34" s="49" t="s">
        <v>110</v>
      </c>
    </row>
    <row r="35" spans="2:6" x14ac:dyDescent="0.2">
      <c r="B35" s="72"/>
      <c r="C35" s="385" t="s">
        <v>418</v>
      </c>
      <c r="D35" s="74">
        <v>0</v>
      </c>
      <c r="E35" s="386">
        <v>3686.4837900000011</v>
      </c>
      <c r="F35" s="386">
        <v>3686.4837900000011</v>
      </c>
    </row>
    <row r="36" spans="2:6" x14ac:dyDescent="0.2">
      <c r="B36" s="72"/>
      <c r="C36" s="385" t="s">
        <v>419</v>
      </c>
      <c r="D36" s="74">
        <v>0</v>
      </c>
      <c r="E36" s="386">
        <v>32938.914120000016</v>
      </c>
      <c r="F36" s="386">
        <v>32938.914120000016</v>
      </c>
    </row>
    <row r="37" spans="2:6" x14ac:dyDescent="0.2">
      <c r="B37" s="72"/>
      <c r="C37" s="385" t="s">
        <v>420</v>
      </c>
      <c r="D37" s="74">
        <v>0</v>
      </c>
      <c r="E37" s="386">
        <v>2028.39338</v>
      </c>
      <c r="F37" s="386">
        <v>2028.39338</v>
      </c>
    </row>
    <row r="38" spans="2:6" x14ac:dyDescent="0.2">
      <c r="B38" s="72"/>
      <c r="C38" s="385" t="s">
        <v>421</v>
      </c>
      <c r="D38" s="74">
        <v>0</v>
      </c>
      <c r="E38" s="386">
        <v>224.12504000000001</v>
      </c>
      <c r="F38" s="386">
        <v>224.12504000000001</v>
      </c>
    </row>
    <row r="39" spans="2:6" x14ac:dyDescent="0.2">
      <c r="B39" s="72"/>
      <c r="C39" s="385" t="s">
        <v>422</v>
      </c>
      <c r="D39" s="74">
        <v>0</v>
      </c>
      <c r="E39" s="386">
        <v>263.43048999999991</v>
      </c>
      <c r="F39" s="386">
        <v>263.43048999999991</v>
      </c>
    </row>
    <row r="40" spans="2:6" ht="18" customHeight="1" x14ac:dyDescent="0.2">
      <c r="B40" s="72"/>
      <c r="C40" s="385" t="s">
        <v>423</v>
      </c>
      <c r="D40" s="74">
        <v>0</v>
      </c>
      <c r="E40" s="386">
        <v>431.58387999999997</v>
      </c>
      <c r="F40" s="386">
        <v>431.58387999999997</v>
      </c>
    </row>
    <row r="41" spans="2:6" ht="18" customHeight="1" x14ac:dyDescent="0.2">
      <c r="B41" s="72"/>
      <c r="C41" s="387" t="s">
        <v>424</v>
      </c>
      <c r="D41" s="74">
        <v>0</v>
      </c>
      <c r="E41" s="386">
        <v>143.77395000000001</v>
      </c>
      <c r="F41" s="386">
        <v>143.77395000000001</v>
      </c>
    </row>
    <row r="42" spans="2:6" ht="18" customHeight="1" x14ac:dyDescent="0.2">
      <c r="B42" s="72"/>
      <c r="C42" s="385" t="s">
        <v>425</v>
      </c>
      <c r="D42" s="74">
        <v>0</v>
      </c>
      <c r="E42" s="386">
        <v>122.88243999999997</v>
      </c>
      <c r="F42" s="386">
        <v>122.88243999999997</v>
      </c>
    </row>
    <row r="43" spans="2:6" ht="18" customHeight="1" x14ac:dyDescent="0.2">
      <c r="B43" s="72"/>
      <c r="C43" s="385" t="s">
        <v>426</v>
      </c>
      <c r="D43" s="74">
        <v>0</v>
      </c>
      <c r="E43" s="386">
        <v>56.466350000000006</v>
      </c>
      <c r="F43" s="386">
        <v>56.466350000000006</v>
      </c>
    </row>
    <row r="44" spans="2:6" ht="18" customHeight="1" x14ac:dyDescent="0.2">
      <c r="B44" s="72"/>
      <c r="C44" s="385" t="s">
        <v>427</v>
      </c>
      <c r="D44" s="74">
        <v>0</v>
      </c>
      <c r="E44" s="386">
        <v>1801.6337899999987</v>
      </c>
      <c r="F44" s="386">
        <v>1801.6337899999987</v>
      </c>
    </row>
    <row r="45" spans="2:6" ht="18" customHeight="1" x14ac:dyDescent="0.2">
      <c r="B45" s="72"/>
      <c r="C45" s="388" t="s">
        <v>428</v>
      </c>
      <c r="D45" s="74">
        <v>0</v>
      </c>
      <c r="E45" s="386">
        <v>13522.297670000053</v>
      </c>
      <c r="F45" s="386">
        <v>13522.297670000053</v>
      </c>
    </row>
    <row r="46" spans="2:6" ht="13.5" customHeight="1" x14ac:dyDescent="0.2">
      <c r="B46" s="72"/>
      <c r="C46" s="389" t="s">
        <v>62</v>
      </c>
      <c r="D46" s="390">
        <v>0</v>
      </c>
      <c r="E46" s="391">
        <f>SUM(E35:E45)</f>
        <v>55219.984900000069</v>
      </c>
      <c r="F46" s="392">
        <f>SUM(F35:F45)</f>
        <v>55219.984900000069</v>
      </c>
    </row>
    <row r="47" spans="2:6" x14ac:dyDescent="0.2">
      <c r="B47" s="72"/>
      <c r="C47" s="393"/>
      <c r="D47" s="393"/>
      <c r="E47" s="393"/>
      <c r="F47" s="362"/>
    </row>
    <row r="49" spans="2:7" ht="15.75" x14ac:dyDescent="0.25">
      <c r="B49" s="78" t="s">
        <v>119</v>
      </c>
      <c r="E49" s="85"/>
      <c r="G49" s="61"/>
    </row>
    <row r="50" spans="2:7" ht="15.75" x14ac:dyDescent="0.25">
      <c r="B50" s="78"/>
      <c r="E50" s="85"/>
      <c r="G50" s="61"/>
    </row>
    <row r="51" spans="2:7" ht="24.75" customHeight="1" x14ac:dyDescent="0.2">
      <c r="B51" s="533" t="s">
        <v>193</v>
      </c>
      <c r="C51" s="534"/>
      <c r="D51" s="535"/>
      <c r="E51" s="85"/>
      <c r="G51" s="61"/>
    </row>
    <row r="53" spans="2:7" ht="89.25" customHeight="1" x14ac:dyDescent="0.2">
      <c r="B53" s="338" t="s">
        <v>120</v>
      </c>
      <c r="C53" s="578" t="s">
        <v>60</v>
      </c>
      <c r="D53" s="579"/>
      <c r="E53" s="580"/>
      <c r="F53" s="464" t="s">
        <v>121</v>
      </c>
    </row>
    <row r="54" spans="2:7" x14ac:dyDescent="0.2">
      <c r="B54" s="338"/>
      <c r="C54" s="578"/>
      <c r="D54" s="576"/>
      <c r="E54" s="577"/>
      <c r="F54" s="465" t="s">
        <v>110</v>
      </c>
    </row>
    <row r="55" spans="2:7" x14ac:dyDescent="0.2">
      <c r="B55" s="351"/>
      <c r="C55" s="572"/>
      <c r="D55" s="573"/>
      <c r="E55" s="574"/>
      <c r="F55" s="351"/>
    </row>
    <row r="56" spans="2:7" x14ac:dyDescent="0.2">
      <c r="B56" s="351"/>
      <c r="C56" s="572"/>
      <c r="D56" s="573"/>
      <c r="E56" s="574"/>
      <c r="F56" s="351"/>
    </row>
    <row r="57" spans="2:7" x14ac:dyDescent="0.2">
      <c r="B57" s="351"/>
      <c r="C57" s="572"/>
      <c r="D57" s="573"/>
      <c r="E57" s="574"/>
      <c r="F57" s="351"/>
    </row>
    <row r="58" spans="2:7" x14ac:dyDescent="0.2">
      <c r="B58" s="351"/>
      <c r="C58" s="572"/>
      <c r="D58" s="573"/>
      <c r="E58" s="574"/>
      <c r="F58" s="351"/>
    </row>
    <row r="59" spans="2:7" x14ac:dyDescent="0.2">
      <c r="B59" s="352"/>
      <c r="C59" s="575" t="s">
        <v>122</v>
      </c>
      <c r="D59" s="576"/>
      <c r="E59" s="577"/>
      <c r="F59" s="466">
        <f>SUM(F55:F58)</f>
        <v>0</v>
      </c>
    </row>
  </sheetData>
  <mergeCells count="21">
    <mergeCell ref="C58:E58"/>
    <mergeCell ref="C59:E59"/>
    <mergeCell ref="C53:E53"/>
    <mergeCell ref="C54:E54"/>
    <mergeCell ref="C55:E55"/>
    <mergeCell ref="C56:E56"/>
    <mergeCell ref="C57:E57"/>
    <mergeCell ref="B5:C5"/>
    <mergeCell ref="B2:E2"/>
    <mergeCell ref="B29:E29"/>
    <mergeCell ref="C25:L25"/>
    <mergeCell ref="C26:L26"/>
    <mergeCell ref="B7:E7"/>
    <mergeCell ref="G9:L9"/>
    <mergeCell ref="C24:L24"/>
    <mergeCell ref="C27:L27"/>
    <mergeCell ref="B31:D31"/>
    <mergeCell ref="B51:D51"/>
    <mergeCell ref="B22:C22"/>
    <mergeCell ref="J10:L10"/>
    <mergeCell ref="G10:I10"/>
  </mergeCells>
  <pageMargins left="0.35433070866141736" right="0.35433070866141736" top="0.59055118110236227" bottom="0.59055118110236227" header="0.51181102362204722" footer="0.11811023622047245"/>
  <pageSetup paperSize="9" scale="54" fitToWidth="2" fitToHeight="100" orientation="landscape" r:id="rId1"/>
  <headerFooter alignWithMargins="0">
    <oddFooter>&amp;L&amp;8&amp;D&amp;C&amp;8&amp; Template: &amp;A
&amp;F&amp;R&amp;8&amp;P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28"/>
  <sheetViews>
    <sheetView topLeftCell="A91" zoomScale="85" zoomScaleNormal="85" zoomScaleSheetLayoutView="85" workbookViewId="0">
      <selection activeCell="O69" sqref="O69:O90"/>
    </sheetView>
  </sheetViews>
  <sheetFormatPr defaultColWidth="9.140625" defaultRowHeight="12.75" x14ac:dyDescent="0.2"/>
  <cols>
    <col min="1" max="1" width="12" style="62" customWidth="1"/>
    <col min="2" max="2" width="33.7109375" style="62" customWidth="1"/>
    <col min="3" max="3" width="64.28515625" style="62" customWidth="1"/>
    <col min="4" max="15" width="15.7109375" style="62" customWidth="1"/>
    <col min="16" max="16" width="5.28515625" style="62" bestFit="1" customWidth="1"/>
    <col min="17" max="18" width="21.85546875" style="62" customWidth="1"/>
    <col min="19" max="19" width="15.140625" style="62" customWidth="1"/>
    <col min="20" max="16384" width="9.140625" style="62"/>
  </cols>
  <sheetData>
    <row r="1" spans="2:16" ht="20.25" x14ac:dyDescent="0.3">
      <c r="B1" s="45" t="str">
        <f>[5]Cover!C22</f>
        <v>Ausgrid</v>
      </c>
      <c r="C1" s="46"/>
      <c r="D1" s="46"/>
      <c r="E1" s="46"/>
      <c r="F1" s="46"/>
      <c r="G1" s="46"/>
      <c r="H1" s="46"/>
      <c r="I1" s="46"/>
      <c r="J1" s="46"/>
      <c r="K1" s="46"/>
      <c r="L1" s="46"/>
      <c r="M1" s="46"/>
      <c r="N1" s="46"/>
      <c r="O1" s="46"/>
    </row>
    <row r="2" spans="2:16" ht="20.25" x14ac:dyDescent="0.3">
      <c r="B2" s="118" t="s">
        <v>403</v>
      </c>
      <c r="C2" s="118"/>
    </row>
    <row r="3" spans="2:16" ht="20.25" x14ac:dyDescent="0.3">
      <c r="B3" s="45" t="str">
        <f>Cover!C26</f>
        <v>2013-14</v>
      </c>
    </row>
    <row r="4" spans="2:16" ht="20.25" x14ac:dyDescent="0.3">
      <c r="B4" s="45"/>
    </row>
    <row r="5" spans="2:16" ht="43.5" customHeight="1" x14ac:dyDescent="0.2">
      <c r="B5" s="528" t="s">
        <v>188</v>
      </c>
      <c r="C5" s="529"/>
    </row>
    <row r="6" spans="2:16" ht="20.25" x14ac:dyDescent="0.3">
      <c r="B6" s="63"/>
    </row>
    <row r="7" spans="2:16" ht="15.75" x14ac:dyDescent="0.25">
      <c r="B7" s="92" t="s">
        <v>123</v>
      </c>
    </row>
    <row r="8" spans="2:16" x14ac:dyDescent="0.2">
      <c r="B8" s="86"/>
      <c r="C8" s="87"/>
      <c r="D8" s="88"/>
      <c r="E8" s="88"/>
      <c r="F8" s="89"/>
      <c r="G8" s="89"/>
      <c r="H8" s="89"/>
      <c r="I8" s="90"/>
      <c r="J8" s="90"/>
      <c r="K8" s="90"/>
      <c r="L8" s="90"/>
      <c r="M8" s="90"/>
      <c r="N8" s="91"/>
      <c r="O8" s="91"/>
    </row>
    <row r="9" spans="2:16" ht="38.25" x14ac:dyDescent="0.2">
      <c r="B9" s="64" t="s">
        <v>21</v>
      </c>
      <c r="C9" s="65" t="s">
        <v>22</v>
      </c>
      <c r="D9" s="66" t="s">
        <v>23</v>
      </c>
      <c r="E9" s="66" t="s">
        <v>24</v>
      </c>
      <c r="F9" s="67" t="s">
        <v>33</v>
      </c>
      <c r="G9" s="559" t="s">
        <v>25</v>
      </c>
      <c r="H9" s="568"/>
      <c r="I9" s="568"/>
      <c r="J9" s="568"/>
      <c r="K9" s="568"/>
      <c r="L9" s="568"/>
      <c r="M9" s="68" t="s">
        <v>26</v>
      </c>
      <c r="N9" s="67" t="s">
        <v>27</v>
      </c>
      <c r="O9" s="69" t="s">
        <v>28</v>
      </c>
    </row>
    <row r="10" spans="2:16" ht="36" customHeight="1" x14ac:dyDescent="0.2">
      <c r="B10" s="64"/>
      <c r="C10" s="65"/>
      <c r="D10" s="66"/>
      <c r="E10" s="66"/>
      <c r="F10" s="67"/>
      <c r="G10" s="559" t="s">
        <v>29</v>
      </c>
      <c r="H10" s="560"/>
      <c r="I10" s="562"/>
      <c r="J10" s="559" t="s">
        <v>30</v>
      </c>
      <c r="K10" s="560"/>
      <c r="L10" s="561"/>
      <c r="M10" s="68" t="s">
        <v>31</v>
      </c>
      <c r="N10" s="67"/>
      <c r="O10" s="69"/>
    </row>
    <row r="11" spans="2:16" ht="18" customHeight="1" x14ac:dyDescent="0.2">
      <c r="B11" s="64"/>
      <c r="C11" s="65"/>
      <c r="D11" s="66"/>
      <c r="E11" s="66"/>
      <c r="F11" s="67"/>
      <c r="G11" s="67" t="s">
        <v>107</v>
      </c>
      <c r="H11" s="67" t="s">
        <v>108</v>
      </c>
      <c r="I11" s="67" t="s">
        <v>41</v>
      </c>
      <c r="J11" s="67" t="s">
        <v>107</v>
      </c>
      <c r="K11" s="67" t="s">
        <v>108</v>
      </c>
      <c r="L11" s="67" t="s">
        <v>41</v>
      </c>
      <c r="M11" s="67"/>
      <c r="N11" s="67"/>
      <c r="O11" s="67"/>
    </row>
    <row r="12" spans="2:16" x14ac:dyDescent="0.2">
      <c r="B12" s="70"/>
      <c r="C12" s="93" t="s">
        <v>124</v>
      </c>
      <c r="D12" s="49" t="s">
        <v>110</v>
      </c>
      <c r="E12" s="49" t="s">
        <v>110</v>
      </c>
      <c r="F12" s="49" t="s">
        <v>110</v>
      </c>
      <c r="G12" s="49" t="s">
        <v>110</v>
      </c>
      <c r="H12" s="49" t="s">
        <v>110</v>
      </c>
      <c r="I12" s="49" t="s">
        <v>110</v>
      </c>
      <c r="J12" s="49" t="s">
        <v>110</v>
      </c>
      <c r="K12" s="49" t="s">
        <v>110</v>
      </c>
      <c r="L12" s="49" t="s">
        <v>110</v>
      </c>
      <c r="M12" s="49" t="s">
        <v>110</v>
      </c>
      <c r="N12" s="49" t="s">
        <v>110</v>
      </c>
      <c r="O12" s="49" t="s">
        <v>110</v>
      </c>
    </row>
    <row r="13" spans="2:16" x14ac:dyDescent="0.2">
      <c r="B13" s="284"/>
      <c r="C13" s="94" t="s">
        <v>125</v>
      </c>
      <c r="D13" s="375"/>
      <c r="E13" s="375">
        <v>18993.380230000002</v>
      </c>
      <c r="F13" s="375">
        <v>18993.380230000002</v>
      </c>
      <c r="G13" s="375">
        <v>20841.598324290713</v>
      </c>
      <c r="H13" s="375">
        <v>17719.880142385002</v>
      </c>
      <c r="I13" s="401">
        <f t="shared" ref="I13:I21" si="0">(H13-G13)/G13</f>
        <v>-0.14978305086454785</v>
      </c>
      <c r="J13" s="386">
        <v>1592.5673627227313</v>
      </c>
      <c r="K13" s="386">
        <v>1273.5000876149991</v>
      </c>
      <c r="L13" s="401">
        <f t="shared" ref="L13:L21" si="1">(K13-J13)/J13</f>
        <v>-0.20034774200209601</v>
      </c>
      <c r="M13" s="386">
        <v>0</v>
      </c>
      <c r="N13" s="386"/>
      <c r="O13" s="386"/>
      <c r="P13" s="402"/>
    </row>
    <row r="14" spans="2:16" x14ac:dyDescent="0.2">
      <c r="B14" s="284"/>
      <c r="C14" s="94" t="s">
        <v>126</v>
      </c>
      <c r="D14" s="375"/>
      <c r="E14" s="375">
        <v>1940.475620000002</v>
      </c>
      <c r="F14" s="375">
        <v>1940.475620000002</v>
      </c>
      <c r="G14" s="375">
        <v>424.18671124497007</v>
      </c>
      <c r="H14" s="375">
        <v>1803.5838853527293</v>
      </c>
      <c r="I14" s="401">
        <f t="shared" si="0"/>
        <v>3.2518632421541143</v>
      </c>
      <c r="J14" s="386">
        <v>32.813422857672592</v>
      </c>
      <c r="K14" s="386">
        <v>136.89173464727273</v>
      </c>
      <c r="L14" s="401">
        <f t="shared" si="1"/>
        <v>3.1718212464770055</v>
      </c>
      <c r="M14" s="386">
        <v>0</v>
      </c>
      <c r="N14" s="386"/>
      <c r="O14" s="386"/>
      <c r="P14" s="402"/>
    </row>
    <row r="15" spans="2:16" x14ac:dyDescent="0.2">
      <c r="B15" s="284"/>
      <c r="C15" s="94" t="s">
        <v>127</v>
      </c>
      <c r="D15" s="375"/>
      <c r="E15" s="375">
        <v>4758.6308485562495</v>
      </c>
      <c r="F15" s="375">
        <v>4758.6308485562495</v>
      </c>
      <c r="G15" s="375">
        <v>6297.2432274231123</v>
      </c>
      <c r="H15" s="375">
        <v>4368.8512765858086</v>
      </c>
      <c r="I15" s="401">
        <f t="shared" si="0"/>
        <v>-0.30622796058433632</v>
      </c>
      <c r="J15" s="386">
        <v>481.19073609783266</v>
      </c>
      <c r="K15" s="386">
        <v>331.29693327912815</v>
      </c>
      <c r="L15" s="401">
        <f t="shared" si="1"/>
        <v>-0.31150600286749708</v>
      </c>
      <c r="M15" s="386">
        <v>58.482638691312943</v>
      </c>
      <c r="N15" s="386"/>
      <c r="O15" s="386"/>
      <c r="P15" s="402"/>
    </row>
    <row r="16" spans="2:16" x14ac:dyDescent="0.2">
      <c r="B16" s="284"/>
      <c r="C16" s="95" t="s">
        <v>128</v>
      </c>
      <c r="D16" s="375"/>
      <c r="E16" s="375">
        <v>16813.619963975274</v>
      </c>
      <c r="F16" s="375">
        <v>16813.619963975274</v>
      </c>
      <c r="G16" s="375">
        <v>8108.9619920498917</v>
      </c>
      <c r="H16" s="375">
        <v>9984.4451146899992</v>
      </c>
      <c r="I16" s="401">
        <f t="shared" si="0"/>
        <v>0.23128522793408701</v>
      </c>
      <c r="J16" s="386">
        <v>5575.8065894722076</v>
      </c>
      <c r="K16" s="386">
        <v>6813.0807053099998</v>
      </c>
      <c r="L16" s="401">
        <f t="shared" si="1"/>
        <v>0.22190047233236429</v>
      </c>
      <c r="M16" s="386">
        <v>16.094143975274456</v>
      </c>
      <c r="N16" s="386"/>
      <c r="O16" s="386"/>
      <c r="P16" s="402"/>
    </row>
    <row r="17" spans="2:16" x14ac:dyDescent="0.2">
      <c r="B17" s="284"/>
      <c r="C17" s="94" t="s">
        <v>129</v>
      </c>
      <c r="D17" s="375"/>
      <c r="E17" s="375">
        <v>40112.120862223914</v>
      </c>
      <c r="F17" s="375">
        <v>40112.120862223914</v>
      </c>
      <c r="G17" s="375">
        <v>2989.3637192980032</v>
      </c>
      <c r="H17" s="375">
        <v>37180.085900375554</v>
      </c>
      <c r="I17" s="401">
        <f t="shared" si="0"/>
        <v>11.437458065192084</v>
      </c>
      <c r="J17" s="386">
        <v>228.42600747720991</v>
      </c>
      <c r="K17" s="386">
        <v>2799.3838043625165</v>
      </c>
      <c r="L17" s="401">
        <f t="shared" si="1"/>
        <v>11.255101051231266</v>
      </c>
      <c r="M17" s="386">
        <v>132.65115748584731</v>
      </c>
      <c r="N17" s="386"/>
      <c r="O17" s="386"/>
      <c r="P17" s="402"/>
    </row>
    <row r="18" spans="2:16" x14ac:dyDescent="0.2">
      <c r="B18" s="284"/>
      <c r="C18" s="94" t="s">
        <v>130</v>
      </c>
      <c r="D18" s="375"/>
      <c r="E18" s="375">
        <v>45402.498614314674</v>
      </c>
      <c r="F18" s="375">
        <v>45402.498614314674</v>
      </c>
      <c r="G18" s="375">
        <v>33489.25723011505</v>
      </c>
      <c r="H18" s="375">
        <v>39777.227320682519</v>
      </c>
      <c r="I18" s="401">
        <f t="shared" si="0"/>
        <v>0.18776081079854595</v>
      </c>
      <c r="J18" s="386">
        <v>4456.2030891889181</v>
      </c>
      <c r="K18" s="386">
        <v>5625.2150586690595</v>
      </c>
      <c r="L18" s="401">
        <f t="shared" si="1"/>
        <v>0.26233363832008733</v>
      </c>
      <c r="M18" s="386">
        <v>5.6234963094776977E-2</v>
      </c>
      <c r="N18" s="386"/>
      <c r="O18" s="386"/>
      <c r="P18" s="402"/>
    </row>
    <row r="19" spans="2:16" x14ac:dyDescent="0.2">
      <c r="B19" s="284"/>
      <c r="C19" s="95" t="s">
        <v>131</v>
      </c>
      <c r="D19" s="375"/>
      <c r="E19" s="375">
        <v>31400.454119747814</v>
      </c>
      <c r="F19" s="375">
        <v>31400.454119747814</v>
      </c>
      <c r="G19" s="375">
        <v>29010.441622944927</v>
      </c>
      <c r="H19" s="375">
        <v>29175.935557541801</v>
      </c>
      <c r="I19" s="401">
        <f t="shared" si="0"/>
        <v>5.7046334126117466E-3</v>
      </c>
      <c r="J19" s="386">
        <v>2148.9048004572669</v>
      </c>
      <c r="K19" s="386">
        <v>2147.1368796671823</v>
      </c>
      <c r="L19" s="401">
        <f t="shared" si="1"/>
        <v>-8.2270782293773455E-4</v>
      </c>
      <c r="M19" s="386">
        <v>77.38168253883012</v>
      </c>
      <c r="N19" s="386"/>
      <c r="O19" s="386"/>
      <c r="P19" s="402"/>
    </row>
    <row r="20" spans="2:16" x14ac:dyDescent="0.2">
      <c r="B20" s="284"/>
      <c r="C20" s="94" t="s">
        <v>132</v>
      </c>
      <c r="D20" s="375"/>
      <c r="E20" s="375">
        <v>30069.684087775477</v>
      </c>
      <c r="F20" s="375">
        <v>30069.684087775477</v>
      </c>
      <c r="G20" s="375">
        <v>46283.243473458358</v>
      </c>
      <c r="H20" s="375">
        <v>28230.202910319793</v>
      </c>
      <c r="I20" s="401">
        <f t="shared" si="0"/>
        <v>-0.39005564883306598</v>
      </c>
      <c r="J20" s="386">
        <v>2775.0034485838796</v>
      </c>
      <c r="K20" s="386">
        <v>1743.7555811449331</v>
      </c>
      <c r="L20" s="401">
        <f t="shared" si="1"/>
        <v>-0.37162039130625429</v>
      </c>
      <c r="M20" s="386">
        <v>95.725596310747306</v>
      </c>
      <c r="N20" s="386"/>
      <c r="O20" s="386"/>
      <c r="P20" s="402"/>
    </row>
    <row r="21" spans="2:16" x14ac:dyDescent="0.2">
      <c r="B21" s="284"/>
      <c r="C21" s="94" t="s">
        <v>133</v>
      </c>
      <c r="D21" s="375"/>
      <c r="E21" s="375">
        <v>-2614.8215736838442</v>
      </c>
      <c r="F21" s="375">
        <v>-2614.8215736838442</v>
      </c>
      <c r="G21" s="375">
        <v>9888.686734259014</v>
      </c>
      <c r="H21" s="375">
        <v>-2728.8700492434809</v>
      </c>
      <c r="I21" s="401">
        <f t="shared" si="0"/>
        <v>-1.2759587923631361</v>
      </c>
      <c r="J21" s="386">
        <v>592.89578106752265</v>
      </c>
      <c r="K21" s="386">
        <v>-150.44426745714102</v>
      </c>
      <c r="L21" s="401">
        <f t="shared" si="1"/>
        <v>-1.2537448777022204</v>
      </c>
      <c r="M21" s="386">
        <v>264.49274301677758</v>
      </c>
      <c r="N21" s="386"/>
      <c r="O21" s="386"/>
      <c r="P21" s="402"/>
    </row>
    <row r="22" spans="2:16" x14ac:dyDescent="0.2">
      <c r="B22" s="284"/>
      <c r="C22" s="96" t="s">
        <v>134</v>
      </c>
      <c r="D22" s="403">
        <f>SUM(D13:D21)</f>
        <v>0</v>
      </c>
      <c r="E22" s="403">
        <f>SUM(E13:E21)</f>
        <v>186876.04277290957</v>
      </c>
      <c r="F22" s="403">
        <f>SUM(F13:F21)</f>
        <v>186876.04277290957</v>
      </c>
      <c r="G22" s="403">
        <f>SUM(G13:G21)</f>
        <v>157332.98303508403</v>
      </c>
      <c r="H22" s="403">
        <f>SUM(H13:H21)</f>
        <v>165511.34205868971</v>
      </c>
      <c r="I22" s="404"/>
      <c r="J22" s="405">
        <f>SUM(J13:J21)</f>
        <v>17883.811237925242</v>
      </c>
      <c r="K22" s="405">
        <f>SUM(K13:K21)</f>
        <v>20719.816517237952</v>
      </c>
      <c r="L22" s="404"/>
      <c r="M22" s="405">
        <f>SUM(M13:M21)</f>
        <v>644.88419698188443</v>
      </c>
      <c r="N22" s="405">
        <f>SUM(N13:N21)</f>
        <v>0</v>
      </c>
      <c r="O22" s="405">
        <f>SUM(O13:O21)</f>
        <v>0</v>
      </c>
      <c r="P22" s="402"/>
    </row>
    <row r="23" spans="2:16" x14ac:dyDescent="0.2">
      <c r="B23" s="284"/>
      <c r="C23" s="97" t="s">
        <v>135</v>
      </c>
      <c r="D23" s="406"/>
      <c r="E23" s="406"/>
      <c r="F23" s="406"/>
      <c r="G23" s="406"/>
      <c r="H23" s="406"/>
      <c r="I23" s="407"/>
      <c r="J23" s="408"/>
      <c r="K23" s="408"/>
      <c r="L23" s="407"/>
      <c r="M23" s="408"/>
      <c r="N23" s="408"/>
      <c r="O23" s="408"/>
      <c r="P23" s="402"/>
    </row>
    <row r="24" spans="2:16" x14ac:dyDescent="0.2">
      <c r="B24" s="284"/>
      <c r="C24" s="94" t="s">
        <v>136</v>
      </c>
      <c r="D24" s="375"/>
      <c r="E24" s="375">
        <v>4779.8366000000005</v>
      </c>
      <c r="F24" s="375">
        <v>4779.8366000000005</v>
      </c>
      <c r="G24" s="375">
        <v>5300.14504948377</v>
      </c>
      <c r="H24" s="375">
        <v>4499.5409494850001</v>
      </c>
      <c r="I24" s="401">
        <f t="shared" ref="I24:I35" si="2">(H24-G24)/G24</f>
        <v>-0.15105324335920733</v>
      </c>
      <c r="J24" s="386">
        <v>319.78672831472386</v>
      </c>
      <c r="K24" s="386">
        <v>280.29565051500015</v>
      </c>
      <c r="L24" s="401">
        <f t="shared" ref="L24:L35" si="3">(K24-J24)/J24</f>
        <v>-0.12349192228158343</v>
      </c>
      <c r="M24" s="386">
        <v>0</v>
      </c>
      <c r="N24" s="386"/>
      <c r="O24" s="386"/>
      <c r="P24" s="402"/>
    </row>
    <row r="25" spans="2:16" x14ac:dyDescent="0.2">
      <c r="B25" s="284"/>
      <c r="C25" s="94" t="s">
        <v>137</v>
      </c>
      <c r="D25" s="375"/>
      <c r="E25" s="375">
        <v>19090.991750000001</v>
      </c>
      <c r="F25" s="375">
        <v>19090.991750000001</v>
      </c>
      <c r="G25" s="375">
        <v>42972.340616823516</v>
      </c>
      <c r="H25" s="375">
        <v>19090.666968785001</v>
      </c>
      <c r="I25" s="401">
        <f t="shared" si="2"/>
        <v>-0.55574523763988148</v>
      </c>
      <c r="J25" s="386">
        <v>0</v>
      </c>
      <c r="K25" s="386">
        <v>0.32478121500000723</v>
      </c>
      <c r="L25" s="401">
        <v>1</v>
      </c>
      <c r="M25" s="386">
        <v>0</v>
      </c>
      <c r="N25" s="386"/>
      <c r="O25" s="386"/>
      <c r="P25" s="402"/>
    </row>
    <row r="26" spans="2:16" ht="25.5" x14ac:dyDescent="0.2">
      <c r="B26" s="284"/>
      <c r="C26" s="98" t="s">
        <v>138</v>
      </c>
      <c r="D26" s="375"/>
      <c r="E26" s="375">
        <v>35290.47918250299</v>
      </c>
      <c r="F26" s="375">
        <v>35290.47918250299</v>
      </c>
      <c r="G26" s="375">
        <v>28131.818592499167</v>
      </c>
      <c r="H26" s="375">
        <v>33031.285022940989</v>
      </c>
      <c r="I26" s="401">
        <f t="shared" si="2"/>
        <v>0.1741610274619137</v>
      </c>
      <c r="J26" s="386">
        <v>1595.2060525665331</v>
      </c>
      <c r="K26" s="386">
        <v>2259.1941595619992</v>
      </c>
      <c r="L26" s="401">
        <f t="shared" si="3"/>
        <v>0.41623971143237143</v>
      </c>
      <c r="M26" s="386">
        <v>0</v>
      </c>
      <c r="N26" s="386"/>
      <c r="O26" s="386"/>
      <c r="P26" s="402"/>
    </row>
    <row r="27" spans="2:16" x14ac:dyDescent="0.2">
      <c r="B27" s="284"/>
      <c r="C27" s="98" t="s">
        <v>139</v>
      </c>
      <c r="D27" s="375"/>
      <c r="E27" s="375">
        <v>5732.5399099999986</v>
      </c>
      <c r="F27" s="375">
        <v>5732.5399099999986</v>
      </c>
      <c r="G27" s="375">
        <v>21412.739530105602</v>
      </c>
      <c r="H27" s="375">
        <v>5211.1483939234986</v>
      </c>
      <c r="I27" s="401">
        <f t="shared" si="2"/>
        <v>-0.75663327027367067</v>
      </c>
      <c r="J27" s="386">
        <v>1900.8812425726323</v>
      </c>
      <c r="K27" s="386">
        <v>384.87545943900005</v>
      </c>
      <c r="L27" s="401">
        <f t="shared" si="3"/>
        <v>-0.79752787769207845</v>
      </c>
      <c r="M27" s="386">
        <v>136.51605663750001</v>
      </c>
      <c r="N27" s="386"/>
      <c r="O27" s="386"/>
      <c r="P27" s="402"/>
    </row>
    <row r="28" spans="2:16" x14ac:dyDescent="0.2">
      <c r="B28" s="284"/>
      <c r="C28" s="94" t="s">
        <v>140</v>
      </c>
      <c r="D28" s="375"/>
      <c r="E28" s="375">
        <v>2904.4343100736996</v>
      </c>
      <c r="F28" s="375">
        <v>2904.4343100736996</v>
      </c>
      <c r="G28" s="375">
        <v>4777.7696980034534</v>
      </c>
      <c r="H28" s="375">
        <v>2904.4343100736996</v>
      </c>
      <c r="I28" s="401">
        <f t="shared" si="2"/>
        <v>-0.39209411636408259</v>
      </c>
      <c r="J28" s="386">
        <v>0</v>
      </c>
      <c r="K28" s="386">
        <v>0</v>
      </c>
      <c r="L28" s="401" t="s">
        <v>429</v>
      </c>
      <c r="M28" s="386">
        <v>0</v>
      </c>
      <c r="N28" s="386"/>
      <c r="O28" s="386"/>
      <c r="P28" s="402"/>
    </row>
    <row r="29" spans="2:16" x14ac:dyDescent="0.2">
      <c r="B29" s="284"/>
      <c r="C29" s="94" t="s">
        <v>141</v>
      </c>
      <c r="D29" s="375"/>
      <c r="E29" s="375">
        <v>27734.94137</v>
      </c>
      <c r="F29" s="375">
        <v>27734.94137</v>
      </c>
      <c r="G29" s="375">
        <v>25378.655217207364</v>
      </c>
      <c r="H29" s="375">
        <v>27734.94137</v>
      </c>
      <c r="I29" s="401">
        <f t="shared" si="2"/>
        <v>9.2845193436215445E-2</v>
      </c>
      <c r="J29" s="386">
        <v>0</v>
      </c>
      <c r="K29" s="386">
        <v>3.1613747619729793E-15</v>
      </c>
      <c r="L29" s="401" t="s">
        <v>429</v>
      </c>
      <c r="M29" s="386">
        <v>0</v>
      </c>
      <c r="N29" s="386"/>
      <c r="O29" s="386"/>
      <c r="P29" s="402"/>
    </row>
    <row r="30" spans="2:16" x14ac:dyDescent="0.2">
      <c r="B30" s="284"/>
      <c r="C30" s="94" t="s">
        <v>142</v>
      </c>
      <c r="D30" s="375"/>
      <c r="E30" s="375">
        <v>1529.2599399999997</v>
      </c>
      <c r="F30" s="375">
        <v>1529.2599399999997</v>
      </c>
      <c r="G30" s="375">
        <v>1069.5567582832318</v>
      </c>
      <c r="H30" s="375">
        <v>1529.2599399999997</v>
      </c>
      <c r="I30" s="401">
        <f t="shared" si="2"/>
        <v>0.42980718709556581</v>
      </c>
      <c r="J30" s="386">
        <v>0</v>
      </c>
      <c r="K30" s="386">
        <v>-2.5359940813984841E-16</v>
      </c>
      <c r="L30" s="401" t="s">
        <v>429</v>
      </c>
      <c r="M30" s="386">
        <v>0</v>
      </c>
      <c r="N30" s="386"/>
      <c r="O30" s="386"/>
      <c r="P30" s="402"/>
    </row>
    <row r="31" spans="2:16" x14ac:dyDescent="0.2">
      <c r="B31" s="284"/>
      <c r="C31" s="94" t="s">
        <v>143</v>
      </c>
      <c r="D31" s="375"/>
      <c r="E31" s="375">
        <v>9164.9701200000072</v>
      </c>
      <c r="F31" s="375">
        <v>9164.9701200000072</v>
      </c>
      <c r="G31" s="375">
        <v>9169.4493363700713</v>
      </c>
      <c r="H31" s="375">
        <v>9164.9701200000072</v>
      </c>
      <c r="I31" s="401">
        <f>(H31-G31)/G31</f>
        <v>-4.8849349680110882E-4</v>
      </c>
      <c r="J31" s="386">
        <v>0</v>
      </c>
      <c r="K31" s="386">
        <v>4.1128032535198148E-15</v>
      </c>
      <c r="L31" s="401" t="s">
        <v>429</v>
      </c>
      <c r="M31" s="386">
        <v>0</v>
      </c>
      <c r="N31" s="386"/>
      <c r="O31" s="386"/>
      <c r="P31" s="402"/>
    </row>
    <row r="32" spans="2:16" x14ac:dyDescent="0.2">
      <c r="B32" s="284"/>
      <c r="C32" s="94" t="s">
        <v>144</v>
      </c>
      <c r="D32" s="375"/>
      <c r="E32" s="375">
        <v>129.10009167200002</v>
      </c>
      <c r="F32" s="375">
        <v>129.10009167200002</v>
      </c>
      <c r="G32" s="375">
        <v>0</v>
      </c>
      <c r="H32" s="375">
        <v>129.10009167200002</v>
      </c>
      <c r="I32" s="401" t="s">
        <v>429</v>
      </c>
      <c r="J32" s="386">
        <v>0</v>
      </c>
      <c r="K32" s="386">
        <v>0</v>
      </c>
      <c r="L32" s="401" t="s">
        <v>429</v>
      </c>
      <c r="M32" s="386">
        <v>0</v>
      </c>
      <c r="N32" s="386"/>
      <c r="O32" s="386"/>
      <c r="P32" s="402"/>
    </row>
    <row r="33" spans="2:16" x14ac:dyDescent="0.2">
      <c r="B33" s="284"/>
      <c r="C33" s="94" t="s">
        <v>145</v>
      </c>
      <c r="D33" s="375"/>
      <c r="E33" s="375">
        <v>13867.751822369752</v>
      </c>
      <c r="F33" s="375">
        <v>13867.751822369752</v>
      </c>
      <c r="G33" s="375">
        <v>28981.276805090281</v>
      </c>
      <c r="H33" s="375">
        <v>12672.812184608363</v>
      </c>
      <c r="I33" s="401">
        <f t="shared" si="2"/>
        <v>-0.56272415912391738</v>
      </c>
      <c r="J33" s="386">
        <v>2761.1989593789094</v>
      </c>
      <c r="K33" s="386">
        <v>999.93623393236328</v>
      </c>
      <c r="L33" s="401">
        <f t="shared" si="3"/>
        <v>-0.63786157801635412</v>
      </c>
      <c r="M33" s="386">
        <v>195.00340382902496</v>
      </c>
      <c r="N33" s="386"/>
      <c r="O33" s="386"/>
      <c r="P33" s="402"/>
    </row>
    <row r="34" spans="2:16" x14ac:dyDescent="0.2">
      <c r="B34" s="284"/>
      <c r="C34" s="95" t="s">
        <v>134</v>
      </c>
      <c r="D34" s="409">
        <f>SUM(D24:D33)</f>
        <v>0</v>
      </c>
      <c r="E34" s="409">
        <f>SUM(E24:E33)</f>
        <v>120224.30509661845</v>
      </c>
      <c r="F34" s="409">
        <f>SUM(F24:F33)</f>
        <v>120224.30509661845</v>
      </c>
      <c r="G34" s="409">
        <f>SUM(G24:G33)</f>
        <v>167193.75160386646</v>
      </c>
      <c r="H34" s="409">
        <f>SUM(H24:H33)</f>
        <v>115968.15935148858</v>
      </c>
      <c r="I34" s="410">
        <f t="shared" si="2"/>
        <v>-0.30638460923914851</v>
      </c>
      <c r="J34" s="411">
        <f>SUM(J24:J33)</f>
        <v>6577.0729828327985</v>
      </c>
      <c r="K34" s="411">
        <f>SUM(K24:K33)</f>
        <v>3924.6262846633631</v>
      </c>
      <c r="L34" s="410">
        <f t="shared" si="3"/>
        <v>-0.40328679719576493</v>
      </c>
      <c r="M34" s="411">
        <f>SUM(M24:M33)</f>
        <v>331.51946046652495</v>
      </c>
      <c r="N34" s="411">
        <f>SUM(N24:N33)</f>
        <v>0</v>
      </c>
      <c r="O34" s="411">
        <f>SUM(O24:O33)</f>
        <v>0</v>
      </c>
      <c r="P34" s="402"/>
    </row>
    <row r="35" spans="2:16" x14ac:dyDescent="0.2">
      <c r="B35" s="70"/>
      <c r="C35" s="99" t="s">
        <v>116</v>
      </c>
      <c r="D35" s="409">
        <f>SUM(D22,D34)</f>
        <v>0</v>
      </c>
      <c r="E35" s="409">
        <f>SUM(E22,E34)</f>
        <v>307100.34786952799</v>
      </c>
      <c r="F35" s="409">
        <f>SUM(F22,F34)</f>
        <v>307100.34786952799</v>
      </c>
      <c r="G35" s="409">
        <f>SUM(G22,G34)</f>
        <v>324526.7346389505</v>
      </c>
      <c r="H35" s="409">
        <f>SUM(H22,H34)</f>
        <v>281479.50141017826</v>
      </c>
      <c r="I35" s="410">
        <f t="shared" si="2"/>
        <v>-0.1326461848410242</v>
      </c>
      <c r="J35" s="411">
        <f>SUM(J22,J34)</f>
        <v>24460.884220758038</v>
      </c>
      <c r="K35" s="411">
        <f>SUM(K22,K34)</f>
        <v>24644.442801901314</v>
      </c>
      <c r="L35" s="410">
        <f t="shared" si="3"/>
        <v>7.5041678578202766E-3</v>
      </c>
      <c r="M35" s="411">
        <f>SUM(M22,M34)</f>
        <v>976.40365744840938</v>
      </c>
      <c r="N35" s="411">
        <f>SUM(N22,N34)</f>
        <v>0</v>
      </c>
      <c r="O35" s="411">
        <f>SUM(O22,O34)</f>
        <v>0</v>
      </c>
      <c r="P35" s="402"/>
    </row>
    <row r="36" spans="2:16" x14ac:dyDescent="0.2">
      <c r="C36" s="399"/>
      <c r="G36" s="362"/>
      <c r="H36" s="362"/>
      <c r="J36" s="362"/>
      <c r="K36" s="362"/>
      <c r="M36" s="362"/>
      <c r="O36" s="362"/>
    </row>
    <row r="37" spans="2:16" x14ac:dyDescent="0.2">
      <c r="B37" s="62" t="s">
        <v>459</v>
      </c>
      <c r="C37" s="399"/>
      <c r="G37" s="362"/>
      <c r="H37" s="362"/>
      <c r="J37" s="362"/>
      <c r="K37" s="362"/>
      <c r="M37" s="362"/>
      <c r="O37" s="362"/>
    </row>
    <row r="38" spans="2:16" x14ac:dyDescent="0.2">
      <c r="C38" s="399"/>
      <c r="G38" s="362"/>
      <c r="H38" s="362"/>
      <c r="J38" s="362"/>
      <c r="K38" s="362"/>
      <c r="M38" s="362"/>
      <c r="O38" s="362"/>
    </row>
    <row r="39" spans="2:16" ht="15.75" x14ac:dyDescent="0.25">
      <c r="B39" s="100" t="s">
        <v>117</v>
      </c>
      <c r="C39" s="101"/>
    </row>
    <row r="40" spans="2:16" ht="15.75" x14ac:dyDescent="0.25">
      <c r="B40" s="100"/>
      <c r="C40" s="101"/>
    </row>
    <row r="41" spans="2:16" ht="15" customHeight="1" x14ac:dyDescent="0.2">
      <c r="B41" s="325" t="s">
        <v>161</v>
      </c>
      <c r="C41" s="287"/>
      <c r="D41" s="287"/>
      <c r="E41" s="288"/>
    </row>
    <row r="43" spans="2:16" x14ac:dyDescent="0.2">
      <c r="B43" s="121" t="s">
        <v>38</v>
      </c>
      <c r="C43" s="569" t="s">
        <v>56</v>
      </c>
      <c r="D43" s="570"/>
      <c r="E43" s="570"/>
      <c r="F43" s="570"/>
      <c r="G43" s="570"/>
      <c r="H43" s="570"/>
      <c r="I43" s="570"/>
      <c r="J43" s="570"/>
      <c r="K43" s="570"/>
      <c r="L43" s="570"/>
    </row>
    <row r="44" spans="2:16" ht="12.75" customHeight="1" x14ac:dyDescent="0.2">
      <c r="B44" s="384" t="s">
        <v>498</v>
      </c>
      <c r="C44" s="571" t="s">
        <v>512</v>
      </c>
      <c r="D44" s="566"/>
      <c r="E44" s="566"/>
      <c r="F44" s="566"/>
      <c r="G44" s="566"/>
      <c r="H44" s="566"/>
      <c r="I44" s="566"/>
      <c r="J44" s="566"/>
      <c r="K44" s="566"/>
      <c r="L44" s="567"/>
    </row>
    <row r="45" spans="2:16" ht="37.5" customHeight="1" x14ac:dyDescent="0.2">
      <c r="B45" s="384" t="s">
        <v>126</v>
      </c>
      <c r="C45" s="571" t="s">
        <v>499</v>
      </c>
      <c r="D45" s="566"/>
      <c r="E45" s="566"/>
      <c r="F45" s="566"/>
      <c r="G45" s="566"/>
      <c r="H45" s="566"/>
      <c r="I45" s="566"/>
      <c r="J45" s="566"/>
      <c r="K45" s="566"/>
      <c r="L45" s="567"/>
    </row>
    <row r="46" spans="2:16" ht="15.75" x14ac:dyDescent="0.2">
      <c r="B46" s="412" t="s">
        <v>127</v>
      </c>
      <c r="C46" s="388" t="s">
        <v>500</v>
      </c>
      <c r="D46" s="413"/>
      <c r="E46" s="413"/>
      <c r="F46" s="413"/>
      <c r="G46" s="413"/>
      <c r="H46" s="413"/>
      <c r="I46" s="413"/>
      <c r="J46" s="413"/>
      <c r="K46" s="413"/>
      <c r="L46" s="414"/>
    </row>
    <row r="47" spans="2:16" ht="15.75" x14ac:dyDescent="0.2">
      <c r="B47" s="412" t="s">
        <v>128</v>
      </c>
      <c r="C47" s="388" t="s">
        <v>430</v>
      </c>
      <c r="D47" s="415"/>
      <c r="E47" s="415"/>
      <c r="F47" s="415"/>
      <c r="G47" s="415"/>
      <c r="H47" s="415"/>
      <c r="I47" s="415"/>
      <c r="J47" s="415"/>
      <c r="K47" s="415"/>
      <c r="L47" s="416"/>
    </row>
    <row r="48" spans="2:16" x14ac:dyDescent="0.2">
      <c r="B48" s="412" t="s">
        <v>129</v>
      </c>
      <c r="C48" s="565" t="s">
        <v>521</v>
      </c>
      <c r="D48" s="566"/>
      <c r="E48" s="566"/>
      <c r="F48" s="566"/>
      <c r="G48" s="566"/>
      <c r="H48" s="566"/>
      <c r="I48" s="566"/>
      <c r="J48" s="566"/>
      <c r="K48" s="566"/>
      <c r="L48" s="567"/>
    </row>
    <row r="49" spans="2:12" ht="25.5" x14ac:dyDescent="0.2">
      <c r="B49" s="412" t="s">
        <v>431</v>
      </c>
      <c r="C49" s="571" t="s">
        <v>432</v>
      </c>
      <c r="D49" s="566"/>
      <c r="E49" s="566"/>
      <c r="F49" s="566"/>
      <c r="G49" s="566"/>
      <c r="H49" s="566"/>
      <c r="I49" s="566"/>
      <c r="J49" s="566"/>
      <c r="K49" s="566"/>
      <c r="L49" s="567"/>
    </row>
    <row r="50" spans="2:12" ht="25.5" x14ac:dyDescent="0.2">
      <c r="B50" s="412" t="s">
        <v>433</v>
      </c>
      <c r="C50" s="388" t="s">
        <v>501</v>
      </c>
      <c r="D50" s="415"/>
      <c r="E50" s="415"/>
      <c r="F50" s="415"/>
      <c r="G50" s="415"/>
      <c r="H50" s="415"/>
      <c r="I50" s="415"/>
      <c r="J50" s="415"/>
      <c r="K50" s="415"/>
      <c r="L50" s="416"/>
    </row>
    <row r="51" spans="2:12" ht="15.75" x14ac:dyDescent="0.2">
      <c r="B51" s="412" t="s">
        <v>34</v>
      </c>
      <c r="C51" s="388" t="s">
        <v>434</v>
      </c>
      <c r="D51" s="415"/>
      <c r="E51" s="415"/>
      <c r="F51" s="415"/>
      <c r="G51" s="415"/>
      <c r="H51" s="415"/>
      <c r="I51" s="415"/>
      <c r="J51" s="415"/>
      <c r="K51" s="415"/>
      <c r="L51" s="416"/>
    </row>
    <row r="52" spans="2:12" ht="45" customHeight="1" x14ac:dyDescent="0.2">
      <c r="B52" s="384" t="s">
        <v>136</v>
      </c>
      <c r="C52" s="571" t="s">
        <v>502</v>
      </c>
      <c r="D52" s="566"/>
      <c r="E52" s="566"/>
      <c r="F52" s="566"/>
      <c r="G52" s="566"/>
      <c r="H52" s="566"/>
      <c r="I52" s="566"/>
      <c r="J52" s="566"/>
      <c r="K52" s="566"/>
      <c r="L52" s="567"/>
    </row>
    <row r="53" spans="2:12" ht="15" customHeight="1" x14ac:dyDescent="0.2">
      <c r="B53" s="384" t="s">
        <v>137</v>
      </c>
      <c r="C53" s="571" t="s">
        <v>435</v>
      </c>
      <c r="D53" s="566"/>
      <c r="E53" s="566"/>
      <c r="F53" s="566"/>
      <c r="G53" s="566"/>
      <c r="H53" s="566"/>
      <c r="I53" s="566"/>
      <c r="J53" s="566"/>
      <c r="K53" s="566"/>
      <c r="L53" s="567"/>
    </row>
    <row r="54" spans="2:12" ht="51" x14ac:dyDescent="0.2">
      <c r="B54" s="384" t="s">
        <v>138</v>
      </c>
      <c r="C54" s="571" t="s">
        <v>503</v>
      </c>
      <c r="D54" s="566"/>
      <c r="E54" s="566"/>
      <c r="F54" s="566"/>
      <c r="G54" s="566"/>
      <c r="H54" s="566"/>
      <c r="I54" s="566"/>
      <c r="J54" s="566"/>
      <c r="K54" s="566"/>
      <c r="L54" s="567"/>
    </row>
    <row r="55" spans="2:12" ht="25.5" x14ac:dyDescent="0.2">
      <c r="B55" s="384" t="s">
        <v>139</v>
      </c>
      <c r="C55" s="571" t="s">
        <v>436</v>
      </c>
      <c r="D55" s="566"/>
      <c r="E55" s="566"/>
      <c r="F55" s="566"/>
      <c r="G55" s="566"/>
      <c r="H55" s="566"/>
      <c r="I55" s="566"/>
      <c r="J55" s="566"/>
      <c r="K55" s="566"/>
      <c r="L55" s="567"/>
    </row>
    <row r="56" spans="2:12" ht="21" customHeight="1" x14ac:dyDescent="0.2">
      <c r="B56" s="384" t="s">
        <v>437</v>
      </c>
      <c r="C56" s="571" t="s">
        <v>504</v>
      </c>
      <c r="D56" s="566"/>
      <c r="E56" s="566"/>
      <c r="F56" s="566"/>
      <c r="G56" s="566"/>
      <c r="H56" s="566"/>
      <c r="I56" s="566"/>
      <c r="J56" s="566"/>
      <c r="K56" s="566"/>
      <c r="L56" s="567"/>
    </row>
    <row r="57" spans="2:12" x14ac:dyDescent="0.2">
      <c r="B57" s="384" t="s">
        <v>142</v>
      </c>
      <c r="C57" s="571" t="s">
        <v>438</v>
      </c>
      <c r="D57" s="566"/>
      <c r="E57" s="566"/>
      <c r="F57" s="566"/>
      <c r="G57" s="566"/>
      <c r="H57" s="566"/>
      <c r="I57" s="566"/>
      <c r="J57" s="566"/>
      <c r="K57" s="566"/>
      <c r="L57" s="567"/>
    </row>
    <row r="58" spans="2:12" ht="23.25" customHeight="1" x14ac:dyDescent="0.2">
      <c r="B58" s="384" t="s">
        <v>144</v>
      </c>
      <c r="C58" s="571" t="s">
        <v>505</v>
      </c>
      <c r="D58" s="566"/>
      <c r="E58" s="566"/>
      <c r="F58" s="566"/>
      <c r="G58" s="566"/>
      <c r="H58" s="566"/>
      <c r="I58" s="566"/>
      <c r="J58" s="566"/>
      <c r="K58" s="566"/>
      <c r="L58" s="567"/>
    </row>
    <row r="59" spans="2:12" ht="32.25" customHeight="1" x14ac:dyDescent="0.2">
      <c r="B59" s="384" t="s">
        <v>145</v>
      </c>
      <c r="C59" s="571" t="s">
        <v>520</v>
      </c>
      <c r="D59" s="566"/>
      <c r="E59" s="566"/>
      <c r="F59" s="566"/>
      <c r="G59" s="566"/>
      <c r="H59" s="566"/>
      <c r="I59" s="566"/>
      <c r="J59" s="566"/>
      <c r="K59" s="566"/>
      <c r="L59" s="567"/>
    </row>
    <row r="61" spans="2:12" ht="16.5" customHeight="1" x14ac:dyDescent="0.25">
      <c r="B61" s="92" t="s">
        <v>146</v>
      </c>
    </row>
    <row r="62" spans="2:12" ht="15.75" x14ac:dyDescent="0.25">
      <c r="B62" s="92"/>
    </row>
    <row r="63" spans="2:12" ht="27.75" customHeight="1" x14ac:dyDescent="0.2">
      <c r="B63" s="581" t="s">
        <v>194</v>
      </c>
      <c r="C63" s="582"/>
    </row>
    <row r="64" spans="2:12" ht="15.75" x14ac:dyDescent="0.25">
      <c r="B64" s="92"/>
    </row>
    <row r="65" spans="2:16" ht="38.25" x14ac:dyDescent="0.2">
      <c r="B65" s="64" t="s">
        <v>21</v>
      </c>
      <c r="C65" s="65" t="s">
        <v>22</v>
      </c>
      <c r="D65" s="66" t="s">
        <v>23</v>
      </c>
      <c r="E65" s="66" t="s">
        <v>24</v>
      </c>
      <c r="F65" s="67" t="s">
        <v>33</v>
      </c>
      <c r="G65" s="559" t="s">
        <v>25</v>
      </c>
      <c r="H65" s="568"/>
      <c r="I65" s="568"/>
      <c r="J65" s="568"/>
      <c r="K65" s="568"/>
      <c r="L65" s="568"/>
      <c r="M65" s="68" t="s">
        <v>26</v>
      </c>
      <c r="N65" s="67" t="s">
        <v>27</v>
      </c>
      <c r="O65" s="69" t="s">
        <v>28</v>
      </c>
    </row>
    <row r="66" spans="2:16" ht="36" customHeight="1" x14ac:dyDescent="0.2">
      <c r="B66" s="64"/>
      <c r="C66" s="65"/>
      <c r="D66" s="66"/>
      <c r="E66" s="66"/>
      <c r="F66" s="67"/>
      <c r="G66" s="559" t="s">
        <v>29</v>
      </c>
      <c r="H66" s="560"/>
      <c r="I66" s="562"/>
      <c r="J66" s="559" t="s">
        <v>30</v>
      </c>
      <c r="K66" s="560"/>
      <c r="L66" s="561"/>
      <c r="M66" s="68" t="s">
        <v>31</v>
      </c>
      <c r="N66" s="67"/>
      <c r="O66" s="69"/>
    </row>
    <row r="67" spans="2:16" x14ac:dyDescent="0.2">
      <c r="B67" s="64"/>
      <c r="C67" s="65"/>
      <c r="D67" s="66"/>
      <c r="E67" s="66"/>
      <c r="F67" s="67"/>
      <c r="G67" s="67" t="s">
        <v>107</v>
      </c>
      <c r="H67" s="67" t="s">
        <v>108</v>
      </c>
      <c r="I67" s="67" t="s">
        <v>41</v>
      </c>
      <c r="J67" s="67" t="s">
        <v>107</v>
      </c>
      <c r="K67" s="67" t="s">
        <v>108</v>
      </c>
      <c r="L67" s="67" t="s">
        <v>41</v>
      </c>
      <c r="M67" s="67"/>
      <c r="N67" s="67"/>
      <c r="O67" s="67"/>
    </row>
    <row r="68" spans="2:16" x14ac:dyDescent="0.2">
      <c r="B68" s="64"/>
      <c r="C68" s="65"/>
      <c r="D68" s="49" t="s">
        <v>110</v>
      </c>
      <c r="E68" s="49" t="s">
        <v>110</v>
      </c>
      <c r="F68" s="49" t="s">
        <v>110</v>
      </c>
      <c r="G68" s="49"/>
      <c r="H68" s="49" t="s">
        <v>110</v>
      </c>
      <c r="I68" s="49" t="s">
        <v>110</v>
      </c>
      <c r="J68" s="49"/>
      <c r="K68" s="49" t="s">
        <v>110</v>
      </c>
      <c r="L68" s="49" t="s">
        <v>110</v>
      </c>
      <c r="M68" s="49" t="s">
        <v>110</v>
      </c>
      <c r="N68" s="49" t="s">
        <v>110</v>
      </c>
      <c r="O68" s="49" t="s">
        <v>110</v>
      </c>
    </row>
    <row r="69" spans="2:16" x14ac:dyDescent="0.2">
      <c r="B69" s="284"/>
      <c r="C69" s="385" t="s">
        <v>486</v>
      </c>
      <c r="D69" s="74"/>
      <c r="E69" s="74">
        <v>-363.87873000000116</v>
      </c>
      <c r="F69" s="74">
        <v>-363.87873000000116</v>
      </c>
      <c r="G69" s="74"/>
      <c r="H69" s="74">
        <v>-343.4287453740011</v>
      </c>
      <c r="I69" s="285">
        <v>1</v>
      </c>
      <c r="J69" s="74"/>
      <c r="K69" s="74">
        <v>-20.449984626000049</v>
      </c>
      <c r="L69" s="285">
        <v>1</v>
      </c>
      <c r="M69" s="74">
        <v>0</v>
      </c>
      <c r="N69" s="74"/>
      <c r="O69" s="74"/>
      <c r="P69" s="417"/>
    </row>
    <row r="70" spans="2:16" x14ac:dyDescent="0.2">
      <c r="B70" s="284"/>
      <c r="C70" s="385" t="s">
        <v>439</v>
      </c>
      <c r="D70" s="74"/>
      <c r="E70" s="74">
        <v>1.9316104271638325E-14</v>
      </c>
      <c r="F70" s="74">
        <v>1.9316104271638325E-14</v>
      </c>
      <c r="G70" s="74"/>
      <c r="H70" s="74">
        <v>1.9383605831535535E-14</v>
      </c>
      <c r="I70" s="285">
        <v>1</v>
      </c>
      <c r="J70" s="74"/>
      <c r="K70" s="74">
        <v>-6.7501559897209516E-17</v>
      </c>
      <c r="L70" s="285">
        <v>1</v>
      </c>
      <c r="M70" s="74">
        <v>0</v>
      </c>
      <c r="N70" s="74"/>
      <c r="O70" s="74"/>
      <c r="P70" s="417"/>
    </row>
    <row r="71" spans="2:16" x14ac:dyDescent="0.2">
      <c r="B71" s="284"/>
      <c r="C71" s="385" t="s">
        <v>440</v>
      </c>
      <c r="D71" s="74"/>
      <c r="E71" s="74">
        <v>0.10000000000002099</v>
      </c>
      <c r="F71" s="74">
        <v>0.10000000000002099</v>
      </c>
      <c r="G71" s="74"/>
      <c r="H71" s="74">
        <v>9.4380000000020378E-2</v>
      </c>
      <c r="I71" s="285">
        <v>1</v>
      </c>
      <c r="J71" s="74"/>
      <c r="K71" s="74">
        <v>5.620000000000615E-3</v>
      </c>
      <c r="L71" s="285">
        <v>1</v>
      </c>
      <c r="M71" s="74">
        <v>0</v>
      </c>
      <c r="N71" s="74"/>
      <c r="O71" s="74"/>
      <c r="P71" s="417"/>
    </row>
    <row r="72" spans="2:16" x14ac:dyDescent="0.2">
      <c r="B72" s="284"/>
      <c r="C72" s="385" t="s">
        <v>441</v>
      </c>
      <c r="D72" s="74"/>
      <c r="E72" s="74">
        <v>-20294.584424632616</v>
      </c>
      <c r="F72" s="74">
        <v>-20294.584424632616</v>
      </c>
      <c r="G72" s="74"/>
      <c r="H72" s="74">
        <v>-19000.079094491524</v>
      </c>
      <c r="I72" s="285">
        <v>1</v>
      </c>
      <c r="J72" s="74"/>
      <c r="K72" s="74">
        <v>-1130.6883660292503</v>
      </c>
      <c r="L72" s="285">
        <v>1</v>
      </c>
      <c r="M72" s="74">
        <v>-163.81696411184092</v>
      </c>
      <c r="N72" s="74"/>
      <c r="O72" s="74"/>
      <c r="P72" s="417"/>
    </row>
    <row r="73" spans="2:16" x14ac:dyDescent="0.2">
      <c r="B73" s="284"/>
      <c r="C73" s="385" t="s">
        <v>442</v>
      </c>
      <c r="D73" s="74"/>
      <c r="E73" s="74">
        <v>13348.183264288671</v>
      </c>
      <c r="F73" s="74">
        <v>13348.183264288671</v>
      </c>
      <c r="G73" s="74"/>
      <c r="H73" s="74">
        <v>12496.759356231656</v>
      </c>
      <c r="I73" s="285">
        <v>1</v>
      </c>
      <c r="J73" s="74"/>
      <c r="K73" s="74">
        <v>743.67797874839664</v>
      </c>
      <c r="L73" s="285">
        <v>1</v>
      </c>
      <c r="M73" s="74">
        <v>107.74592930861833</v>
      </c>
      <c r="N73" s="74"/>
      <c r="O73" s="74"/>
      <c r="P73" s="417"/>
    </row>
    <row r="74" spans="2:16" x14ac:dyDescent="0.2">
      <c r="B74" s="284"/>
      <c r="C74" s="385" t="s">
        <v>443</v>
      </c>
      <c r="D74" s="74"/>
      <c r="E74" s="74">
        <v>35.681019999973842</v>
      </c>
      <c r="F74" s="74">
        <v>35.681019999973842</v>
      </c>
      <c r="G74" s="74"/>
      <c r="H74" s="74">
        <v>79.824487389974294</v>
      </c>
      <c r="I74" s="285">
        <v>1</v>
      </c>
      <c r="J74" s="74"/>
      <c r="K74" s="74">
        <v>-44.143467390000453</v>
      </c>
      <c r="L74" s="285">
        <v>1</v>
      </c>
      <c r="M74" s="74">
        <v>0</v>
      </c>
      <c r="N74" s="74"/>
      <c r="O74" s="74"/>
      <c r="P74" s="417"/>
    </row>
    <row r="75" spans="2:16" x14ac:dyDescent="0.2">
      <c r="B75" s="284"/>
      <c r="C75" s="385" t="s">
        <v>444</v>
      </c>
      <c r="D75" s="74"/>
      <c r="E75" s="74">
        <v>2.7138291613937325E-15</v>
      </c>
      <c r="F75" s="74">
        <v>2.7138291613937325E-15</v>
      </c>
      <c r="G75" s="74"/>
      <c r="H75" s="74">
        <v>2.6005864128819666E-15</v>
      </c>
      <c r="I75" s="285">
        <v>1</v>
      </c>
      <c r="J75" s="74"/>
      <c r="K75" s="74">
        <v>1.1324274851176597E-16</v>
      </c>
      <c r="L75" s="285">
        <v>1</v>
      </c>
      <c r="M75" s="74">
        <v>0</v>
      </c>
      <c r="N75" s="74"/>
      <c r="O75" s="74"/>
      <c r="P75" s="417"/>
    </row>
    <row r="76" spans="2:16" x14ac:dyDescent="0.2">
      <c r="B76" s="284"/>
      <c r="C76" s="385" t="s">
        <v>445</v>
      </c>
      <c r="D76" s="74"/>
      <c r="E76" s="74">
        <v>2452.8717100000003</v>
      </c>
      <c r="F76" s="74">
        <v>2452.8717100000003</v>
      </c>
      <c r="G76" s="74"/>
      <c r="H76" s="74">
        <v>2282.1995766570003</v>
      </c>
      <c r="I76" s="285">
        <v>1</v>
      </c>
      <c r="J76" s="74"/>
      <c r="K76" s="74">
        <v>170.67213334299987</v>
      </c>
      <c r="L76" s="285">
        <v>1</v>
      </c>
      <c r="M76" s="74">
        <v>0</v>
      </c>
      <c r="N76" s="74"/>
      <c r="O76" s="74"/>
      <c r="P76" s="417"/>
    </row>
    <row r="77" spans="2:16" x14ac:dyDescent="0.2">
      <c r="B77" s="284"/>
      <c r="C77" s="385" t="s">
        <v>446</v>
      </c>
      <c r="D77" s="74"/>
      <c r="E77" s="74">
        <v>898.7887800000002</v>
      </c>
      <c r="F77" s="74">
        <v>898.7887800000002</v>
      </c>
      <c r="G77" s="74"/>
      <c r="H77" s="74">
        <v>836.31752919000019</v>
      </c>
      <c r="I77" s="285">
        <v>1</v>
      </c>
      <c r="J77" s="74"/>
      <c r="K77" s="74">
        <v>62.471250810000043</v>
      </c>
      <c r="L77" s="285">
        <v>1</v>
      </c>
      <c r="M77" s="74">
        <v>0</v>
      </c>
      <c r="N77" s="74"/>
      <c r="O77" s="74"/>
      <c r="P77" s="417"/>
    </row>
    <row r="78" spans="2:16" x14ac:dyDescent="0.2">
      <c r="B78" s="284"/>
      <c r="C78" s="385" t="s">
        <v>447</v>
      </c>
      <c r="D78" s="74"/>
      <c r="E78" s="74">
        <v>260.65827000000058</v>
      </c>
      <c r="F78" s="74">
        <v>260.65827000000058</v>
      </c>
      <c r="G78" s="74"/>
      <c r="H78" s="74">
        <v>242.2484147790129</v>
      </c>
      <c r="I78" s="285">
        <v>1</v>
      </c>
      <c r="J78" s="74"/>
      <c r="K78" s="74">
        <v>18.409855220987673</v>
      </c>
      <c r="L78" s="285">
        <v>1</v>
      </c>
      <c r="M78" s="74">
        <v>0</v>
      </c>
      <c r="N78" s="74"/>
      <c r="O78" s="74"/>
      <c r="P78" s="417"/>
    </row>
    <row r="79" spans="2:16" x14ac:dyDescent="0.2">
      <c r="B79" s="284"/>
      <c r="C79" s="385" t="s">
        <v>448</v>
      </c>
      <c r="D79" s="74"/>
      <c r="E79" s="74">
        <v>481.01241999999615</v>
      </c>
      <c r="F79" s="74">
        <v>481.01241999999615</v>
      </c>
      <c r="G79" s="74"/>
      <c r="H79" s="74">
        <v>447.22733882437296</v>
      </c>
      <c r="I79" s="285">
        <v>1</v>
      </c>
      <c r="J79" s="74"/>
      <c r="K79" s="74">
        <v>33.785081175623176</v>
      </c>
      <c r="L79" s="285">
        <v>1</v>
      </c>
      <c r="M79" s="74">
        <v>0</v>
      </c>
      <c r="N79" s="74"/>
      <c r="O79" s="74"/>
      <c r="P79" s="417"/>
    </row>
    <row r="80" spans="2:16" x14ac:dyDescent="0.2">
      <c r="B80" s="284"/>
      <c r="C80" s="385" t="s">
        <v>449</v>
      </c>
      <c r="D80" s="74"/>
      <c r="E80" s="74">
        <v>17.611600000001051</v>
      </c>
      <c r="F80" s="74">
        <v>17.611600000001051</v>
      </c>
      <c r="G80" s="74"/>
      <c r="H80" s="74">
        <v>16.383371719000987</v>
      </c>
      <c r="I80" s="285">
        <v>1</v>
      </c>
      <c r="J80" s="74"/>
      <c r="K80" s="74">
        <v>1.2282282810000624</v>
      </c>
      <c r="L80" s="285">
        <v>1</v>
      </c>
      <c r="M80" s="74">
        <v>0</v>
      </c>
      <c r="N80" s="74"/>
      <c r="O80" s="74"/>
      <c r="P80" s="417"/>
    </row>
    <row r="81" spans="2:16" x14ac:dyDescent="0.2">
      <c r="B81" s="284"/>
      <c r="C81" s="385" t="s">
        <v>450</v>
      </c>
      <c r="D81" s="74"/>
      <c r="E81" s="74">
        <v>1.6878700000001869</v>
      </c>
      <c r="F81" s="74">
        <v>1.6878700000001869</v>
      </c>
      <c r="G81" s="74"/>
      <c r="H81" s="74">
        <v>1.5688754510001914</v>
      </c>
      <c r="I81" s="285">
        <v>1</v>
      </c>
      <c r="J81" s="74"/>
      <c r="K81" s="74">
        <v>0.11899454899999545</v>
      </c>
      <c r="L81" s="285">
        <v>1</v>
      </c>
      <c r="M81" s="74">
        <v>0</v>
      </c>
      <c r="N81" s="74"/>
      <c r="O81" s="74"/>
      <c r="P81" s="417"/>
    </row>
    <row r="82" spans="2:16" x14ac:dyDescent="0.2">
      <c r="B82" s="284"/>
      <c r="C82" s="385" t="s">
        <v>451</v>
      </c>
      <c r="D82" s="74"/>
      <c r="E82" s="74">
        <v>-6.963689999997559</v>
      </c>
      <c r="F82" s="74">
        <v>-6.963689999997559</v>
      </c>
      <c r="G82" s="74"/>
      <c r="H82" s="74">
        <v>-6.6710804159976922</v>
      </c>
      <c r="I82" s="285">
        <v>1</v>
      </c>
      <c r="J82" s="74"/>
      <c r="K82" s="74">
        <v>-0.29260958399986703</v>
      </c>
      <c r="L82" s="285">
        <v>1</v>
      </c>
      <c r="M82" s="74">
        <v>0</v>
      </c>
      <c r="N82" s="74"/>
      <c r="O82" s="74"/>
      <c r="P82" s="417"/>
    </row>
    <row r="83" spans="2:16" x14ac:dyDescent="0.2">
      <c r="B83" s="284"/>
      <c r="C83" s="385" t="s">
        <v>452</v>
      </c>
      <c r="D83" s="74"/>
      <c r="E83" s="74">
        <v>561.55338999999935</v>
      </c>
      <c r="F83" s="74">
        <v>561.55338999999935</v>
      </c>
      <c r="G83" s="74"/>
      <c r="H83" s="74">
        <v>528.87709122599938</v>
      </c>
      <c r="I83" s="285">
        <v>1</v>
      </c>
      <c r="J83" s="74"/>
      <c r="K83" s="74">
        <v>32.676298774000031</v>
      </c>
      <c r="L83" s="285">
        <v>1</v>
      </c>
      <c r="M83" s="74">
        <v>0</v>
      </c>
      <c r="N83" s="74"/>
      <c r="O83" s="74"/>
      <c r="P83" s="417"/>
    </row>
    <row r="84" spans="2:16" x14ac:dyDescent="0.2">
      <c r="B84" s="284"/>
      <c r="C84" s="385" t="s">
        <v>453</v>
      </c>
      <c r="D84" s="74"/>
      <c r="E84" s="74">
        <v>5.1744900000054903</v>
      </c>
      <c r="F84" s="74">
        <v>5.1744900000054903</v>
      </c>
      <c r="G84" s="74"/>
      <c r="H84" s="74">
        <v>4.5318064389200847</v>
      </c>
      <c r="I84" s="285">
        <v>1</v>
      </c>
      <c r="J84" s="74"/>
      <c r="K84" s="74">
        <v>0.6426835610854057</v>
      </c>
      <c r="L84" s="285">
        <v>1</v>
      </c>
      <c r="M84" s="74">
        <v>0</v>
      </c>
      <c r="N84" s="74"/>
      <c r="O84" s="74"/>
      <c r="P84" s="417"/>
    </row>
    <row r="85" spans="2:16" x14ac:dyDescent="0.2">
      <c r="B85" s="284"/>
      <c r="C85" s="385" t="s">
        <v>454</v>
      </c>
      <c r="D85" s="74"/>
      <c r="E85" s="74">
        <v>0</v>
      </c>
      <c r="F85" s="74">
        <v>0</v>
      </c>
      <c r="G85" s="74"/>
      <c r="H85" s="74">
        <v>0</v>
      </c>
      <c r="I85" s="285">
        <v>1</v>
      </c>
      <c r="J85" s="74"/>
      <c r="K85" s="74">
        <v>0</v>
      </c>
      <c r="L85" s="285">
        <v>1</v>
      </c>
      <c r="M85" s="74">
        <v>0</v>
      </c>
      <c r="N85" s="74"/>
      <c r="O85" s="74"/>
      <c r="P85" s="417"/>
    </row>
    <row r="86" spans="2:16" x14ac:dyDescent="0.2">
      <c r="B86" s="284"/>
      <c r="C86" s="385" t="s">
        <v>455</v>
      </c>
      <c r="D86" s="74"/>
      <c r="E86" s="74">
        <v>-6777.2983436598734</v>
      </c>
      <c r="F86" s="74">
        <v>-6777.2983436598734</v>
      </c>
      <c r="G86" s="74"/>
      <c r="H86" s="74">
        <v>-6455.1246138392517</v>
      </c>
      <c r="I86" s="285">
        <v>1</v>
      </c>
      <c r="J86" s="74"/>
      <c r="K86" s="74">
        <v>-384.13180300062135</v>
      </c>
      <c r="L86" s="285">
        <v>1</v>
      </c>
      <c r="M86" s="74">
        <v>61.958073180000007</v>
      </c>
      <c r="N86" s="74"/>
      <c r="O86" s="74"/>
      <c r="P86" s="417"/>
    </row>
    <row r="87" spans="2:16" x14ac:dyDescent="0.2">
      <c r="B87" s="284"/>
      <c r="C87" s="385" t="s">
        <v>456</v>
      </c>
      <c r="D87" s="74"/>
      <c r="E87" s="74">
        <v>6764.5808003199982</v>
      </c>
      <c r="F87" s="74">
        <v>6764.5808003199982</v>
      </c>
      <c r="G87" s="74"/>
      <c r="H87" s="74">
        <v>6140.40125697036</v>
      </c>
      <c r="I87" s="285">
        <v>1</v>
      </c>
      <c r="J87" s="74"/>
      <c r="K87" s="74">
        <v>365.5738387096381</v>
      </c>
      <c r="L87" s="285">
        <v>1</v>
      </c>
      <c r="M87" s="74">
        <v>258.60570464</v>
      </c>
      <c r="N87" s="74"/>
      <c r="O87" s="74"/>
      <c r="P87" s="417"/>
    </row>
    <row r="88" spans="2:16" x14ac:dyDescent="0.2">
      <c r="B88" s="284"/>
      <c r="C88" s="385" t="s">
        <v>457</v>
      </c>
      <c r="D88" s="74"/>
      <c r="E88" s="74">
        <v>-1.9838353182421996E-14</v>
      </c>
      <c r="F88" s="74">
        <v>-1.9838353182421996E-14</v>
      </c>
      <c r="G88" s="74"/>
      <c r="H88" s="74">
        <v>-2.1827872842550278E-14</v>
      </c>
      <c r="I88" s="285">
        <v>1</v>
      </c>
      <c r="J88" s="74"/>
      <c r="K88" s="74">
        <v>5.115907697472721E-16</v>
      </c>
      <c r="L88" s="285">
        <v>1</v>
      </c>
      <c r="M88" s="74">
        <v>1.4779288903810083E-15</v>
      </c>
      <c r="N88" s="74"/>
      <c r="O88" s="74"/>
      <c r="P88" s="417"/>
    </row>
    <row r="89" spans="2:16" x14ac:dyDescent="0.2">
      <c r="B89" s="284"/>
      <c r="C89" s="385" t="s">
        <v>458</v>
      </c>
      <c r="D89" s="74"/>
      <c r="E89" s="74">
        <v>3.5242919693700969E-14</v>
      </c>
      <c r="F89" s="74">
        <v>3.5242919693700969E-14</v>
      </c>
      <c r="G89" s="74"/>
      <c r="H89" s="74">
        <v>3.637978807091713E-14</v>
      </c>
      <c r="I89" s="285">
        <v>1</v>
      </c>
      <c r="J89" s="74"/>
      <c r="K89" s="74">
        <v>-1.1368683772161603E-15</v>
      </c>
      <c r="L89" s="285">
        <v>1</v>
      </c>
      <c r="M89" s="74">
        <v>0</v>
      </c>
      <c r="N89" s="74"/>
      <c r="O89" s="74"/>
      <c r="P89" s="417"/>
    </row>
    <row r="90" spans="2:16" x14ac:dyDescent="0.2">
      <c r="B90" s="284"/>
      <c r="C90" s="74"/>
      <c r="D90" s="74"/>
      <c r="E90" s="74"/>
      <c r="F90" s="74"/>
      <c r="G90" s="74"/>
      <c r="H90" s="74"/>
      <c r="I90" s="285"/>
      <c r="J90" s="74"/>
      <c r="K90" s="74"/>
      <c r="L90" s="285"/>
      <c r="M90" s="74"/>
      <c r="N90" s="74"/>
      <c r="O90" s="74"/>
    </row>
    <row r="91" spans="2:16" x14ac:dyDescent="0.2">
      <c r="H91" s="400"/>
      <c r="K91" s="442"/>
      <c r="M91" s="442"/>
      <c r="O91" s="442"/>
    </row>
    <row r="92" spans="2:16" ht="15.75" x14ac:dyDescent="0.25">
      <c r="B92" s="92" t="s">
        <v>119</v>
      </c>
    </row>
    <row r="93" spans="2:16" ht="15.75" x14ac:dyDescent="0.25">
      <c r="B93" s="92"/>
    </row>
    <row r="94" spans="2:16" ht="27.75" customHeight="1" x14ac:dyDescent="0.2">
      <c r="B94" s="581" t="s">
        <v>194</v>
      </c>
      <c r="C94" s="582"/>
    </row>
    <row r="95" spans="2:16" ht="15.75" x14ac:dyDescent="0.25">
      <c r="B95" s="92"/>
    </row>
    <row r="96" spans="2:16" ht="38.25" x14ac:dyDescent="0.2">
      <c r="B96" s="64" t="s">
        <v>21</v>
      </c>
      <c r="C96" s="65" t="s">
        <v>147</v>
      </c>
      <c r="D96" s="66" t="s">
        <v>23</v>
      </c>
      <c r="E96" s="66" t="s">
        <v>24</v>
      </c>
      <c r="F96" s="67" t="s">
        <v>33</v>
      </c>
      <c r="G96" s="559" t="s">
        <v>25</v>
      </c>
      <c r="H96" s="583"/>
      <c r="I96" s="583"/>
      <c r="J96" s="583"/>
      <c r="K96" s="583"/>
      <c r="L96" s="583"/>
      <c r="M96" s="68" t="s">
        <v>26</v>
      </c>
      <c r="N96" s="67" t="s">
        <v>27</v>
      </c>
      <c r="O96" s="69" t="s">
        <v>28</v>
      </c>
    </row>
    <row r="97" spans="2:15" ht="36" customHeight="1" x14ac:dyDescent="0.2">
      <c r="B97" s="64"/>
      <c r="C97" s="65"/>
      <c r="D97" s="66"/>
      <c r="E97" s="66"/>
      <c r="F97" s="67"/>
      <c r="G97" s="559" t="s">
        <v>29</v>
      </c>
      <c r="H97" s="560"/>
      <c r="I97" s="562"/>
      <c r="J97" s="559" t="s">
        <v>30</v>
      </c>
      <c r="K97" s="560"/>
      <c r="L97" s="561"/>
      <c r="M97" s="68" t="s">
        <v>31</v>
      </c>
      <c r="N97" s="67"/>
      <c r="O97" s="69"/>
    </row>
    <row r="98" spans="2:15" x14ac:dyDescent="0.2">
      <c r="B98" s="64"/>
      <c r="C98" s="65"/>
      <c r="D98" s="66"/>
      <c r="E98" s="66"/>
      <c r="F98" s="67"/>
      <c r="G98" s="67" t="s">
        <v>107</v>
      </c>
      <c r="H98" s="67" t="s">
        <v>108</v>
      </c>
      <c r="I98" s="67" t="s">
        <v>41</v>
      </c>
      <c r="J98" s="67" t="s">
        <v>107</v>
      </c>
      <c r="K98" s="67" t="s">
        <v>108</v>
      </c>
      <c r="L98" s="67" t="s">
        <v>41</v>
      </c>
      <c r="M98" s="67"/>
      <c r="N98" s="67"/>
      <c r="O98" s="67"/>
    </row>
    <row r="99" spans="2:15" x14ac:dyDescent="0.2">
      <c r="B99" s="64"/>
      <c r="C99" s="65"/>
      <c r="D99" s="49" t="s">
        <v>110</v>
      </c>
      <c r="E99" s="49" t="s">
        <v>110</v>
      </c>
      <c r="F99" s="49" t="s">
        <v>110</v>
      </c>
      <c r="G99" s="49"/>
      <c r="H99" s="49" t="s">
        <v>110</v>
      </c>
      <c r="I99" s="49" t="s">
        <v>110</v>
      </c>
      <c r="J99" s="49"/>
      <c r="K99" s="49" t="s">
        <v>110</v>
      </c>
      <c r="L99" s="49" t="s">
        <v>110</v>
      </c>
      <c r="M99" s="49" t="s">
        <v>110</v>
      </c>
      <c r="N99" s="49" t="s">
        <v>110</v>
      </c>
      <c r="O99" s="49" t="s">
        <v>110</v>
      </c>
    </row>
    <row r="100" spans="2:15" ht="25.5" x14ac:dyDescent="0.2">
      <c r="B100" s="284"/>
      <c r="C100" s="412" t="s">
        <v>511</v>
      </c>
      <c r="D100" s="74"/>
      <c r="E100" s="74"/>
      <c r="F100" s="74"/>
      <c r="G100" s="102"/>
      <c r="H100" s="74"/>
      <c r="I100" s="285" t="e">
        <f>(H100-G100)/G100</f>
        <v>#DIV/0!</v>
      </c>
      <c r="J100" s="102"/>
      <c r="K100" s="74"/>
      <c r="L100" s="285" t="e">
        <f>(K100-J100)/J100</f>
        <v>#DIV/0!</v>
      </c>
      <c r="M100" s="74"/>
      <c r="N100" s="74"/>
      <c r="O100" s="74"/>
    </row>
    <row r="101" spans="2:15" x14ac:dyDescent="0.2">
      <c r="B101" s="284"/>
      <c r="C101" s="74"/>
      <c r="D101" s="74"/>
      <c r="E101" s="74"/>
      <c r="F101" s="74"/>
      <c r="G101" s="102"/>
      <c r="H101" s="74"/>
      <c r="I101" s="285" t="e">
        <f>(H101-G101)/G101</f>
        <v>#DIV/0!</v>
      </c>
      <c r="J101" s="102"/>
      <c r="K101" s="74"/>
      <c r="L101" s="285" t="e">
        <f>(K101-J101)/J101</f>
        <v>#DIV/0!</v>
      </c>
      <c r="M101" s="74"/>
      <c r="N101" s="74"/>
      <c r="O101" s="74"/>
    </row>
    <row r="102" spans="2:15" x14ac:dyDescent="0.2">
      <c r="B102" s="284"/>
      <c r="C102" s="74"/>
      <c r="D102" s="74"/>
      <c r="E102" s="74"/>
      <c r="F102" s="74"/>
      <c r="G102" s="102"/>
      <c r="H102" s="74"/>
      <c r="I102" s="285" t="e">
        <f>(H102-G102)/G102</f>
        <v>#DIV/0!</v>
      </c>
      <c r="J102" s="102"/>
      <c r="K102" s="74"/>
      <c r="L102" s="285" t="e">
        <f>(K102-J102)/J102</f>
        <v>#DIV/0!</v>
      </c>
      <c r="M102" s="74"/>
      <c r="N102" s="74"/>
      <c r="O102" s="74"/>
    </row>
    <row r="104" spans="2:15" ht="19.5" x14ac:dyDescent="0.25">
      <c r="B104" s="92" t="s">
        <v>148</v>
      </c>
      <c r="C104" s="103"/>
      <c r="D104" s="103"/>
      <c r="E104" s="103"/>
      <c r="F104" s="103"/>
      <c r="G104" s="103"/>
      <c r="H104" s="103"/>
      <c r="I104" s="103"/>
      <c r="J104" s="103"/>
      <c r="K104" s="103"/>
      <c r="L104" s="103"/>
      <c r="M104" s="103"/>
    </row>
    <row r="105" spans="2:15" ht="19.5" x14ac:dyDescent="0.25">
      <c r="B105" s="92"/>
      <c r="C105" s="103"/>
      <c r="D105" s="103"/>
      <c r="E105" s="103"/>
      <c r="F105" s="103"/>
      <c r="G105" s="103"/>
      <c r="H105" s="103"/>
      <c r="I105" s="103"/>
      <c r="J105" s="103"/>
      <c r="K105" s="103"/>
      <c r="L105" s="103"/>
      <c r="M105" s="103"/>
    </row>
    <row r="106" spans="2:15" ht="27" customHeight="1" x14ac:dyDescent="0.2">
      <c r="B106" s="581" t="s">
        <v>194</v>
      </c>
      <c r="C106" s="582"/>
      <c r="D106" s="103"/>
      <c r="E106" s="103"/>
      <c r="F106" s="103"/>
      <c r="G106" s="103"/>
      <c r="H106" s="103"/>
      <c r="I106" s="103"/>
      <c r="J106" s="103"/>
      <c r="K106" s="103"/>
      <c r="L106" s="103"/>
      <c r="M106" s="103"/>
    </row>
    <row r="107" spans="2:15" ht="12.75" customHeight="1" x14ac:dyDescent="0.25">
      <c r="B107" s="78"/>
      <c r="C107" s="103"/>
      <c r="D107" s="103"/>
      <c r="E107" s="103"/>
      <c r="F107" s="103"/>
      <c r="G107" s="103"/>
      <c r="H107" s="103"/>
      <c r="I107" s="103"/>
      <c r="J107" s="103"/>
      <c r="K107" s="103"/>
      <c r="L107" s="103"/>
      <c r="M107" s="103"/>
    </row>
    <row r="108" spans="2:15" ht="38.25" x14ac:dyDescent="0.2">
      <c r="B108" s="64" t="s">
        <v>21</v>
      </c>
      <c r="C108" s="65" t="s">
        <v>22</v>
      </c>
      <c r="D108" s="66" t="s">
        <v>23</v>
      </c>
      <c r="E108" s="66" t="s">
        <v>24</v>
      </c>
      <c r="F108" s="67" t="s">
        <v>33</v>
      </c>
      <c r="G108" s="559" t="s">
        <v>25</v>
      </c>
      <c r="H108" s="583"/>
      <c r="I108" s="583"/>
      <c r="J108" s="583"/>
      <c r="K108" s="583"/>
      <c r="L108" s="583"/>
      <c r="M108" s="68" t="s">
        <v>26</v>
      </c>
      <c r="N108" s="67" t="s">
        <v>27</v>
      </c>
      <c r="O108" s="69" t="s">
        <v>28</v>
      </c>
    </row>
    <row r="109" spans="2:15" ht="36" customHeight="1" x14ac:dyDescent="0.2">
      <c r="B109" s="104"/>
      <c r="C109" s="105"/>
      <c r="D109" s="66"/>
      <c r="E109" s="66"/>
      <c r="F109" s="67"/>
      <c r="G109" s="559" t="s">
        <v>29</v>
      </c>
      <c r="H109" s="560"/>
      <c r="I109" s="562"/>
      <c r="J109" s="559" t="s">
        <v>30</v>
      </c>
      <c r="K109" s="560"/>
      <c r="L109" s="561"/>
      <c r="M109" s="68" t="s">
        <v>31</v>
      </c>
      <c r="N109" s="67"/>
      <c r="O109" s="69"/>
    </row>
    <row r="110" spans="2:15" x14ac:dyDescent="0.2">
      <c r="B110" s="120"/>
      <c r="C110" s="120"/>
      <c r="D110" s="66"/>
      <c r="E110" s="66"/>
      <c r="F110" s="67"/>
      <c r="G110" s="67" t="s">
        <v>107</v>
      </c>
      <c r="H110" s="67" t="s">
        <v>108</v>
      </c>
      <c r="I110" s="67" t="s">
        <v>41</v>
      </c>
      <c r="J110" s="67" t="s">
        <v>107</v>
      </c>
      <c r="K110" s="67" t="s">
        <v>108</v>
      </c>
      <c r="L110" s="67" t="s">
        <v>41</v>
      </c>
      <c r="M110" s="67"/>
      <c r="N110" s="67"/>
      <c r="O110" s="67"/>
    </row>
    <row r="111" spans="2:15" x14ac:dyDescent="0.2">
      <c r="B111" s="120"/>
      <c r="C111" s="120"/>
      <c r="D111" s="49" t="s">
        <v>110</v>
      </c>
      <c r="E111" s="49" t="s">
        <v>110</v>
      </c>
      <c r="F111" s="49" t="s">
        <v>110</v>
      </c>
      <c r="G111" s="49"/>
      <c r="H111" s="49" t="s">
        <v>110</v>
      </c>
      <c r="I111" s="49" t="s">
        <v>110</v>
      </c>
      <c r="J111" s="49"/>
      <c r="K111" s="49" t="s">
        <v>110</v>
      </c>
      <c r="L111" s="49" t="s">
        <v>110</v>
      </c>
      <c r="M111" s="49" t="s">
        <v>110</v>
      </c>
      <c r="N111" s="49" t="s">
        <v>110</v>
      </c>
      <c r="O111" s="49" t="s">
        <v>110</v>
      </c>
    </row>
    <row r="112" spans="2:15" x14ac:dyDescent="0.2">
      <c r="B112" s="284"/>
      <c r="C112" s="74"/>
      <c r="D112" s="74"/>
      <c r="E112" s="74"/>
      <c r="F112" s="74"/>
      <c r="G112" s="102"/>
      <c r="H112" s="74"/>
      <c r="I112" s="285" t="e">
        <f>(H112-G112)/G112</f>
        <v>#DIV/0!</v>
      </c>
      <c r="J112" s="74"/>
      <c r="K112" s="74"/>
      <c r="L112" s="75" t="e">
        <f>(K112-J112)/J112</f>
        <v>#DIV/0!</v>
      </c>
      <c r="M112" s="74"/>
      <c r="N112" s="74"/>
      <c r="O112" s="74"/>
    </row>
    <row r="113" spans="2:18" x14ac:dyDescent="0.2">
      <c r="B113" s="284"/>
      <c r="C113" s="74"/>
      <c r="D113" s="74"/>
      <c r="E113" s="74"/>
      <c r="F113" s="74"/>
      <c r="G113" s="102"/>
      <c r="H113" s="74"/>
      <c r="I113" s="285" t="e">
        <f>(H113-G113)/G113</f>
        <v>#DIV/0!</v>
      </c>
      <c r="J113" s="74"/>
      <c r="K113" s="74"/>
      <c r="L113" s="285" t="e">
        <f>(K113-J113)/J113</f>
        <v>#DIV/0!</v>
      </c>
      <c r="M113" s="74"/>
      <c r="N113" s="74"/>
      <c r="O113" s="74"/>
    </row>
    <row r="114" spans="2:18" x14ac:dyDescent="0.2">
      <c r="B114" s="284"/>
      <c r="C114" s="74"/>
      <c r="D114" s="74"/>
      <c r="E114" s="74"/>
      <c r="F114" s="74"/>
      <c r="G114" s="102"/>
      <c r="H114" s="74"/>
      <c r="I114" s="285" t="e">
        <f>(H114-G114)/G114</f>
        <v>#DIV/0!</v>
      </c>
      <c r="J114" s="74"/>
      <c r="K114" s="74"/>
      <c r="L114" s="285" t="e">
        <f>(K114-J114)/J114</f>
        <v>#DIV/0!</v>
      </c>
      <c r="M114" s="74"/>
      <c r="N114" s="74"/>
      <c r="O114" s="74"/>
      <c r="Q114" s="106"/>
    </row>
    <row r="115" spans="2:18" x14ac:dyDescent="0.2">
      <c r="R115" s="106"/>
    </row>
    <row r="116" spans="2:18" ht="15.75" customHeight="1" x14ac:dyDescent="0.25">
      <c r="B116" s="92" t="s">
        <v>191</v>
      </c>
      <c r="C116" s="103"/>
      <c r="D116" s="92"/>
      <c r="E116" s="103"/>
      <c r="F116" s="92"/>
      <c r="G116" s="103"/>
      <c r="H116" s="103"/>
      <c r="I116" s="103"/>
      <c r="J116" s="103"/>
      <c r="K116" s="103"/>
      <c r="L116" s="92"/>
      <c r="M116" s="92"/>
      <c r="N116" s="103"/>
      <c r="R116" s="106"/>
    </row>
    <row r="117" spans="2:18" ht="12.75" customHeight="1" x14ac:dyDescent="0.2">
      <c r="R117" s="106"/>
    </row>
    <row r="118" spans="2:18" ht="51" x14ac:dyDescent="0.2">
      <c r="B118" s="64" t="s">
        <v>21</v>
      </c>
      <c r="C118" s="107" t="s">
        <v>149</v>
      </c>
      <c r="D118" s="592" t="s">
        <v>150</v>
      </c>
      <c r="E118" s="593"/>
      <c r="F118" s="592"/>
      <c r="G118" s="327" t="s">
        <v>151</v>
      </c>
      <c r="H118" s="327" t="s">
        <v>151</v>
      </c>
      <c r="I118" s="327" t="s">
        <v>162</v>
      </c>
      <c r="J118" s="331" t="s">
        <v>162</v>
      </c>
    </row>
    <row r="119" spans="2:18" ht="38.25" x14ac:dyDescent="0.2">
      <c r="B119" s="64"/>
      <c r="C119" s="107"/>
      <c r="D119" s="578"/>
      <c r="E119" s="590"/>
      <c r="F119" s="591"/>
      <c r="G119" s="327" t="s">
        <v>152</v>
      </c>
      <c r="H119" s="327" t="s">
        <v>153</v>
      </c>
      <c r="I119" s="327" t="s">
        <v>152</v>
      </c>
      <c r="J119" s="331" t="s">
        <v>153</v>
      </c>
    </row>
    <row r="120" spans="2:18" x14ac:dyDescent="0.2">
      <c r="B120" s="284"/>
      <c r="C120" s="108"/>
      <c r="D120" s="587"/>
      <c r="E120" s="588"/>
      <c r="F120" s="589"/>
      <c r="G120" s="329"/>
      <c r="H120" s="329"/>
      <c r="I120" s="328"/>
      <c r="J120" s="336"/>
    </row>
    <row r="121" spans="2:18" x14ac:dyDescent="0.2">
      <c r="B121" s="284"/>
      <c r="C121" s="108"/>
      <c r="D121" s="587"/>
      <c r="E121" s="588"/>
      <c r="F121" s="589"/>
      <c r="G121" s="329"/>
      <c r="H121" s="329"/>
      <c r="I121" s="328"/>
      <c r="J121" s="336"/>
    </row>
    <row r="122" spans="2:18" x14ac:dyDescent="0.2">
      <c r="B122" s="284"/>
      <c r="C122" s="108"/>
      <c r="D122" s="587"/>
      <c r="E122" s="588"/>
      <c r="F122" s="589"/>
      <c r="G122" s="329"/>
      <c r="H122" s="329"/>
      <c r="I122" s="328"/>
      <c r="J122" s="336"/>
    </row>
    <row r="123" spans="2:18" x14ac:dyDescent="0.2">
      <c r="B123" s="286"/>
      <c r="C123" s="584" t="s">
        <v>62</v>
      </c>
      <c r="D123" s="585"/>
      <c r="E123" s="585"/>
      <c r="F123" s="586"/>
      <c r="G123" s="330">
        <v>0</v>
      </c>
      <c r="H123" s="330">
        <v>0</v>
      </c>
      <c r="I123" s="326">
        <v>0</v>
      </c>
      <c r="J123" s="337">
        <v>0</v>
      </c>
    </row>
    <row r="124" spans="2:18" ht="24.75" customHeight="1" x14ac:dyDescent="0.2">
      <c r="C124" s="109"/>
      <c r="R124" s="106"/>
    </row>
    <row r="125" spans="2:18" x14ac:dyDescent="0.2">
      <c r="B125" s="393"/>
      <c r="C125" s="109"/>
    </row>
    <row r="126" spans="2:18" x14ac:dyDescent="0.2">
      <c r="D126" s="101"/>
      <c r="H126" s="418"/>
      <c r="I126" s="395"/>
      <c r="K126" s="402"/>
      <c r="L126" s="402"/>
    </row>
    <row r="127" spans="2:18" x14ac:dyDescent="0.2">
      <c r="H127" s="418"/>
      <c r="K127" s="402"/>
      <c r="L127" s="402"/>
    </row>
    <row r="128" spans="2:18" x14ac:dyDescent="0.2">
      <c r="H128" s="419"/>
      <c r="K128" s="402"/>
      <c r="L128" s="402"/>
    </row>
  </sheetData>
  <mergeCells count="35">
    <mergeCell ref="B5:C5"/>
    <mergeCell ref="G9:L9"/>
    <mergeCell ref="G10:I10"/>
    <mergeCell ref="J10:L10"/>
    <mergeCell ref="G66:I66"/>
    <mergeCell ref="J66:L66"/>
    <mergeCell ref="C43:L43"/>
    <mergeCell ref="C45:L45"/>
    <mergeCell ref="B63:C63"/>
    <mergeCell ref="C48:L48"/>
    <mergeCell ref="C49:L49"/>
    <mergeCell ref="C44:L44"/>
    <mergeCell ref="C57:L57"/>
    <mergeCell ref="C54:L54"/>
    <mergeCell ref="C55:L55"/>
    <mergeCell ref="C56:L56"/>
    <mergeCell ref="C123:F123"/>
    <mergeCell ref="D122:F122"/>
    <mergeCell ref="D119:F119"/>
    <mergeCell ref="G108:L108"/>
    <mergeCell ref="D118:F118"/>
    <mergeCell ref="D120:F120"/>
    <mergeCell ref="D121:F121"/>
    <mergeCell ref="G109:I109"/>
    <mergeCell ref="J109:L109"/>
    <mergeCell ref="C58:L58"/>
    <mergeCell ref="C59:L59"/>
    <mergeCell ref="C52:L52"/>
    <mergeCell ref="C53:L53"/>
    <mergeCell ref="B106:C106"/>
    <mergeCell ref="G65:L65"/>
    <mergeCell ref="G96:L96"/>
    <mergeCell ref="J97:L97"/>
    <mergeCell ref="G97:I97"/>
    <mergeCell ref="B94:C94"/>
  </mergeCells>
  <pageMargins left="0.35433070866141736" right="0.35433070866141736" top="0.59055118110236227" bottom="0.59055118110236227" header="0.51181102362204722" footer="0.11811023622047245"/>
  <pageSetup paperSize="9" scale="48" fitToWidth="2" fitToHeight="100" orientation="landscape" r:id="rId1"/>
  <headerFooter alignWithMargins="0">
    <oddFooter>&amp;L&amp;8&amp;D&amp;C&amp;8&amp; Template: &amp;A
&amp;F&amp;R&amp;8&amp;P of &amp;N</oddFooter>
  </headerFooter>
  <rowBreaks count="2" manualBreakCount="2">
    <brk id="38" min="1" max="14" man="1"/>
    <brk id="103" min="1"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4"/>
  <sheetViews>
    <sheetView view="pageBreakPreview" zoomScaleNormal="100" zoomScaleSheetLayoutView="100" workbookViewId="0">
      <selection activeCell="G24" sqref="G24"/>
    </sheetView>
  </sheetViews>
  <sheetFormatPr defaultColWidth="9.140625" defaultRowHeight="12.75" x14ac:dyDescent="0.2"/>
  <cols>
    <col min="1" max="1" width="12" style="110" customWidth="1"/>
    <col min="2" max="2" width="16.42578125" style="110" bestFit="1" customWidth="1"/>
    <col min="3" max="3" width="41.28515625" style="110" customWidth="1"/>
    <col min="4" max="4" width="15.7109375" style="110" customWidth="1"/>
    <col min="5" max="5" width="8.5703125" style="110" customWidth="1"/>
    <col min="6" max="8" width="19.85546875" style="110" customWidth="1"/>
    <col min="9" max="9" width="18.28515625" style="110" customWidth="1"/>
    <col min="10" max="16384" width="9.140625" style="110"/>
  </cols>
  <sheetData>
    <row r="1" spans="2:8" ht="20.25" x14ac:dyDescent="0.3">
      <c r="B1" s="45" t="str">
        <f>[8]Cover!C22</f>
        <v>Ausgrid</v>
      </c>
      <c r="C1" s="46"/>
      <c r="D1" s="46"/>
      <c r="E1" s="46"/>
      <c r="F1" s="46"/>
      <c r="G1" s="46"/>
      <c r="H1" s="46"/>
    </row>
    <row r="2" spans="2:8" ht="20.25" x14ac:dyDescent="0.3">
      <c r="B2" s="594" t="s">
        <v>202</v>
      </c>
      <c r="C2" s="594"/>
    </row>
    <row r="3" spans="2:8" ht="20.25" x14ac:dyDescent="0.3">
      <c r="B3" s="45" t="str">
        <f>Cover!C26</f>
        <v>2013-14</v>
      </c>
    </row>
    <row r="4" spans="2:8" ht="20.25" x14ac:dyDescent="0.3">
      <c r="B4" s="45"/>
    </row>
    <row r="5" spans="2:8" ht="66" customHeight="1" x14ac:dyDescent="0.2">
      <c r="B5" s="595" t="s">
        <v>339</v>
      </c>
      <c r="C5" s="596"/>
    </row>
    <row r="6" spans="2:8" ht="20.25" x14ac:dyDescent="0.3">
      <c r="B6" s="196"/>
    </row>
    <row r="7" spans="2:8" ht="15.75" x14ac:dyDescent="0.25">
      <c r="B7" s="92" t="s">
        <v>201</v>
      </c>
    </row>
    <row r="8" spans="2:8" ht="15.75" x14ac:dyDescent="0.25">
      <c r="B8" s="195"/>
    </row>
    <row r="9" spans="2:8" hidden="1" x14ac:dyDescent="0.2">
      <c r="B9" s="194"/>
      <c r="C9" s="111"/>
      <c r="D9" s="193"/>
      <c r="E9" s="112"/>
      <c r="F9" s="113"/>
      <c r="G9" s="114"/>
      <c r="H9" s="114"/>
    </row>
    <row r="10" spans="2:8" ht="51" customHeight="1" x14ac:dyDescent="0.2">
      <c r="B10" s="192" t="s">
        <v>21</v>
      </c>
      <c r="C10" s="115" t="s">
        <v>22</v>
      </c>
      <c r="D10" s="191" t="s">
        <v>200</v>
      </c>
    </row>
    <row r="11" spans="2:8" ht="14.25" customHeight="1" x14ac:dyDescent="0.2">
      <c r="B11" s="289"/>
      <c r="C11" s="190" t="s">
        <v>199</v>
      </c>
      <c r="D11" s="189"/>
    </row>
    <row r="12" spans="2:8" ht="13.5" customHeight="1" x14ac:dyDescent="0.2">
      <c r="B12" s="289"/>
      <c r="C12" s="190" t="s">
        <v>198</v>
      </c>
      <c r="D12" s="189"/>
    </row>
    <row r="13" spans="2:8" ht="14.25" customHeight="1" x14ac:dyDescent="0.2">
      <c r="B13" s="289"/>
      <c r="C13" s="190" t="s">
        <v>34</v>
      </c>
      <c r="D13" s="189"/>
    </row>
    <row r="14" spans="2:8" ht="13.5" customHeight="1" x14ac:dyDescent="0.2">
      <c r="B14" s="289"/>
      <c r="C14" s="188" t="s">
        <v>116</v>
      </c>
      <c r="D14" s="290">
        <f>SUM(D11:D13)</f>
        <v>0</v>
      </c>
    </row>
  </sheetData>
  <mergeCells count="2">
    <mergeCell ref="B2:C2"/>
    <mergeCell ref="B5:C5"/>
  </mergeCells>
  <pageMargins left="0.35433070866141736" right="0.35433070866141736" top="0.59055118110236227" bottom="0.59055118110236227" header="0.51181102362204722" footer="0.11811023622047245"/>
  <pageSetup paperSize="9" fitToHeight="100" orientation="landscape" r:id="rId1"/>
  <headerFooter alignWithMargins="0">
    <oddFooter>&amp;L&amp;8&amp;D&amp;C&amp;8&amp; Template: &amp;A
&amp;F&amp;R&amp;8&amp;P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3"/>
  <sheetViews>
    <sheetView view="pageBreakPreview" topLeftCell="C1" zoomScaleNormal="100" zoomScaleSheetLayoutView="100" workbookViewId="0">
      <selection activeCell="D14" sqref="D14:I14"/>
    </sheetView>
  </sheetViews>
  <sheetFormatPr defaultColWidth="9.140625" defaultRowHeight="12.75" x14ac:dyDescent="0.2"/>
  <cols>
    <col min="1" max="1" width="12" style="110" customWidth="1"/>
    <col min="2" max="2" width="16.42578125" style="110" bestFit="1" customWidth="1"/>
    <col min="3" max="3" width="48.5703125" style="110" customWidth="1"/>
    <col min="4" max="9" width="15.7109375" style="110" customWidth="1"/>
    <col min="10" max="10" width="10.28515625" style="110" customWidth="1"/>
    <col min="11" max="11" width="8.7109375" style="362" bestFit="1" customWidth="1"/>
    <col min="12" max="12" width="7.5703125" style="457" bestFit="1" customWidth="1"/>
    <col min="13" max="13" width="19.85546875" style="110" customWidth="1"/>
    <col min="14" max="14" width="18.28515625" style="110" customWidth="1"/>
    <col min="15" max="16384" width="9.140625" style="110"/>
  </cols>
  <sheetData>
    <row r="1" spans="2:13" ht="20.25" x14ac:dyDescent="0.3">
      <c r="B1" s="45" t="str">
        <f>[8]Cover!C22</f>
        <v>Ausgrid</v>
      </c>
      <c r="C1" s="46"/>
      <c r="D1" s="46"/>
      <c r="E1" s="46"/>
      <c r="F1" s="46"/>
      <c r="G1" s="46"/>
      <c r="H1" s="46"/>
      <c r="I1" s="46"/>
      <c r="J1" s="46"/>
      <c r="K1" s="446"/>
      <c r="L1" s="456"/>
      <c r="M1" s="46"/>
    </row>
    <row r="2" spans="2:13" ht="20.25" customHeight="1" x14ac:dyDescent="0.3">
      <c r="B2" s="597" t="s">
        <v>214</v>
      </c>
      <c r="C2" s="597"/>
      <c r="D2" s="597"/>
    </row>
    <row r="3" spans="2:13" ht="20.25" x14ac:dyDescent="0.3">
      <c r="B3" s="45" t="str">
        <f>Cover!C26</f>
        <v>2013-14</v>
      </c>
    </row>
    <row r="4" spans="2:13" ht="20.25" x14ac:dyDescent="0.3">
      <c r="B4" s="45"/>
    </row>
    <row r="5" spans="2:13" ht="53.25" customHeight="1" x14ac:dyDescent="0.2">
      <c r="B5" s="598" t="s">
        <v>340</v>
      </c>
      <c r="C5" s="599"/>
      <c r="D5" s="600"/>
    </row>
    <row r="6" spans="2:13" ht="20.25" x14ac:dyDescent="0.3">
      <c r="B6" s="196"/>
    </row>
    <row r="7" spans="2:13" ht="15.75" x14ac:dyDescent="0.25">
      <c r="B7" s="92" t="s">
        <v>213</v>
      </c>
    </row>
    <row r="8" spans="2:13" ht="15.75" x14ac:dyDescent="0.25">
      <c r="B8" s="195"/>
    </row>
    <row r="9" spans="2:13" ht="51" customHeight="1" x14ac:dyDescent="0.2">
      <c r="B9" s="192" t="s">
        <v>21</v>
      </c>
      <c r="C9" s="115" t="s">
        <v>22</v>
      </c>
      <c r="D9" s="191" t="s">
        <v>212</v>
      </c>
      <c r="E9" s="116" t="s">
        <v>211</v>
      </c>
      <c r="F9" s="116" t="s">
        <v>210</v>
      </c>
      <c r="G9" s="116" t="s">
        <v>209</v>
      </c>
      <c r="H9" s="116" t="s">
        <v>208</v>
      </c>
      <c r="I9" s="116" t="s">
        <v>207</v>
      </c>
    </row>
    <row r="10" spans="2:13" ht="12.75" customHeight="1" x14ac:dyDescent="0.2">
      <c r="B10" s="289"/>
      <c r="C10" s="198" t="s">
        <v>31</v>
      </c>
      <c r="D10" s="49" t="s">
        <v>32</v>
      </c>
      <c r="E10" s="49" t="s">
        <v>32</v>
      </c>
      <c r="F10" s="49" t="s">
        <v>32</v>
      </c>
      <c r="G10" s="49" t="s">
        <v>32</v>
      </c>
      <c r="H10" s="49" t="s">
        <v>32</v>
      </c>
      <c r="I10" s="49" t="s">
        <v>32</v>
      </c>
    </row>
    <row r="11" spans="2:13" ht="12.75" customHeight="1" x14ac:dyDescent="0.2">
      <c r="B11" s="289"/>
      <c r="C11" s="199" t="s">
        <v>31</v>
      </c>
      <c r="D11" s="420">
        <v>20690.376349999988</v>
      </c>
      <c r="E11" s="420">
        <v>976.4036574484096</v>
      </c>
      <c r="F11" s="420">
        <v>14481.223370000002</v>
      </c>
      <c r="G11" s="420">
        <v>4224.3428157391409</v>
      </c>
      <c r="H11" s="420">
        <v>40372.346193187535</v>
      </c>
      <c r="I11" s="421">
        <f>'1. Income'!I20</f>
        <v>50633.894717532487</v>
      </c>
      <c r="J11" s="469"/>
      <c r="L11" s="362"/>
    </row>
    <row r="12" spans="2:13" ht="13.5" customHeight="1" x14ac:dyDescent="0.2">
      <c r="B12" s="289"/>
      <c r="C12" s="188" t="s">
        <v>206</v>
      </c>
      <c r="D12" s="422">
        <f>D11</f>
        <v>20690.376349999988</v>
      </c>
      <c r="E12" s="422">
        <f>E11</f>
        <v>976.4036574484096</v>
      </c>
      <c r="F12" s="422">
        <f t="shared" ref="F12:I12" si="0">F11</f>
        <v>14481.223370000002</v>
      </c>
      <c r="G12" s="422">
        <f t="shared" si="0"/>
        <v>4224.3428157391409</v>
      </c>
      <c r="H12" s="422">
        <f t="shared" si="0"/>
        <v>40372.346193187535</v>
      </c>
      <c r="I12" s="422">
        <f t="shared" si="0"/>
        <v>50633.894717532487</v>
      </c>
    </row>
    <row r="13" spans="2:13" x14ac:dyDescent="0.2">
      <c r="B13" s="289"/>
      <c r="C13" s="198" t="s">
        <v>460</v>
      </c>
      <c r="D13" s="423"/>
      <c r="E13" s="423"/>
      <c r="F13" s="423"/>
      <c r="G13" s="423"/>
      <c r="H13" s="423"/>
      <c r="I13" s="423"/>
    </row>
    <row r="14" spans="2:13" ht="13.5" customHeight="1" x14ac:dyDescent="0.2">
      <c r="B14" s="289"/>
      <c r="C14" s="197" t="s">
        <v>461</v>
      </c>
      <c r="D14" s="420"/>
      <c r="E14" s="420"/>
      <c r="F14" s="420"/>
      <c r="G14" s="420"/>
      <c r="H14" s="420"/>
      <c r="I14" s="420"/>
    </row>
    <row r="15" spans="2:13" ht="13.5" customHeight="1" x14ac:dyDescent="0.2">
      <c r="B15" s="289"/>
      <c r="C15" s="197" t="s">
        <v>205</v>
      </c>
      <c r="D15" s="420"/>
      <c r="E15" s="420"/>
      <c r="F15" s="420"/>
      <c r="G15" s="420"/>
      <c r="H15" s="420"/>
      <c r="I15" s="420"/>
    </row>
    <row r="16" spans="2:13" ht="13.5" customHeight="1" x14ac:dyDescent="0.2">
      <c r="B16" s="289"/>
      <c r="C16" s="188" t="s">
        <v>204</v>
      </c>
      <c r="D16" s="422">
        <f>SUM(D14:D15)</f>
        <v>0</v>
      </c>
      <c r="E16" s="422">
        <f>SUM(E14:E15)</f>
        <v>0</v>
      </c>
      <c r="F16" s="422">
        <f t="shared" ref="F16:I16" si="1">SUM(F14:F15)</f>
        <v>0</v>
      </c>
      <c r="G16" s="422">
        <f t="shared" si="1"/>
        <v>0</v>
      </c>
      <c r="H16" s="422">
        <f t="shared" si="1"/>
        <v>0</v>
      </c>
      <c r="I16" s="422">
        <f t="shared" si="1"/>
        <v>0</v>
      </c>
      <c r="J16" s="469"/>
    </row>
    <row r="17" spans="2:9" ht="13.5" customHeight="1" x14ac:dyDescent="0.2">
      <c r="B17" s="289"/>
      <c r="C17" s="188" t="s">
        <v>203</v>
      </c>
      <c r="D17" s="422">
        <f t="shared" ref="D17:I17" si="2">SUM(D12,D16)</f>
        <v>20690.376349999988</v>
      </c>
      <c r="E17" s="422">
        <f t="shared" si="2"/>
        <v>976.4036574484096</v>
      </c>
      <c r="F17" s="422">
        <f t="shared" si="2"/>
        <v>14481.223370000002</v>
      </c>
      <c r="G17" s="422">
        <f t="shared" si="2"/>
        <v>4224.3428157391409</v>
      </c>
      <c r="H17" s="422">
        <f t="shared" si="2"/>
        <v>40372.346193187535</v>
      </c>
      <c r="I17" s="422">
        <f t="shared" si="2"/>
        <v>50633.894717532487</v>
      </c>
    </row>
    <row r="21" spans="2:9" x14ac:dyDescent="0.2">
      <c r="F21" s="469"/>
    </row>
    <row r="22" spans="2:9" x14ac:dyDescent="0.2">
      <c r="C22" s="470"/>
      <c r="D22" s="362"/>
      <c r="F22" s="362"/>
    </row>
    <row r="23" spans="2:9" x14ac:dyDescent="0.2">
      <c r="C23" s="470"/>
      <c r="D23" s="362"/>
    </row>
  </sheetData>
  <mergeCells count="2">
    <mergeCell ref="B2:D2"/>
    <mergeCell ref="B5:D5"/>
  </mergeCells>
  <pageMargins left="0.35433070866141736" right="0.35433070866141736" top="0.59055118110236227" bottom="0.59055118110236227" header="0.51181102362204722" footer="0.11811023622047245"/>
  <pageSetup paperSize="9" scale="88" fitToHeight="100" orientation="landscape" r:id="rId1"/>
  <headerFooter alignWithMargins="0">
    <oddFooter>&amp;L&amp;8&amp;D&amp;C&amp;8&amp; Template: &amp;A
&amp;F&amp;R&amp;8&amp;P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Cover</vt:lpstr>
      <vt:lpstr>Contents</vt:lpstr>
      <vt:lpstr>1. Income</vt:lpstr>
      <vt:lpstr>5. Capex</vt:lpstr>
      <vt:lpstr>7. Capex for tax dep'n</vt:lpstr>
      <vt:lpstr>8. Maintenance</vt:lpstr>
      <vt:lpstr>10. Operating costs</vt:lpstr>
      <vt:lpstr>16. Avoided cost payments</vt:lpstr>
      <vt:lpstr>17. Altern Ctl &amp; other</vt:lpstr>
      <vt:lpstr>18. EBSS</vt:lpstr>
      <vt:lpstr>19. Juris Scheme</vt:lpstr>
      <vt:lpstr>20a. DMIS -DMIA</vt:lpstr>
      <vt:lpstr>20b. DMIS -  D-factor</vt:lpstr>
      <vt:lpstr>21. Self insurance</vt:lpstr>
      <vt:lpstr>22. CHAP</vt:lpstr>
      <vt:lpstr>Amendments</vt:lpstr>
      <vt:lpstr>Sheet1</vt:lpstr>
      <vt:lpstr>'1. Income'!Print_Area</vt:lpstr>
      <vt:lpstr>'10. Operating costs'!Print_Area</vt:lpstr>
      <vt:lpstr>'16. Avoided cost payments'!Print_Area</vt:lpstr>
      <vt:lpstr>'17. Altern Ctl &amp; other'!Print_Area</vt:lpstr>
      <vt:lpstr>'18. EBSS'!Print_Area</vt:lpstr>
      <vt:lpstr>'19. Juris Scheme'!Print_Area</vt:lpstr>
      <vt:lpstr>'20a. DMIS -DMIA'!Print_Area</vt:lpstr>
      <vt:lpstr>'20b. DMIS -  D-factor'!Print_Area</vt:lpstr>
      <vt:lpstr>'21. Self insurance'!Print_Area</vt:lpstr>
      <vt:lpstr>'22. CHAP'!Print_Area</vt:lpstr>
      <vt:lpstr>'5. Capex'!Print_Area</vt:lpstr>
      <vt:lpstr>'7. Capex for tax dep''n'!Print_Area</vt:lpstr>
      <vt:lpstr>'8. Maintenance'!Print_Area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staso</dc:creator>
  <cp:lastModifiedBy>T52822</cp:lastModifiedBy>
  <cp:lastPrinted>2014-09-23T02:43:24Z</cp:lastPrinted>
  <dcterms:created xsi:type="dcterms:W3CDTF">2012-07-06T03:12:41Z</dcterms:created>
  <dcterms:modified xsi:type="dcterms:W3CDTF">2014-10-27T03:45:38Z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8218479</vt:lpwstr>
  </property>
  <property fmtid="{D5CDD505-2E9C-101B-9397-08002B2CF9AE}" pid="3" name="cf">
    <vt:lpwstr>\\cbrvpwxfs01\home$\abrya\ausgrid - annual rin - 2012-13 (D2012-00138134).xlsx</vt:lpwstr>
  </property>
  <property fmtid="{D5CDD505-2E9C-101B-9397-08002B2CF9AE}" pid="4" name="Status">
    <vt:lpwstr>Ready</vt:lpwstr>
  </property>
  <property fmtid="{D5CDD505-2E9C-101B-9397-08002B2CF9AE}" pid="5" name="DatabaseID">
    <vt:lpwstr>AC</vt:lpwstr>
  </property>
  <property fmtid="{D5CDD505-2E9C-101B-9397-08002B2CF9AE}" pid="6" name="OnClose">
    <vt:lpwstr/>
  </property>
  <property fmtid="{D5CDD505-2E9C-101B-9397-08002B2CF9AE}" pid="7" name="currfile">
    <vt:lpwstr>\\SCBRFS001\home$\jpick\ausgrid 2013-14 - annual rin - (D2014-00084748).xlsx</vt:lpwstr>
  </property>
</Properties>
</file>