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0" windowWidth="28455" windowHeight="15540" tabRatio="400"/>
  </bookViews>
  <sheets>
    <sheet name="Cover" sheetId="9" r:id="rId1"/>
    <sheet name="Reclassification" sheetId="8" r:id="rId2"/>
  </sheets>
  <definedNames>
    <definedName name="_xlnm._FilterDatabase" localSheetId="1" hidden="1">Reclassification!$B$3:$S$42</definedName>
    <definedName name="_xlnm.Print_Area" localSheetId="1">Reclassification!$B$3:$S$39</definedName>
  </definedNames>
  <calcPr calcId="125725"/>
</workbook>
</file>

<file path=xl/calcChain.xml><?xml version="1.0" encoding="utf-8"?>
<calcChain xmlns="http://schemas.openxmlformats.org/spreadsheetml/2006/main">
  <c r="O39" i="8"/>
  <c r="P39" s="1"/>
  <c r="O38"/>
  <c r="O37"/>
  <c r="O36"/>
  <c r="O35"/>
  <c r="P35" s="1"/>
  <c r="O34"/>
  <c r="O33"/>
  <c r="O32"/>
  <c r="O31"/>
  <c r="P31" s="1"/>
  <c r="O30"/>
  <c r="O29"/>
  <c r="O28"/>
  <c r="O27"/>
  <c r="P27" s="1"/>
  <c r="O26"/>
  <c r="O25"/>
  <c r="P25" s="1"/>
  <c r="P15"/>
  <c r="O4"/>
  <c r="P26"/>
  <c r="P28"/>
  <c r="P29"/>
  <c r="P30"/>
  <c r="P32"/>
  <c r="P33"/>
  <c r="P34"/>
  <c r="P36"/>
  <c r="P37"/>
  <c r="P38"/>
  <c r="O7" l="1"/>
  <c r="P8"/>
  <c r="P9"/>
  <c r="P10"/>
  <c r="P11"/>
  <c r="P12"/>
  <c r="P13"/>
  <c r="P14"/>
  <c r="P16"/>
  <c r="P17"/>
  <c r="P18"/>
  <c r="P19"/>
  <c r="P20"/>
  <c r="P21"/>
  <c r="P22"/>
  <c r="P23"/>
  <c r="P24"/>
  <c r="P7"/>
  <c r="P5"/>
  <c r="P4"/>
  <c r="O8"/>
  <c r="O9"/>
  <c r="O10"/>
  <c r="O11"/>
  <c r="O12"/>
  <c r="O13"/>
  <c r="O14"/>
  <c r="O15"/>
  <c r="O16"/>
  <c r="O17"/>
  <c r="O18"/>
  <c r="O19"/>
  <c r="O20"/>
  <c r="O21"/>
  <c r="O22"/>
  <c r="O23"/>
  <c r="O24"/>
  <c r="O5"/>
  <c r="L41"/>
  <c r="N41" l="1"/>
  <c r="M41" l="1"/>
  <c r="B22" l="1"/>
  <c r="C22"/>
  <c r="D22"/>
  <c r="E22"/>
  <c r="S11" l="1"/>
  <c r="S8"/>
  <c r="S24"/>
  <c r="T27"/>
  <c r="T33"/>
  <c r="S15"/>
  <c r="S21"/>
  <c r="S22"/>
  <c r="T30"/>
  <c r="S12"/>
  <c r="T31"/>
  <c r="T37"/>
  <c r="T35"/>
  <c r="S4"/>
  <c r="S10"/>
  <c r="S7"/>
  <c r="S13"/>
  <c r="T32"/>
  <c r="T36"/>
  <c r="S9"/>
  <c r="S14"/>
  <c r="S19"/>
  <c r="T28"/>
  <c r="T34"/>
  <c r="S16"/>
  <c r="S5"/>
  <c r="W26" s="1"/>
  <c r="S20"/>
  <c r="T26"/>
  <c r="W21" s="1"/>
  <c r="S23"/>
  <c r="T29"/>
  <c r="S18"/>
  <c r="W28" s="1"/>
  <c r="S17"/>
  <c r="T38"/>
  <c r="T39"/>
  <c r="T25"/>
  <c r="W22" l="1"/>
  <c r="W24"/>
  <c r="W12"/>
  <c r="W23"/>
  <c r="W29"/>
  <c r="W10"/>
  <c r="W27"/>
  <c r="W25" s="1"/>
  <c r="W20" l="1"/>
  <c r="W11"/>
  <c r="W9"/>
</calcChain>
</file>

<file path=xl/comments1.xml><?xml version="1.0" encoding="utf-8"?>
<comments xmlns="http://schemas.openxmlformats.org/spreadsheetml/2006/main">
  <authors>
    <author>T53494</author>
  </authors>
  <commentList>
    <comment ref="N3" authorId="0">
      <text>
        <r>
          <rPr>
            <b/>
            <sz val="8"/>
            <color indexed="81"/>
            <rFont val="Tahoma"/>
            <family val="2"/>
          </rPr>
          <t>T53494:</t>
        </r>
        <r>
          <rPr>
            <sz val="8"/>
            <color indexed="81"/>
            <rFont val="Tahoma"/>
            <family val="2"/>
          </rPr>
          <t xml:space="preserve">
Net book value after depreciation
</t>
        </r>
      </text>
    </comment>
    <comment ref="O3" authorId="0">
      <text>
        <r>
          <rPr>
            <b/>
            <sz val="8"/>
            <color indexed="81"/>
            <rFont val="Tahoma"/>
            <family val="2"/>
          </rPr>
          <t>T53494:</t>
        </r>
        <r>
          <rPr>
            <sz val="8"/>
            <color indexed="81"/>
            <rFont val="Tahoma"/>
            <family val="2"/>
          </rPr>
          <t xml:space="preserve">
Net book value after depreciation
</t>
        </r>
      </text>
    </comment>
    <comment ref="B6" authorId="0">
      <text>
        <r>
          <rPr>
            <b/>
            <sz val="8"/>
            <color indexed="81"/>
            <rFont val="Tahoma"/>
            <family val="2"/>
          </rPr>
          <t>T53494:</t>
        </r>
        <r>
          <rPr>
            <sz val="8"/>
            <color indexed="81"/>
            <rFont val="Tahoma"/>
            <family val="2"/>
          </rPr>
          <t xml:space="preserve">
Financial data for feeder 270 is still tied up in feeder 264.</t>
        </r>
      </text>
    </comment>
  </commentList>
</comments>
</file>

<file path=xl/sharedStrings.xml><?xml version="1.0" encoding="utf-8"?>
<sst xmlns="http://schemas.openxmlformats.org/spreadsheetml/2006/main" count="273" uniqueCount="80">
  <si>
    <t>From</t>
  </si>
  <si>
    <t>To</t>
  </si>
  <si>
    <t>Drummoyne</t>
  </si>
  <si>
    <t>Rozelle</t>
  </si>
  <si>
    <t>90W/4</t>
  </si>
  <si>
    <t>Pyrmont</t>
  </si>
  <si>
    <t>98R</t>
  </si>
  <si>
    <t>99Y</t>
  </si>
  <si>
    <t>Kurri STS</t>
  </si>
  <si>
    <t>9NA</t>
  </si>
  <si>
    <t>9S6/1</t>
  </si>
  <si>
    <t>9S9/1</t>
  </si>
  <si>
    <t>9SA</t>
  </si>
  <si>
    <t>Campbell St</t>
  </si>
  <si>
    <t>9SC</t>
  </si>
  <si>
    <t xml:space="preserve">Campbell St </t>
  </si>
  <si>
    <t>Rozelle STS</t>
  </si>
  <si>
    <t>Bunnerong STS</t>
  </si>
  <si>
    <t>Kurnell STS</t>
  </si>
  <si>
    <t>Tomago BSP</t>
  </si>
  <si>
    <t>Sydney South BSP</t>
  </si>
  <si>
    <t>Mason Park STSS</t>
  </si>
  <si>
    <t>Haymarket BSP</t>
  </si>
  <si>
    <t>Newcastle BSP</t>
  </si>
  <si>
    <t>Beresfield STS</t>
  </si>
  <si>
    <t>98N</t>
  </si>
  <si>
    <t>Kingsford</t>
  </si>
  <si>
    <t>Pyrmont STS</t>
  </si>
  <si>
    <t>Beaconsfield BSP</t>
  </si>
  <si>
    <t>Maroubra</t>
  </si>
  <si>
    <t>Marouba</t>
  </si>
  <si>
    <t>95H</t>
  </si>
  <si>
    <t>Muswellbrook BSP</t>
  </si>
  <si>
    <t>Muswellbrook STS</t>
  </si>
  <si>
    <t>95F</t>
  </si>
  <si>
    <t>Mitchell Line</t>
  </si>
  <si>
    <t>95M</t>
  </si>
  <si>
    <t>95U</t>
  </si>
  <si>
    <t>Singleton</t>
  </si>
  <si>
    <t>95X</t>
  </si>
  <si>
    <t>Redbank</t>
  </si>
  <si>
    <t>Rothbury</t>
  </si>
  <si>
    <t>95R</t>
  </si>
  <si>
    <t>Asset description</t>
  </si>
  <si>
    <t>Classification in current Reg period (2009-14)</t>
  </si>
  <si>
    <t>Reasons for change in classification</t>
  </si>
  <si>
    <t>Distribution</t>
  </si>
  <si>
    <t>Transmission</t>
  </si>
  <si>
    <t>Net book value of asset as at 30 June 2013</t>
  </si>
  <si>
    <t>Initial capitalised value</t>
  </si>
  <si>
    <t>Initial commissioned date</t>
  </si>
  <si>
    <t>Proposed classification from 1 July 2014 
(2014-19 period)</t>
  </si>
  <si>
    <t>Financial Asset class it belongs to</t>
  </si>
  <si>
    <t>Total value of Financial Asset class as at 30 June 2013</t>
  </si>
  <si>
    <t>Dx RAB asset class</t>
  </si>
  <si>
    <t>Tx RAB asset class</t>
  </si>
  <si>
    <t>%</t>
  </si>
  <si>
    <t>Financial data is tied within feeder 264</t>
  </si>
  <si>
    <t>Total Dx RAB Class value @ 30 June 2014</t>
  </si>
  <si>
    <t>Total Tx RAB Class value @ 30 June 2014</t>
  </si>
  <si>
    <t>Dx
RAB values @ 1 July 2014</t>
  </si>
  <si>
    <t>Tx
RAB values @ 1 July 2014</t>
  </si>
  <si>
    <t>132kV feeders underground</t>
  </si>
  <si>
    <t>132kV tower lines</t>
  </si>
  <si>
    <t>132kV concrete &amp; steel pole lines</t>
  </si>
  <si>
    <t>132kV wood pole lines</t>
  </si>
  <si>
    <t>Sub-transmission lines and cables</t>
  </si>
  <si>
    <t>TOTAL transferred to Tx RAB</t>
  </si>
  <si>
    <t>TOTAL transferred to Dx RAB</t>
  </si>
  <si>
    <t>Distribution to Transmission</t>
  </si>
  <si>
    <t>Transmission to Distribution</t>
  </si>
  <si>
    <t>TOTAL transferred from Dx RAB</t>
  </si>
  <si>
    <t>TOTAL transferred from Tx RAB</t>
  </si>
  <si>
    <t>FROM</t>
  </si>
  <si>
    <t>TO</t>
  </si>
  <si>
    <t>Dx RAB RFM</t>
  </si>
  <si>
    <t>Tx RAB RFM</t>
  </si>
  <si>
    <t>Transfer amounts</t>
  </si>
  <si>
    <t>Total value of Financial Asset class (belonging to one RAB asset class) as at 30 June 2013</t>
  </si>
  <si>
    <t>Total</t>
  </si>
</sst>
</file>

<file path=xl/styles.xml><?xml version="1.0" encoding="utf-8"?>
<styleSheet xmlns="http://schemas.openxmlformats.org/spreadsheetml/2006/main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[$-C09]dd\-mmm\-yy;@"/>
    <numFmt numFmtId="165" formatCode="#,##0;[Red]\-#,##0;"/>
  </numFmts>
  <fonts count="9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0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1" tint="0.499984740745262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" fontId="4" fillId="2" borderId="1" applyNumberFormat="0" applyProtection="0">
      <alignment horizontal="center" vertical="center" wrapText="1"/>
    </xf>
    <xf numFmtId="9" fontId="7" fillId="0" borderId="0" applyFont="0" applyFill="0" applyBorder="0" applyAlignment="0" applyProtection="0"/>
    <xf numFmtId="44" fontId="8" fillId="0" borderId="0" applyFont="0" applyFill="0" applyBorder="0" applyAlignment="0" applyProtection="0"/>
  </cellStyleXfs>
  <cellXfs count="65">
    <xf numFmtId="0" fontId="0" fillId="0" borderId="0" xfId="0"/>
    <xf numFmtId="0" fontId="0" fillId="0" borderId="2" xfId="0" applyBorder="1"/>
    <xf numFmtId="0" fontId="5" fillId="0" borderId="2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wrapText="1"/>
    </xf>
    <xf numFmtId="0" fontId="6" fillId="3" borderId="2" xfId="0" applyFont="1" applyFill="1" applyBorder="1" applyAlignment="1">
      <alignment wrapText="1"/>
    </xf>
    <xf numFmtId="0" fontId="5" fillId="0" borderId="2" xfId="0" applyFont="1" applyBorder="1"/>
    <xf numFmtId="0" fontId="5" fillId="0" borderId="2" xfId="0" applyFont="1" applyFill="1" applyBorder="1"/>
    <xf numFmtId="0" fontId="6" fillId="3" borderId="4" xfId="0" applyFont="1" applyFill="1" applyBorder="1" applyAlignment="1">
      <alignment wrapText="1"/>
    </xf>
    <xf numFmtId="1" fontId="4" fillId="4" borderId="2" xfId="0" quotePrefix="1" applyNumberFormat="1" applyFont="1" applyFill="1" applyBorder="1" applyAlignment="1">
      <alignment horizontal="center" wrapText="1"/>
    </xf>
    <xf numFmtId="43" fontId="5" fillId="4" borderId="2" xfId="1" applyFont="1" applyFill="1" applyBorder="1"/>
    <xf numFmtId="164" fontId="5" fillId="0" borderId="2" xfId="0" quotePrefix="1" applyNumberFormat="1" applyFont="1" applyFill="1" applyBorder="1" applyAlignment="1">
      <alignment horizontal="center" wrapText="1"/>
    </xf>
    <xf numFmtId="0" fontId="6" fillId="3" borderId="4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65" fontId="0" fillId="0" borderId="2" xfId="0" applyNumberFormat="1" applyBorder="1"/>
    <xf numFmtId="43" fontId="0" fillId="0" borderId="0" xfId="0" applyNumberFormat="1"/>
    <xf numFmtId="10" fontId="0" fillId="0" borderId="0" xfId="3" applyNumberFormat="1" applyFont="1"/>
    <xf numFmtId="0" fontId="1" fillId="0" borderId="0" xfId="0" applyFont="1"/>
    <xf numFmtId="0" fontId="6" fillId="3" borderId="5" xfId="0" applyFont="1" applyFill="1" applyBorder="1" applyAlignment="1">
      <alignment wrapText="1"/>
    </xf>
    <xf numFmtId="0" fontId="6" fillId="3" borderId="3" xfId="0" applyFont="1" applyFill="1" applyBorder="1" applyAlignment="1">
      <alignment horizontal="center" wrapText="1"/>
    </xf>
    <xf numFmtId="165" fontId="1" fillId="0" borderId="2" xfId="0" applyNumberFormat="1" applyFont="1" applyBorder="1"/>
    <xf numFmtId="0" fontId="6" fillId="3" borderId="2" xfId="0" applyFont="1" applyFill="1" applyBorder="1" applyAlignment="1">
      <alignment horizontal="center" wrapText="1"/>
    </xf>
    <xf numFmtId="10" fontId="5" fillId="0" borderId="2" xfId="3" applyNumberFormat="1" applyFont="1" applyFill="1" applyBorder="1"/>
    <xf numFmtId="0" fontId="6" fillId="3" borderId="2" xfId="0" applyFont="1" applyFill="1" applyBorder="1" applyAlignment="1">
      <alignment horizontal="center" vertical="center" wrapText="1"/>
    </xf>
    <xf numFmtId="165" fontId="0" fillId="0" borderId="7" xfId="0" applyNumberFormat="1" applyBorder="1"/>
    <xf numFmtId="0" fontId="5" fillId="0" borderId="7" xfId="0" applyFont="1" applyFill="1" applyBorder="1"/>
    <xf numFmtId="43" fontId="5" fillId="4" borderId="7" xfId="1" applyFont="1" applyFill="1" applyBorder="1"/>
    <xf numFmtId="10" fontId="5" fillId="0" borderId="7" xfId="3" applyNumberFormat="1" applyFont="1" applyFill="1" applyBorder="1"/>
    <xf numFmtId="165" fontId="0" fillId="0" borderId="6" xfId="0" applyNumberFormat="1" applyBorder="1"/>
    <xf numFmtId="0" fontId="5" fillId="0" borderId="6" xfId="0" applyFont="1" applyFill="1" applyBorder="1"/>
    <xf numFmtId="43" fontId="5" fillId="4" borderId="6" xfId="1" applyFont="1" applyFill="1" applyBorder="1"/>
    <xf numFmtId="44" fontId="5" fillId="0" borderId="2" xfId="4" applyFont="1" applyFill="1" applyBorder="1"/>
    <xf numFmtId="44" fontId="5" fillId="0" borderId="6" xfId="4" applyFont="1" applyFill="1" applyBorder="1"/>
    <xf numFmtId="44" fontId="5" fillId="0" borderId="7" xfId="4" applyFont="1" applyFill="1" applyBorder="1"/>
    <xf numFmtId="0" fontId="5" fillId="5" borderId="2" xfId="0" applyFont="1" applyFill="1" applyBorder="1" applyAlignment="1">
      <alignment horizontal="center"/>
    </xf>
    <xf numFmtId="0" fontId="5" fillId="5" borderId="2" xfId="0" applyFont="1" applyFill="1" applyBorder="1" applyAlignment="1">
      <alignment horizontal="center" wrapText="1"/>
    </xf>
    <xf numFmtId="164" fontId="5" fillId="5" borderId="2" xfId="0" quotePrefix="1" applyNumberFormat="1" applyFont="1" applyFill="1" applyBorder="1" applyAlignment="1">
      <alignment horizontal="center" wrapText="1"/>
    </xf>
    <xf numFmtId="1" fontId="4" fillId="5" borderId="2" xfId="0" applyNumberFormat="1" applyFont="1" applyFill="1" applyBorder="1" applyAlignment="1">
      <alignment horizontal="center" wrapText="1"/>
    </xf>
    <xf numFmtId="0" fontId="0" fillId="5" borderId="2" xfId="0" applyFill="1" applyBorder="1"/>
    <xf numFmtId="0" fontId="5" fillId="5" borderId="2" xfId="0" applyFont="1" applyFill="1" applyBorder="1"/>
    <xf numFmtId="43" fontId="5" fillId="5" borderId="2" xfId="1" applyFont="1" applyFill="1" applyBorder="1"/>
    <xf numFmtId="10" fontId="5" fillId="5" borderId="2" xfId="3" applyNumberFormat="1" applyFont="1" applyFill="1" applyBorder="1"/>
    <xf numFmtId="165" fontId="0" fillId="0" borderId="2" xfId="0" applyNumberFormat="1" applyFill="1" applyBorder="1"/>
    <xf numFmtId="0" fontId="0" fillId="0" borderId="0" xfId="0" applyFill="1"/>
    <xf numFmtId="0" fontId="5" fillId="0" borderId="0" xfId="0" applyFont="1" applyFill="1"/>
    <xf numFmtId="0" fontId="1" fillId="0" borderId="0" xfId="0" applyFont="1" applyFill="1"/>
    <xf numFmtId="44" fontId="0" fillId="0" borderId="2" xfId="4" applyFont="1" applyBorder="1"/>
    <xf numFmtId="0" fontId="6" fillId="8" borderId="2" xfId="0" applyFont="1" applyFill="1" applyBorder="1"/>
    <xf numFmtId="44" fontId="6" fillId="8" borderId="2" xfId="4" applyFont="1" applyFill="1" applyBorder="1"/>
    <xf numFmtId="0" fontId="4" fillId="0" borderId="0" xfId="0" applyFont="1"/>
    <xf numFmtId="0" fontId="6" fillId="8" borderId="2" xfId="0" applyFont="1" applyFill="1" applyBorder="1" applyAlignment="1">
      <alignment horizontal="center"/>
    </xf>
    <xf numFmtId="44" fontId="5" fillId="5" borderId="2" xfId="4" applyFont="1" applyFill="1" applyBorder="1"/>
    <xf numFmtId="43" fontId="5" fillId="0" borderId="2" xfId="1" applyFont="1" applyFill="1" applyBorder="1"/>
    <xf numFmtId="43" fontId="5" fillId="0" borderId="7" xfId="1" applyFont="1" applyFill="1" applyBorder="1"/>
    <xf numFmtId="43" fontId="4" fillId="0" borderId="2" xfId="0" applyNumberFormat="1" applyFont="1" applyBorder="1"/>
    <xf numFmtId="0" fontId="1" fillId="0" borderId="2" xfId="0" applyFont="1" applyFill="1" applyBorder="1"/>
    <xf numFmtId="0" fontId="0" fillId="0" borderId="2" xfId="0" applyBorder="1" applyAlignment="1">
      <alignment horizontal="center"/>
    </xf>
    <xf numFmtId="10" fontId="5" fillId="9" borderId="2" xfId="3" applyNumberFormat="1" applyFont="1" applyFill="1" applyBorder="1"/>
    <xf numFmtId="10" fontId="5" fillId="9" borderId="6" xfId="3" applyNumberFormat="1" applyFont="1" applyFill="1" applyBorder="1"/>
    <xf numFmtId="44" fontId="5" fillId="9" borderId="2" xfId="4" applyFont="1" applyFill="1" applyBorder="1"/>
    <xf numFmtId="44" fontId="5" fillId="9" borderId="6" xfId="4" applyFont="1" applyFill="1" applyBorder="1"/>
    <xf numFmtId="10" fontId="5" fillId="9" borderId="7" xfId="3" applyNumberFormat="1" applyFont="1" applyFill="1" applyBorder="1"/>
    <xf numFmtId="44" fontId="5" fillId="9" borderId="7" xfId="4" applyFont="1" applyFill="1" applyBorder="1"/>
    <xf numFmtId="0" fontId="4" fillId="6" borderId="8" xfId="0" applyFont="1" applyFill="1" applyBorder="1" applyAlignment="1">
      <alignment horizontal="center" vertical="center" textRotation="90"/>
    </xf>
    <xf numFmtId="0" fontId="4" fillId="7" borderId="8" xfId="0" applyFont="1" applyFill="1" applyBorder="1" applyAlignment="1">
      <alignment horizontal="center" vertical="center" textRotation="90"/>
    </xf>
    <xf numFmtId="0" fontId="6" fillId="3" borderId="9" xfId="0" applyFont="1" applyFill="1" applyBorder="1" applyAlignment="1">
      <alignment horizontal="center"/>
    </xf>
  </cellXfs>
  <cellStyles count="5">
    <cellStyle name="Comma" xfId="1" builtinId="3"/>
    <cellStyle name="Currency" xfId="4" builtinId="4"/>
    <cellStyle name="Normal" xfId="0" builtinId="0"/>
    <cellStyle name="Percent" xfId="3" builtinId="5"/>
    <cellStyle name="SAPBEXstdItem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10</xdr:col>
      <xdr:colOff>257175</xdr:colOff>
      <xdr:row>59</xdr:row>
      <xdr:rowOff>0</xdr:rowOff>
    </xdr:to>
    <xdr:pic>
      <xdr:nvPicPr>
        <xdr:cNvPr id="716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3475"/>
          <a:ext cx="5743575" cy="84201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topLeftCell="A10" workbookViewId="0">
      <selection activeCell="B8" sqref="B8"/>
    </sheetView>
  </sheetViews>
  <sheetFormatPr defaultRowHeight="12.75"/>
  <sheetData>
    <row r="1" spans="1:1">
      <c r="A1" s="16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W45"/>
  <sheetViews>
    <sheetView workbookViewId="0">
      <selection activeCell="P45" sqref="P45"/>
    </sheetView>
  </sheetViews>
  <sheetFormatPr defaultRowHeight="12.75"/>
  <cols>
    <col min="1" max="1" width="4.7109375" customWidth="1"/>
    <col min="2" max="2" width="12.140625" customWidth="1"/>
    <col min="3" max="3" width="17" customWidth="1"/>
    <col min="4" max="4" width="17.85546875" customWidth="1"/>
    <col min="5" max="5" width="13.85546875" customWidth="1"/>
    <col min="6" max="6" width="13.42578125" style="12" customWidth="1"/>
    <col min="7" max="7" width="33.7109375" customWidth="1"/>
    <col min="8" max="8" width="32.5703125" customWidth="1"/>
    <col min="9" max="9" width="15.85546875" customWidth="1"/>
    <col min="10" max="10" width="15.7109375" customWidth="1"/>
    <col min="11" max="11" width="20.5703125" hidden="1" customWidth="1"/>
    <col min="12" max="12" width="15.5703125" customWidth="1"/>
    <col min="13" max="13" width="14.85546875" customWidth="1"/>
    <col min="14" max="14" width="17.140625" customWidth="1"/>
    <col min="15" max="15" width="19.28515625" customWidth="1"/>
    <col min="16" max="16" width="9.5703125" customWidth="1"/>
    <col min="17" max="17" width="11.7109375" customWidth="1"/>
    <col min="18" max="18" width="12.42578125" customWidth="1"/>
    <col min="19" max="19" width="14" customWidth="1"/>
    <col min="20" max="20" width="14.5703125" customWidth="1"/>
    <col min="21" max="21" width="7.85546875" customWidth="1"/>
    <col min="22" max="22" width="30.140625" customWidth="1"/>
    <col min="23" max="23" width="14.28515625" customWidth="1"/>
  </cols>
  <sheetData>
    <row r="2" spans="1:23">
      <c r="I2" s="49" t="s">
        <v>73</v>
      </c>
      <c r="J2" s="49" t="s">
        <v>74</v>
      </c>
      <c r="S2" s="64" t="s">
        <v>77</v>
      </c>
      <c r="T2" s="64"/>
    </row>
    <row r="3" spans="1:23" ht="66" customHeight="1">
      <c r="B3" s="17" t="s">
        <v>43</v>
      </c>
      <c r="C3" s="18" t="s">
        <v>0</v>
      </c>
      <c r="D3" s="18" t="s">
        <v>1</v>
      </c>
      <c r="E3" s="7" t="s">
        <v>50</v>
      </c>
      <c r="F3" s="11" t="s">
        <v>52</v>
      </c>
      <c r="G3" s="7" t="s">
        <v>54</v>
      </c>
      <c r="H3" s="7" t="s">
        <v>55</v>
      </c>
      <c r="I3" s="4" t="s">
        <v>44</v>
      </c>
      <c r="J3" s="4" t="s">
        <v>51</v>
      </c>
      <c r="K3" s="4" t="s">
        <v>45</v>
      </c>
      <c r="L3" s="4" t="s">
        <v>49</v>
      </c>
      <c r="M3" s="4" t="s">
        <v>48</v>
      </c>
      <c r="N3" s="4" t="s">
        <v>53</v>
      </c>
      <c r="O3" s="4" t="s">
        <v>78</v>
      </c>
      <c r="P3" s="20" t="s">
        <v>56</v>
      </c>
      <c r="Q3" s="20" t="s">
        <v>58</v>
      </c>
      <c r="R3" s="20" t="s">
        <v>59</v>
      </c>
      <c r="S3" s="22" t="s">
        <v>60</v>
      </c>
      <c r="T3" s="22" t="s">
        <v>61</v>
      </c>
    </row>
    <row r="4" spans="1:23" ht="13.5" customHeight="1">
      <c r="A4" s="62" t="s">
        <v>69</v>
      </c>
      <c r="B4" s="2">
        <v>264</v>
      </c>
      <c r="C4" s="3" t="s">
        <v>28</v>
      </c>
      <c r="D4" s="3" t="s">
        <v>26</v>
      </c>
      <c r="E4" s="10">
        <v>29177</v>
      </c>
      <c r="F4" s="8">
        <v>100440</v>
      </c>
      <c r="G4" s="13" t="s">
        <v>66</v>
      </c>
      <c r="H4" s="19" t="s">
        <v>62</v>
      </c>
      <c r="I4" s="6" t="s">
        <v>46</v>
      </c>
      <c r="J4" s="6" t="s">
        <v>47</v>
      </c>
      <c r="K4" s="6"/>
      <c r="L4" s="9">
        <v>6486910.7999999998</v>
      </c>
      <c r="M4" s="9">
        <v>3912746.76</v>
      </c>
      <c r="N4" s="9">
        <v>626830505.46000004</v>
      </c>
      <c r="O4" s="51">
        <f>$N$4+$N$5+$N$12+$N$18</f>
        <v>1032419957.2099999</v>
      </c>
      <c r="P4" s="21">
        <f>M4/O4</f>
        <v>3.7898790435761847E-3</v>
      </c>
      <c r="Q4" s="30">
        <v>2127.5679877149892</v>
      </c>
      <c r="R4" s="56"/>
      <c r="S4" s="30">
        <f>P4*Q4</f>
        <v>8.0632253304245918</v>
      </c>
      <c r="T4" s="58"/>
    </row>
    <row r="5" spans="1:23" ht="13.5" customHeight="1">
      <c r="A5" s="62"/>
      <c r="B5" s="2">
        <v>265</v>
      </c>
      <c r="C5" s="3" t="s">
        <v>26</v>
      </c>
      <c r="D5" s="3" t="s">
        <v>29</v>
      </c>
      <c r="E5" s="10">
        <v>29134</v>
      </c>
      <c r="F5" s="8">
        <v>100380</v>
      </c>
      <c r="G5" s="13" t="s">
        <v>66</v>
      </c>
      <c r="H5" s="13" t="s">
        <v>63</v>
      </c>
      <c r="I5" s="6" t="s">
        <v>46</v>
      </c>
      <c r="J5" s="6" t="s">
        <v>47</v>
      </c>
      <c r="K5" s="6"/>
      <c r="L5" s="9">
        <v>5122385.84</v>
      </c>
      <c r="M5" s="9">
        <v>281510.40000000002</v>
      </c>
      <c r="N5" s="9">
        <v>66075002.149999999</v>
      </c>
      <c r="O5" s="51">
        <f>$N$4+$N$5+$N$12+$N$18</f>
        <v>1032419957.2099999</v>
      </c>
      <c r="P5" s="21">
        <f>M5/O5</f>
        <v>2.726704361282889E-4</v>
      </c>
      <c r="Q5" s="30">
        <v>2127.5679877149892</v>
      </c>
      <c r="R5" s="56"/>
      <c r="S5" s="30">
        <f>P5*Q5</f>
        <v>0.58012489110283205</v>
      </c>
      <c r="T5" s="58"/>
    </row>
    <row r="6" spans="1:23" ht="27" customHeight="1">
      <c r="A6" s="62"/>
      <c r="B6" s="33">
        <v>270</v>
      </c>
      <c r="C6" s="34" t="s">
        <v>26</v>
      </c>
      <c r="D6" s="34" t="s">
        <v>29</v>
      </c>
      <c r="E6" s="35">
        <v>29134</v>
      </c>
      <c r="F6" s="36" t="s">
        <v>57</v>
      </c>
      <c r="G6" s="37"/>
      <c r="H6" s="37"/>
      <c r="I6" s="38" t="s">
        <v>46</v>
      </c>
      <c r="J6" s="38" t="s">
        <v>47</v>
      </c>
      <c r="K6" s="38"/>
      <c r="L6" s="39"/>
      <c r="M6" s="39"/>
      <c r="N6" s="39"/>
      <c r="O6" s="39"/>
      <c r="P6" s="40"/>
      <c r="Q6" s="50"/>
      <c r="R6" s="56"/>
      <c r="S6" s="40"/>
      <c r="T6" s="58"/>
    </row>
    <row r="7" spans="1:23" ht="13.5" customHeight="1">
      <c r="A7" s="62"/>
      <c r="B7" s="2">
        <v>265</v>
      </c>
      <c r="C7" s="3" t="s">
        <v>30</v>
      </c>
      <c r="D7" s="3" t="s">
        <v>17</v>
      </c>
      <c r="E7" s="10">
        <v>28306</v>
      </c>
      <c r="F7" s="8">
        <v>100440</v>
      </c>
      <c r="G7" s="41" t="s">
        <v>66</v>
      </c>
      <c r="H7" s="41" t="s">
        <v>62</v>
      </c>
      <c r="I7" s="6" t="s">
        <v>46</v>
      </c>
      <c r="J7" s="6" t="s">
        <v>47</v>
      </c>
      <c r="K7" s="6"/>
      <c r="L7" s="9">
        <v>4352851.0999999996</v>
      </c>
      <c r="M7" s="9">
        <v>633984.32999999996</v>
      </c>
      <c r="N7" s="9">
        <v>626830505.46000004</v>
      </c>
      <c r="O7" s="51">
        <f>$N$4+$N$5+$N$12+$N$18</f>
        <v>1032419957.2099999</v>
      </c>
      <c r="P7" s="21">
        <f>M7/O7</f>
        <v>6.1407601196830023E-4</v>
      </c>
      <c r="Q7" s="30">
        <v>2127.5679877149892</v>
      </c>
      <c r="R7" s="56"/>
      <c r="S7" s="30">
        <f t="shared" ref="S7:S24" si="0">P7*Q7</f>
        <v>1.3064884650874422</v>
      </c>
      <c r="T7" s="58"/>
      <c r="V7" s="48" t="s">
        <v>75</v>
      </c>
    </row>
    <row r="8" spans="1:23" ht="13.5" customHeight="1">
      <c r="A8" s="62"/>
      <c r="B8" s="2">
        <v>916</v>
      </c>
      <c r="C8" s="3" t="s">
        <v>20</v>
      </c>
      <c r="D8" s="3" t="s">
        <v>18</v>
      </c>
      <c r="E8" s="10">
        <v>40544</v>
      </c>
      <c r="F8" s="8">
        <v>100380</v>
      </c>
      <c r="G8" s="13" t="s">
        <v>66</v>
      </c>
      <c r="H8" s="13" t="s">
        <v>63</v>
      </c>
      <c r="I8" s="5" t="s">
        <v>46</v>
      </c>
      <c r="J8" s="5" t="s">
        <v>47</v>
      </c>
      <c r="K8" s="5"/>
      <c r="L8" s="9">
        <v>5977867.9500000002</v>
      </c>
      <c r="M8" s="9">
        <v>5611219.7300000004</v>
      </c>
      <c r="N8" s="9">
        <v>66075002.149999999</v>
      </c>
      <c r="O8" s="51">
        <f t="shared" ref="O8:O24" si="1">$N$4+$N$5+$N$12+$N$18</f>
        <v>1032419957.2099999</v>
      </c>
      <c r="P8" s="21">
        <f t="shared" ref="P8:P24" si="2">M8/O8</f>
        <v>5.4350167204862037E-3</v>
      </c>
      <c r="Q8" s="30">
        <v>2127.5679877149892</v>
      </c>
      <c r="R8" s="56"/>
      <c r="S8" s="30">
        <f t="shared" si="0"/>
        <v>11.563367587202151</v>
      </c>
      <c r="T8" s="58"/>
    </row>
    <row r="9" spans="1:23" ht="13.5" customHeight="1">
      <c r="A9" s="62"/>
      <c r="B9" s="2">
        <v>916</v>
      </c>
      <c r="C9" s="3" t="s">
        <v>20</v>
      </c>
      <c r="D9" s="3" t="s">
        <v>18</v>
      </c>
      <c r="E9" s="10">
        <v>40544</v>
      </c>
      <c r="F9" s="8">
        <v>100440</v>
      </c>
      <c r="G9" s="13" t="s">
        <v>66</v>
      </c>
      <c r="H9" s="13" t="s">
        <v>62</v>
      </c>
      <c r="I9" s="5" t="s">
        <v>46</v>
      </c>
      <c r="J9" s="5" t="s">
        <v>47</v>
      </c>
      <c r="K9" s="5"/>
      <c r="L9" s="9">
        <v>1230133.48</v>
      </c>
      <c r="M9" s="9">
        <v>1168626.8</v>
      </c>
      <c r="N9" s="9">
        <v>626830505.46000004</v>
      </c>
      <c r="O9" s="51">
        <f t="shared" si="1"/>
        <v>1032419957.2099999</v>
      </c>
      <c r="P9" s="21">
        <f t="shared" si="2"/>
        <v>1.1319296879518717E-3</v>
      </c>
      <c r="Q9" s="30">
        <v>2127.5679877149892</v>
      </c>
      <c r="R9" s="56"/>
      <c r="S9" s="30">
        <f t="shared" si="0"/>
        <v>2.4082573684306192</v>
      </c>
      <c r="T9" s="58"/>
      <c r="V9" s="46" t="s">
        <v>71</v>
      </c>
      <c r="W9" s="47">
        <f>W10</f>
        <v>54.480171430595881</v>
      </c>
    </row>
    <row r="10" spans="1:23" ht="13.5" customHeight="1">
      <c r="A10" s="62"/>
      <c r="B10" s="2">
        <v>917</v>
      </c>
      <c r="C10" s="3" t="s">
        <v>20</v>
      </c>
      <c r="D10" s="3" t="s">
        <v>18</v>
      </c>
      <c r="E10" s="10">
        <v>40544</v>
      </c>
      <c r="F10" s="8">
        <v>100380</v>
      </c>
      <c r="G10" s="13" t="s">
        <v>66</v>
      </c>
      <c r="H10" s="13" t="s">
        <v>63</v>
      </c>
      <c r="I10" s="6" t="s">
        <v>46</v>
      </c>
      <c r="J10" s="6" t="s">
        <v>47</v>
      </c>
      <c r="K10" s="6"/>
      <c r="L10" s="9">
        <v>5362641.3600000003</v>
      </c>
      <c r="M10" s="9">
        <v>500232.84</v>
      </c>
      <c r="N10" s="9">
        <v>66075002.149999999</v>
      </c>
      <c r="O10" s="51">
        <f t="shared" si="1"/>
        <v>1032419957.2099999</v>
      </c>
      <c r="P10" s="21">
        <f t="shared" si="2"/>
        <v>4.8452457404235349E-4</v>
      </c>
      <c r="Q10" s="30">
        <v>2127.5679877149892</v>
      </c>
      <c r="R10" s="56"/>
      <c r="S10" s="30">
        <f t="shared" si="0"/>
        <v>1.0308589729937523</v>
      </c>
      <c r="T10" s="58"/>
      <c r="V10" s="41" t="s">
        <v>66</v>
      </c>
      <c r="W10" s="45">
        <f>SUMIF($G$4:$G$24,V10,$S$4:$S$24)</f>
        <v>54.480171430595881</v>
      </c>
    </row>
    <row r="11" spans="1:23" ht="13.5" customHeight="1">
      <c r="A11" s="62"/>
      <c r="B11" s="2">
        <v>917</v>
      </c>
      <c r="C11" s="3" t="s">
        <v>20</v>
      </c>
      <c r="D11" s="3" t="s">
        <v>18</v>
      </c>
      <c r="E11" s="10">
        <v>40544</v>
      </c>
      <c r="F11" s="8">
        <v>100440</v>
      </c>
      <c r="G11" s="13" t="s">
        <v>66</v>
      </c>
      <c r="H11" s="13" t="s">
        <v>62</v>
      </c>
      <c r="I11" s="6" t="s">
        <v>46</v>
      </c>
      <c r="J11" s="6" t="s">
        <v>47</v>
      </c>
      <c r="K11" s="6"/>
      <c r="L11" s="9">
        <v>1230133.48</v>
      </c>
      <c r="M11" s="9">
        <v>1168626.8</v>
      </c>
      <c r="N11" s="9">
        <v>626830505.46000004</v>
      </c>
      <c r="O11" s="51">
        <f t="shared" si="1"/>
        <v>1032419957.2099999</v>
      </c>
      <c r="P11" s="21">
        <f t="shared" si="2"/>
        <v>1.1319296879518717E-3</v>
      </c>
      <c r="Q11" s="30">
        <v>2127.5679877149892</v>
      </c>
      <c r="R11" s="56"/>
      <c r="S11" s="30">
        <f t="shared" si="0"/>
        <v>2.4082573684306192</v>
      </c>
      <c r="T11" s="58"/>
      <c r="V11" s="46" t="s">
        <v>68</v>
      </c>
      <c r="W11" s="47">
        <f>W12</f>
        <v>57.65889323929639</v>
      </c>
    </row>
    <row r="12" spans="1:23" ht="13.5" customHeight="1">
      <c r="A12" s="62"/>
      <c r="B12" s="2">
        <v>953</v>
      </c>
      <c r="C12" s="3" t="s">
        <v>40</v>
      </c>
      <c r="D12" s="3" t="s">
        <v>41</v>
      </c>
      <c r="E12" s="10">
        <v>22068</v>
      </c>
      <c r="F12" s="8">
        <v>100400</v>
      </c>
      <c r="G12" s="13" t="s">
        <v>66</v>
      </c>
      <c r="H12" s="13" t="s">
        <v>64</v>
      </c>
      <c r="I12" s="5" t="s">
        <v>46</v>
      </c>
      <c r="J12" s="5" t="s">
        <v>47</v>
      </c>
      <c r="K12" s="5"/>
      <c r="L12" s="9">
        <v>63011569.119999997</v>
      </c>
      <c r="M12" s="9">
        <v>5514929.25</v>
      </c>
      <c r="N12" s="9">
        <v>189898817.69</v>
      </c>
      <c r="O12" s="51">
        <f t="shared" si="1"/>
        <v>1032419957.2099999</v>
      </c>
      <c r="P12" s="21">
        <f t="shared" si="2"/>
        <v>5.3417499453453834E-3</v>
      </c>
      <c r="Q12" s="30">
        <v>2127.5679877149892</v>
      </c>
      <c r="R12" s="56"/>
      <c r="S12" s="30">
        <f t="shared" si="0"/>
        <v>11.36493618209513</v>
      </c>
      <c r="T12" s="58"/>
      <c r="V12" s="41" t="s">
        <v>66</v>
      </c>
      <c r="W12" s="45">
        <f>SUMIF($G$25:$G$39,V12,$T$25:$T$39)</f>
        <v>57.65889323929639</v>
      </c>
    </row>
    <row r="13" spans="1:23" ht="13.5" customHeight="1">
      <c r="A13" s="62"/>
      <c r="B13" s="2">
        <v>955</v>
      </c>
      <c r="C13" s="3" t="s">
        <v>38</v>
      </c>
      <c r="D13" s="3" t="s">
        <v>40</v>
      </c>
      <c r="E13" s="10">
        <v>22068</v>
      </c>
      <c r="F13" s="8">
        <v>100380</v>
      </c>
      <c r="G13" s="13" t="s">
        <v>66</v>
      </c>
      <c r="H13" s="13" t="s">
        <v>63</v>
      </c>
      <c r="I13" s="5" t="s">
        <v>46</v>
      </c>
      <c r="J13" s="5" t="s">
        <v>47</v>
      </c>
      <c r="K13" s="5"/>
      <c r="L13" s="9">
        <v>729254.08</v>
      </c>
      <c r="M13" s="9">
        <v>319984.77</v>
      </c>
      <c r="N13" s="9">
        <v>66075002.149999999</v>
      </c>
      <c r="O13" s="51">
        <f t="shared" si="1"/>
        <v>1032419957.2099999</v>
      </c>
      <c r="P13" s="21">
        <f t="shared" si="2"/>
        <v>3.0993663747524145E-4</v>
      </c>
      <c r="Q13" s="30">
        <v>2127.5679877149892</v>
      </c>
      <c r="R13" s="56"/>
      <c r="S13" s="30">
        <f t="shared" si="0"/>
        <v>0.65941126811234951</v>
      </c>
      <c r="T13" s="58"/>
    </row>
    <row r="14" spans="1:23" ht="13.5" customHeight="1">
      <c r="A14" s="62"/>
      <c r="B14" s="2" t="s">
        <v>34</v>
      </c>
      <c r="C14" s="3" t="s">
        <v>33</v>
      </c>
      <c r="D14" s="3" t="s">
        <v>35</v>
      </c>
      <c r="E14" s="10">
        <v>22068</v>
      </c>
      <c r="F14" s="8">
        <v>100400</v>
      </c>
      <c r="G14" s="13" t="s">
        <v>66</v>
      </c>
      <c r="H14" s="13" t="s">
        <v>64</v>
      </c>
      <c r="I14" s="5" t="s">
        <v>46</v>
      </c>
      <c r="J14" s="5" t="s">
        <v>47</v>
      </c>
      <c r="K14" s="5"/>
      <c r="L14" s="9">
        <v>402875.74</v>
      </c>
      <c r="M14" s="9">
        <v>200073.01</v>
      </c>
      <c r="N14" s="9">
        <v>189898817.69</v>
      </c>
      <c r="O14" s="51">
        <f t="shared" si="1"/>
        <v>1032419957.2099999</v>
      </c>
      <c r="P14" s="21">
        <f t="shared" si="2"/>
        <v>1.9379033561175537E-4</v>
      </c>
      <c r="Q14" s="30">
        <v>2127.5679877149892</v>
      </c>
      <c r="R14" s="56"/>
      <c r="S14" s="30">
        <f t="shared" si="0"/>
        <v>0.4123021143761148</v>
      </c>
      <c r="T14" s="58"/>
    </row>
    <row r="15" spans="1:23" ht="13.5" customHeight="1">
      <c r="A15" s="62"/>
      <c r="B15" s="2" t="s">
        <v>31</v>
      </c>
      <c r="C15" s="3" t="s">
        <v>32</v>
      </c>
      <c r="D15" s="3" t="s">
        <v>33</v>
      </c>
      <c r="E15" s="10">
        <v>22068</v>
      </c>
      <c r="F15" s="8">
        <v>100400</v>
      </c>
      <c r="G15" s="13" t="s">
        <v>66</v>
      </c>
      <c r="H15" s="13" t="s">
        <v>64</v>
      </c>
      <c r="I15" s="5" t="s">
        <v>46</v>
      </c>
      <c r="J15" s="5" t="s">
        <v>47</v>
      </c>
      <c r="K15" s="5"/>
      <c r="L15" s="9">
        <v>1348758.11</v>
      </c>
      <c r="M15" s="9">
        <v>68826.7</v>
      </c>
      <c r="N15" s="9">
        <v>189898817.69</v>
      </c>
      <c r="O15" s="51">
        <f t="shared" si="1"/>
        <v>1032419957.2099999</v>
      </c>
      <c r="P15" s="21">
        <f>M15/O15</f>
        <v>6.6665410252235435E-5</v>
      </c>
      <c r="Q15" s="30">
        <v>2127.5679877149892</v>
      </c>
      <c r="R15" s="56"/>
      <c r="S15" s="30">
        <f t="shared" si="0"/>
        <v>0.14183519274054276</v>
      </c>
      <c r="T15" s="58"/>
    </row>
    <row r="16" spans="1:23" ht="13.5" customHeight="1">
      <c r="A16" s="62"/>
      <c r="B16" s="2" t="s">
        <v>36</v>
      </c>
      <c r="C16" s="3" t="s">
        <v>32</v>
      </c>
      <c r="D16" s="3" t="s">
        <v>35</v>
      </c>
      <c r="E16" s="10">
        <v>22068</v>
      </c>
      <c r="F16" s="8">
        <v>100400</v>
      </c>
      <c r="G16" s="13" t="s">
        <v>66</v>
      </c>
      <c r="H16" s="13" t="s">
        <v>64</v>
      </c>
      <c r="I16" s="5" t="s">
        <v>46</v>
      </c>
      <c r="J16" s="5" t="s">
        <v>47</v>
      </c>
      <c r="K16" s="5"/>
      <c r="L16" s="9">
        <v>14461456.26</v>
      </c>
      <c r="M16" s="9">
        <v>266968.63</v>
      </c>
      <c r="N16" s="9">
        <v>189898817.69</v>
      </c>
      <c r="O16" s="51">
        <f t="shared" si="1"/>
        <v>1032419957.2099999</v>
      </c>
      <c r="P16" s="21">
        <f t="shared" si="2"/>
        <v>2.5858530546179391E-4</v>
      </c>
      <c r="Q16" s="30">
        <v>2127.5679877149892</v>
      </c>
      <c r="R16" s="56"/>
      <c r="S16" s="30">
        <f t="shared" si="0"/>
        <v>0.55015781799401464</v>
      </c>
      <c r="T16" s="58"/>
    </row>
    <row r="17" spans="1:23" ht="13.5" customHeight="1">
      <c r="A17" s="62"/>
      <c r="B17" s="2" t="s">
        <v>42</v>
      </c>
      <c r="C17" s="3" t="s">
        <v>41</v>
      </c>
      <c r="D17" s="3" t="s">
        <v>8</v>
      </c>
      <c r="E17" s="10">
        <v>22068</v>
      </c>
      <c r="F17" s="8">
        <v>100400</v>
      </c>
      <c r="G17" s="13" t="s">
        <v>66</v>
      </c>
      <c r="H17" s="13" t="s">
        <v>64</v>
      </c>
      <c r="I17" s="5" t="s">
        <v>46</v>
      </c>
      <c r="J17" s="5" t="s">
        <v>47</v>
      </c>
      <c r="K17" s="5"/>
      <c r="L17" s="9">
        <v>1900964.86</v>
      </c>
      <c r="M17" s="9">
        <v>1860641.36</v>
      </c>
      <c r="N17" s="9">
        <v>189898817.69</v>
      </c>
      <c r="O17" s="51">
        <f t="shared" si="1"/>
        <v>1032419957.2099999</v>
      </c>
      <c r="P17" s="21">
        <f t="shared" si="2"/>
        <v>1.8022136699373541E-3</v>
      </c>
      <c r="Q17" s="30">
        <v>2127.5679877149892</v>
      </c>
      <c r="R17" s="56"/>
      <c r="S17" s="30">
        <f t="shared" si="0"/>
        <v>3.834332111181062</v>
      </c>
      <c r="T17" s="58"/>
    </row>
    <row r="18" spans="1:23" ht="13.5" customHeight="1">
      <c r="A18" s="62"/>
      <c r="B18" s="2" t="s">
        <v>42</v>
      </c>
      <c r="C18" s="3" t="s">
        <v>41</v>
      </c>
      <c r="D18" s="3" t="s">
        <v>8</v>
      </c>
      <c r="E18" s="10">
        <v>22068</v>
      </c>
      <c r="F18" s="8">
        <v>100420</v>
      </c>
      <c r="G18" s="13" t="s">
        <v>66</v>
      </c>
      <c r="H18" s="13" t="s">
        <v>65</v>
      </c>
      <c r="I18" s="5" t="s">
        <v>46</v>
      </c>
      <c r="J18" s="5" t="s">
        <v>47</v>
      </c>
      <c r="K18" s="5"/>
      <c r="L18" s="9">
        <v>365850.18</v>
      </c>
      <c r="M18" s="9">
        <v>112291.57</v>
      </c>
      <c r="N18" s="9">
        <v>149615631.91</v>
      </c>
      <c r="O18" s="51">
        <f t="shared" si="1"/>
        <v>1032419957.2099999</v>
      </c>
      <c r="P18" s="21">
        <f t="shared" si="2"/>
        <v>1.087654003739481E-4</v>
      </c>
      <c r="Q18" s="30">
        <v>2127.5679877149892</v>
      </c>
      <c r="R18" s="56"/>
      <c r="S18" s="30">
        <f t="shared" si="0"/>
        <v>0.23140578400661588</v>
      </c>
      <c r="T18" s="58"/>
      <c r="V18" s="48" t="s">
        <v>76</v>
      </c>
    </row>
    <row r="19" spans="1:23" ht="13.5" customHeight="1">
      <c r="A19" s="62"/>
      <c r="B19" s="2" t="s">
        <v>37</v>
      </c>
      <c r="C19" s="3" t="s">
        <v>32</v>
      </c>
      <c r="D19" s="3" t="s">
        <v>38</v>
      </c>
      <c r="E19" s="10">
        <v>22068</v>
      </c>
      <c r="F19" s="8">
        <v>100400</v>
      </c>
      <c r="G19" s="13" t="s">
        <v>66</v>
      </c>
      <c r="H19" s="13" t="s">
        <v>64</v>
      </c>
      <c r="I19" s="5" t="s">
        <v>46</v>
      </c>
      <c r="J19" s="5" t="s">
        <v>47</v>
      </c>
      <c r="K19" s="5"/>
      <c r="L19" s="9">
        <v>1578175.82</v>
      </c>
      <c r="M19" s="9">
        <v>851858.55</v>
      </c>
      <c r="N19" s="9">
        <v>189898817.69</v>
      </c>
      <c r="O19" s="51">
        <f t="shared" si="1"/>
        <v>1032419957.2099999</v>
      </c>
      <c r="P19" s="21">
        <f t="shared" si="2"/>
        <v>8.2510856560934079E-4</v>
      </c>
      <c r="Q19" s="30">
        <v>2127.5679877149892</v>
      </c>
      <c r="R19" s="56"/>
      <c r="S19" s="30">
        <f t="shared" si="0"/>
        <v>1.7554745705798662</v>
      </c>
      <c r="T19" s="58"/>
    </row>
    <row r="20" spans="1:23" ht="13.5" customHeight="1">
      <c r="A20" s="62"/>
      <c r="B20" s="2" t="s">
        <v>39</v>
      </c>
      <c r="C20" s="3" t="s">
        <v>35</v>
      </c>
      <c r="D20" s="3" t="s">
        <v>38</v>
      </c>
      <c r="E20" s="10">
        <v>22068</v>
      </c>
      <c r="F20" s="8">
        <v>100400</v>
      </c>
      <c r="G20" s="13" t="s">
        <v>66</v>
      </c>
      <c r="H20" s="13" t="s">
        <v>64</v>
      </c>
      <c r="I20" s="5" t="s">
        <v>46</v>
      </c>
      <c r="J20" s="5" t="s">
        <v>47</v>
      </c>
      <c r="K20" s="5"/>
      <c r="L20" s="9">
        <v>1486289.93</v>
      </c>
      <c r="M20" s="9">
        <v>29520.62</v>
      </c>
      <c r="N20" s="9">
        <v>189898817.69</v>
      </c>
      <c r="O20" s="51">
        <f t="shared" si="1"/>
        <v>1032419957.2099999</v>
      </c>
      <c r="P20" s="21">
        <f t="shared" si="2"/>
        <v>2.8593616186746517E-5</v>
      </c>
      <c r="Q20" s="30">
        <v>2127.5679877149892</v>
      </c>
      <c r="R20" s="56"/>
      <c r="S20" s="30">
        <f t="shared" si="0"/>
        <v>6.0834862451931031E-2</v>
      </c>
      <c r="T20" s="58"/>
      <c r="V20" s="46" t="s">
        <v>72</v>
      </c>
      <c r="W20" s="47">
        <f>SUM(W21:W24)</f>
        <v>57.65889323929639</v>
      </c>
    </row>
    <row r="21" spans="1:23" ht="13.5" customHeight="1">
      <c r="A21" s="62"/>
      <c r="B21" s="2" t="s">
        <v>39</v>
      </c>
      <c r="C21" s="3" t="s">
        <v>35</v>
      </c>
      <c r="D21" s="3" t="s">
        <v>38</v>
      </c>
      <c r="E21" s="10">
        <v>22068</v>
      </c>
      <c r="F21" s="8">
        <v>100420</v>
      </c>
      <c r="G21" s="13" t="s">
        <v>66</v>
      </c>
      <c r="H21" s="13" t="s">
        <v>65</v>
      </c>
      <c r="I21" s="5" t="s">
        <v>46</v>
      </c>
      <c r="J21" s="5" t="s">
        <v>47</v>
      </c>
      <c r="K21" s="5"/>
      <c r="L21" s="9">
        <v>7877158.7400000002</v>
      </c>
      <c r="M21" s="9">
        <v>2389888.0099999998</v>
      </c>
      <c r="N21" s="9">
        <v>149615631.91</v>
      </c>
      <c r="O21" s="51">
        <f t="shared" si="1"/>
        <v>1032419957.2099999</v>
      </c>
      <c r="P21" s="21">
        <f t="shared" si="2"/>
        <v>2.3148409649677891E-3</v>
      </c>
      <c r="Q21" s="30">
        <v>2127.5679877149892</v>
      </c>
      <c r="R21" s="56"/>
      <c r="S21" s="30">
        <f t="shared" si="0"/>
        <v>4.9249815337167426</v>
      </c>
      <c r="T21" s="58"/>
      <c r="V21" s="13" t="s">
        <v>63</v>
      </c>
      <c r="W21" s="45">
        <f>SUMIF($H$25:$H$39,V21,$T$25:$T$39)</f>
        <v>3.9253816674581854</v>
      </c>
    </row>
    <row r="22" spans="1:23" ht="13.5" customHeight="1">
      <c r="A22" s="62"/>
      <c r="B22" s="2" t="str">
        <f>B21</f>
        <v>95X</v>
      </c>
      <c r="C22" s="3" t="str">
        <f>C21</f>
        <v>Mitchell Line</v>
      </c>
      <c r="D22" s="3" t="str">
        <f>D21</f>
        <v>Singleton</v>
      </c>
      <c r="E22" s="10">
        <f>E21</f>
        <v>22068</v>
      </c>
      <c r="F22" s="8">
        <v>100420</v>
      </c>
      <c r="G22" s="13" t="s">
        <v>66</v>
      </c>
      <c r="H22" s="13" t="s">
        <v>65</v>
      </c>
      <c r="I22" s="5" t="s">
        <v>46</v>
      </c>
      <c r="J22" s="5" t="s">
        <v>47</v>
      </c>
      <c r="K22" s="5"/>
      <c r="L22" s="9">
        <v>1616800.26</v>
      </c>
      <c r="M22" s="9">
        <v>129909.72</v>
      </c>
      <c r="N22" s="9">
        <v>149615631.91</v>
      </c>
      <c r="O22" s="51">
        <f t="shared" si="1"/>
        <v>1032419957.2099999</v>
      </c>
      <c r="P22" s="21">
        <f t="shared" si="2"/>
        <v>1.2583030683663513E-4</v>
      </c>
      <c r="Q22" s="30">
        <v>2127.5679877149892</v>
      </c>
      <c r="R22" s="56"/>
      <c r="S22" s="30">
        <f t="shared" si="0"/>
        <v>0.26771253270997947</v>
      </c>
      <c r="T22" s="58"/>
      <c r="V22" s="13" t="s">
        <v>64</v>
      </c>
      <c r="W22" s="45">
        <f t="shared" ref="W22:W24" si="3">SUMIF($H$25:$H$39,V22,$T$25:$T$39)</f>
        <v>9.9458088325595639</v>
      </c>
    </row>
    <row r="23" spans="1:23" ht="13.5" customHeight="1">
      <c r="A23" s="62"/>
      <c r="B23" s="2" t="s">
        <v>12</v>
      </c>
      <c r="C23" s="3" t="s">
        <v>28</v>
      </c>
      <c r="D23" s="3" t="s">
        <v>13</v>
      </c>
      <c r="E23" s="10">
        <v>26816</v>
      </c>
      <c r="F23" s="8">
        <v>100440</v>
      </c>
      <c r="G23" s="13" t="s">
        <v>66</v>
      </c>
      <c r="H23" s="13" t="s">
        <v>62</v>
      </c>
      <c r="I23" s="6" t="s">
        <v>46</v>
      </c>
      <c r="J23" s="6" t="s">
        <v>47</v>
      </c>
      <c r="K23" s="6"/>
      <c r="L23" s="9">
        <v>681243.42</v>
      </c>
      <c r="M23" s="9">
        <v>1119973.1399999999</v>
      </c>
      <c r="N23" s="9">
        <v>626830505.46000004</v>
      </c>
      <c r="O23" s="51">
        <f t="shared" si="1"/>
        <v>1032419957.2099999</v>
      </c>
      <c r="P23" s="21">
        <f t="shared" si="2"/>
        <v>1.0848038457398699E-3</v>
      </c>
      <c r="Q23" s="30">
        <v>2127.5679877149892</v>
      </c>
      <c r="R23" s="56"/>
      <c r="S23" s="30">
        <f t="shared" si="0"/>
        <v>2.3079939351462566</v>
      </c>
      <c r="T23" s="58"/>
      <c r="V23" s="13" t="s">
        <v>65</v>
      </c>
      <c r="W23" s="45">
        <f t="shared" si="3"/>
        <v>1.3184365561965949</v>
      </c>
    </row>
    <row r="24" spans="1:23" ht="13.5" customHeight="1" thickBot="1">
      <c r="A24" s="62"/>
      <c r="B24" s="2" t="s">
        <v>14</v>
      </c>
      <c r="C24" s="3" t="s">
        <v>22</v>
      </c>
      <c r="D24" s="3" t="s">
        <v>15</v>
      </c>
      <c r="E24" s="10">
        <v>38534</v>
      </c>
      <c r="F24" s="8">
        <v>100440</v>
      </c>
      <c r="G24" s="27" t="s">
        <v>66</v>
      </c>
      <c r="H24" s="27" t="s">
        <v>62</v>
      </c>
      <c r="I24" s="28" t="s">
        <v>46</v>
      </c>
      <c r="J24" s="28" t="s">
        <v>47</v>
      </c>
      <c r="K24" s="28"/>
      <c r="L24" s="9">
        <v>157498.93</v>
      </c>
      <c r="M24" s="9">
        <v>295140.65000000002</v>
      </c>
      <c r="N24" s="29">
        <v>626830505.46000004</v>
      </c>
      <c r="O24" s="51">
        <f t="shared" si="1"/>
        <v>1032419957.2099999</v>
      </c>
      <c r="P24" s="21">
        <f t="shared" si="2"/>
        <v>2.8587267026257879E-4</v>
      </c>
      <c r="Q24" s="30">
        <v>2127.5679877149892</v>
      </c>
      <c r="R24" s="57"/>
      <c r="S24" s="31">
        <f t="shared" si="0"/>
        <v>0.60821354181326537</v>
      </c>
      <c r="T24" s="59"/>
      <c r="V24" s="19" t="s">
        <v>62</v>
      </c>
      <c r="W24" s="45">
        <f t="shared" si="3"/>
        <v>42.469266183082048</v>
      </c>
    </row>
    <row r="25" spans="1:23" ht="13.5" customHeight="1">
      <c r="A25" s="63" t="s">
        <v>70</v>
      </c>
      <c r="B25" s="2">
        <v>202</v>
      </c>
      <c r="C25" s="3" t="s">
        <v>2</v>
      </c>
      <c r="D25" s="3" t="s">
        <v>16</v>
      </c>
      <c r="E25" s="10">
        <v>35643</v>
      </c>
      <c r="F25" s="8">
        <v>100440</v>
      </c>
      <c r="G25" s="23" t="s">
        <v>66</v>
      </c>
      <c r="H25" s="23" t="s">
        <v>62</v>
      </c>
      <c r="I25" s="24" t="s">
        <v>47</v>
      </c>
      <c r="J25" s="24" t="s">
        <v>46</v>
      </c>
      <c r="K25" s="24"/>
      <c r="L25" s="9">
        <v>859086.11</v>
      </c>
      <c r="M25" s="9">
        <v>1296765.6399999999</v>
      </c>
      <c r="N25" s="25">
        <v>626830505.46000004</v>
      </c>
      <c r="O25" s="52">
        <f>$N$25+$N$26+$N$32+$N$35</f>
        <v>1032419957.2099999</v>
      </c>
      <c r="P25" s="26">
        <f>M25/O25</f>
        <v>1.2560447238005401E-3</v>
      </c>
      <c r="Q25" s="60"/>
      <c r="R25" s="30">
        <v>2127.5679877149892</v>
      </c>
      <c r="S25" s="61"/>
      <c r="T25" s="32">
        <f>P25*R25</f>
        <v>2.6723205454963446</v>
      </c>
      <c r="V25" s="46" t="s">
        <v>67</v>
      </c>
      <c r="W25" s="47">
        <f>SUM(W26:W29)</f>
        <v>54.480171430595874</v>
      </c>
    </row>
    <row r="26" spans="1:23" ht="13.5" customHeight="1">
      <c r="A26" s="63"/>
      <c r="B26" s="2">
        <v>203</v>
      </c>
      <c r="C26" s="3" t="s">
        <v>21</v>
      </c>
      <c r="D26" s="3" t="s">
        <v>2</v>
      </c>
      <c r="E26" s="10">
        <v>35551</v>
      </c>
      <c r="F26" s="8">
        <v>100380</v>
      </c>
      <c r="G26" s="13" t="s">
        <v>66</v>
      </c>
      <c r="H26" s="13" t="s">
        <v>63</v>
      </c>
      <c r="I26" s="6" t="s">
        <v>47</v>
      </c>
      <c r="J26" s="6" t="s">
        <v>46</v>
      </c>
      <c r="K26" s="6"/>
      <c r="L26" s="9">
        <v>1074108.42</v>
      </c>
      <c r="M26" s="9">
        <v>980448.06</v>
      </c>
      <c r="N26" s="9">
        <v>66075002.149999999</v>
      </c>
      <c r="O26" s="52">
        <f t="shared" ref="O26:O39" si="4">$N$25+$N$26+$N$32+$N$35</f>
        <v>1032419957.2099999</v>
      </c>
      <c r="P26" s="26">
        <f t="shared" ref="P26:P39" si="5">M26/O26</f>
        <v>9.4966011955982706E-4</v>
      </c>
      <c r="Q26" s="56"/>
      <c r="R26" s="30">
        <v>2127.5679877149892</v>
      </c>
      <c r="S26" s="58"/>
      <c r="T26" s="30">
        <f t="shared" ref="T26:T39" si="6">P26*R26</f>
        <v>2.0204664695850774</v>
      </c>
      <c r="V26" s="13" t="s">
        <v>63</v>
      </c>
      <c r="W26" s="45">
        <f>SUMIF($H$4:$H$24,V26,$S$4:$S$24)</f>
        <v>13.833762719411084</v>
      </c>
    </row>
    <row r="27" spans="1:23" ht="13.5" customHeight="1">
      <c r="A27" s="63"/>
      <c r="B27" s="2">
        <v>203</v>
      </c>
      <c r="C27" s="3" t="s">
        <v>21</v>
      </c>
      <c r="D27" s="3" t="s">
        <v>2</v>
      </c>
      <c r="E27" s="10">
        <v>35551</v>
      </c>
      <c r="F27" s="8">
        <v>100440</v>
      </c>
      <c r="G27" s="13" t="s">
        <v>66</v>
      </c>
      <c r="H27" s="13" t="s">
        <v>62</v>
      </c>
      <c r="I27" s="6" t="s">
        <v>47</v>
      </c>
      <c r="J27" s="6" t="s">
        <v>46</v>
      </c>
      <c r="K27" s="6"/>
      <c r="L27" s="9">
        <v>402.73</v>
      </c>
      <c r="M27" s="9">
        <v>1576104.83</v>
      </c>
      <c r="N27" s="9">
        <v>626830505.46000004</v>
      </c>
      <c r="O27" s="52">
        <f t="shared" si="4"/>
        <v>1032419957.2099999</v>
      </c>
      <c r="P27" s="26">
        <f t="shared" si="5"/>
        <v>1.5266121300669623E-3</v>
      </c>
      <c r="Q27" s="56"/>
      <c r="R27" s="30">
        <v>2127.5679877149892</v>
      </c>
      <c r="S27" s="58"/>
      <c r="T27" s="30">
        <f t="shared" si="6"/>
        <v>3.2479710975878602</v>
      </c>
      <c r="V27" s="13" t="s">
        <v>64</v>
      </c>
      <c r="W27" s="45">
        <f t="shared" ref="W27:W29" si="7">SUMIF($H$4:$H$24,V27,$S$4:$S$24)</f>
        <v>18.119872851418659</v>
      </c>
    </row>
    <row r="28" spans="1:23" ht="13.5" customHeight="1">
      <c r="A28" s="63"/>
      <c r="B28" s="2">
        <v>204</v>
      </c>
      <c r="C28" s="3" t="s">
        <v>21</v>
      </c>
      <c r="D28" s="3" t="s">
        <v>2</v>
      </c>
      <c r="E28" s="10">
        <v>35551</v>
      </c>
      <c r="F28" s="8">
        <v>100380</v>
      </c>
      <c r="G28" s="13" t="s">
        <v>66</v>
      </c>
      <c r="H28" s="13" t="s">
        <v>63</v>
      </c>
      <c r="I28" s="6" t="s">
        <v>47</v>
      </c>
      <c r="J28" s="6" t="s">
        <v>46</v>
      </c>
      <c r="K28" s="6"/>
      <c r="L28" s="9">
        <v>216456.5</v>
      </c>
      <c r="M28" s="9">
        <v>227914.58</v>
      </c>
      <c r="N28" s="9">
        <v>66075002.149999999</v>
      </c>
      <c r="O28" s="52">
        <f t="shared" si="4"/>
        <v>1032419957.2099999</v>
      </c>
      <c r="P28" s="26">
        <f t="shared" si="5"/>
        <v>2.2075762717326173E-4</v>
      </c>
      <c r="Q28" s="56"/>
      <c r="R28" s="30">
        <v>2127.5679877149892</v>
      </c>
      <c r="S28" s="58"/>
      <c r="T28" s="30">
        <f t="shared" si="6"/>
        <v>0.46967686061775227</v>
      </c>
      <c r="V28" s="13" t="s">
        <v>65</v>
      </c>
      <c r="W28" s="45">
        <f t="shared" si="7"/>
        <v>5.424099850433338</v>
      </c>
    </row>
    <row r="29" spans="1:23" ht="13.5" customHeight="1">
      <c r="A29" s="63"/>
      <c r="B29" s="2">
        <v>204</v>
      </c>
      <c r="C29" s="3" t="s">
        <v>21</v>
      </c>
      <c r="D29" s="3" t="s">
        <v>2</v>
      </c>
      <c r="E29" s="10">
        <v>35551</v>
      </c>
      <c r="F29" s="8">
        <v>100440</v>
      </c>
      <c r="G29" s="13" t="s">
        <v>66</v>
      </c>
      <c r="H29" s="13" t="s">
        <v>62</v>
      </c>
      <c r="I29" s="6" t="s">
        <v>47</v>
      </c>
      <c r="J29" s="6" t="s">
        <v>46</v>
      </c>
      <c r="K29" s="6"/>
      <c r="L29" s="9">
        <v>402.73</v>
      </c>
      <c r="M29" s="9">
        <v>1559656.02</v>
      </c>
      <c r="N29" s="9">
        <v>626830505.46000004</v>
      </c>
      <c r="O29" s="52">
        <f t="shared" si="4"/>
        <v>1032419957.2099999</v>
      </c>
      <c r="P29" s="26">
        <f t="shared" si="5"/>
        <v>1.5106798440963859E-3</v>
      </c>
      <c r="Q29" s="56"/>
      <c r="R29" s="30">
        <v>2127.5679877149892</v>
      </c>
      <c r="S29" s="58"/>
      <c r="T29" s="30">
        <f t="shared" si="6"/>
        <v>3.2140740759857414</v>
      </c>
      <c r="V29" s="19" t="s">
        <v>62</v>
      </c>
      <c r="W29" s="45">
        <f t="shared" si="7"/>
        <v>17.102436009332791</v>
      </c>
    </row>
    <row r="30" spans="1:23" ht="13.5" customHeight="1">
      <c r="A30" s="63"/>
      <c r="B30" s="2">
        <v>900</v>
      </c>
      <c r="C30" s="3" t="s">
        <v>21</v>
      </c>
      <c r="D30" s="3" t="s">
        <v>16</v>
      </c>
      <c r="E30" s="10">
        <v>35125</v>
      </c>
      <c r="F30" s="8">
        <v>100440</v>
      </c>
      <c r="G30" s="13" t="s">
        <v>66</v>
      </c>
      <c r="H30" s="13" t="s">
        <v>62</v>
      </c>
      <c r="I30" s="6" t="s">
        <v>47</v>
      </c>
      <c r="J30" s="6" t="s">
        <v>46</v>
      </c>
      <c r="K30" s="6"/>
      <c r="L30" s="9">
        <v>930165.3</v>
      </c>
      <c r="M30" s="9">
        <v>238859.15</v>
      </c>
      <c r="N30" s="9">
        <v>626830505.46000004</v>
      </c>
      <c r="O30" s="52">
        <f t="shared" si="4"/>
        <v>1032419957.2099999</v>
      </c>
      <c r="P30" s="26">
        <f t="shared" si="5"/>
        <v>2.3135851678564049E-4</v>
      </c>
      <c r="Q30" s="56"/>
      <c r="R30" s="30">
        <v>2127.5679877149892</v>
      </c>
      <c r="S30" s="58"/>
      <c r="T30" s="30">
        <f t="shared" si="6"/>
        <v>0.4922309739983497</v>
      </c>
    </row>
    <row r="31" spans="1:23" ht="13.5" customHeight="1">
      <c r="A31" s="63"/>
      <c r="B31" s="2" t="s">
        <v>4</v>
      </c>
      <c r="C31" s="3" t="s">
        <v>3</v>
      </c>
      <c r="D31" s="3" t="s">
        <v>5</v>
      </c>
      <c r="E31" s="10">
        <v>35125</v>
      </c>
      <c r="F31" s="8">
        <v>100440</v>
      </c>
      <c r="G31" s="13" t="s">
        <v>66</v>
      </c>
      <c r="H31" s="13" t="s">
        <v>62</v>
      </c>
      <c r="I31" s="6" t="s">
        <v>47</v>
      </c>
      <c r="J31" s="6" t="s">
        <v>46</v>
      </c>
      <c r="K31" s="6"/>
      <c r="L31" s="9">
        <v>9273129.4900000002</v>
      </c>
      <c r="M31" s="9">
        <v>7373833.9100000001</v>
      </c>
      <c r="N31" s="9">
        <v>626830505.46000004</v>
      </c>
      <c r="O31" s="52">
        <f t="shared" si="4"/>
        <v>1032419957.2099999</v>
      </c>
      <c r="P31" s="26">
        <f t="shared" si="5"/>
        <v>7.1422814509775326E-3</v>
      </c>
      <c r="Q31" s="56"/>
      <c r="R31" s="30">
        <v>2127.5679877149892</v>
      </c>
      <c r="S31" s="58"/>
      <c r="T31" s="30">
        <f t="shared" si="6"/>
        <v>15.195689374350362</v>
      </c>
    </row>
    <row r="32" spans="1:23" ht="13.5" customHeight="1">
      <c r="A32" s="63"/>
      <c r="B32" s="2" t="s">
        <v>25</v>
      </c>
      <c r="C32" s="3" t="s">
        <v>19</v>
      </c>
      <c r="D32" s="3" t="s">
        <v>24</v>
      </c>
      <c r="E32" s="10">
        <v>40848</v>
      </c>
      <c r="F32" s="8">
        <v>100400</v>
      </c>
      <c r="G32" s="13" t="s">
        <v>66</v>
      </c>
      <c r="H32" s="13" t="s">
        <v>64</v>
      </c>
      <c r="I32" s="6" t="s">
        <v>47</v>
      </c>
      <c r="J32" s="6" t="s">
        <v>46</v>
      </c>
      <c r="K32" s="6"/>
      <c r="L32" s="9">
        <v>3251829.65</v>
      </c>
      <c r="M32" s="9">
        <v>3156897.31</v>
      </c>
      <c r="N32" s="9">
        <v>189898817.69</v>
      </c>
      <c r="O32" s="52">
        <f t="shared" si="4"/>
        <v>1032419957.2099999</v>
      </c>
      <c r="P32" s="26">
        <f t="shared" si="5"/>
        <v>3.0577647089767269E-3</v>
      </c>
      <c r="Q32" s="56"/>
      <c r="R32" s="30">
        <v>2127.5679877149892</v>
      </c>
      <c r="S32" s="58"/>
      <c r="T32" s="30">
        <f t="shared" si="6"/>
        <v>6.5056023087835246</v>
      </c>
    </row>
    <row r="33" spans="1:20" ht="13.5" customHeight="1">
      <c r="A33" s="63"/>
      <c r="B33" s="2" t="s">
        <v>6</v>
      </c>
      <c r="C33" s="3" t="s">
        <v>19</v>
      </c>
      <c r="D33" s="3" t="s">
        <v>24</v>
      </c>
      <c r="E33" s="10">
        <v>36770</v>
      </c>
      <c r="F33" s="8">
        <v>100380</v>
      </c>
      <c r="G33" s="13" t="s">
        <v>66</v>
      </c>
      <c r="H33" s="13" t="s">
        <v>63</v>
      </c>
      <c r="I33" s="6" t="s">
        <v>47</v>
      </c>
      <c r="J33" s="6" t="s">
        <v>46</v>
      </c>
      <c r="K33" s="6"/>
      <c r="L33" s="9">
        <v>965629.97</v>
      </c>
      <c r="M33" s="9">
        <v>696461.27</v>
      </c>
      <c r="N33" s="9">
        <v>66075002.149999999</v>
      </c>
      <c r="O33" s="52">
        <f t="shared" si="4"/>
        <v>1032419957.2099999</v>
      </c>
      <c r="P33" s="26">
        <f t="shared" si="5"/>
        <v>6.7459105680416054E-4</v>
      </c>
      <c r="Q33" s="56"/>
      <c r="R33" s="30">
        <v>2127.5679877149892</v>
      </c>
      <c r="S33" s="58"/>
      <c r="T33" s="30">
        <f t="shared" si="6"/>
        <v>1.4352383372553559</v>
      </c>
    </row>
    <row r="34" spans="1:20" ht="13.5" customHeight="1">
      <c r="A34" s="63"/>
      <c r="B34" s="2" t="s">
        <v>6</v>
      </c>
      <c r="C34" s="3" t="s">
        <v>19</v>
      </c>
      <c r="D34" s="3" t="s">
        <v>24</v>
      </c>
      <c r="E34" s="10">
        <v>36770</v>
      </c>
      <c r="F34" s="8">
        <v>100400</v>
      </c>
      <c r="G34" s="13" t="s">
        <v>66</v>
      </c>
      <c r="H34" s="13" t="s">
        <v>64</v>
      </c>
      <c r="I34" s="6" t="s">
        <v>47</v>
      </c>
      <c r="J34" s="6" t="s">
        <v>46</v>
      </c>
      <c r="K34" s="6"/>
      <c r="L34" s="9">
        <v>1721551.05</v>
      </c>
      <c r="M34" s="9">
        <v>1669388.66</v>
      </c>
      <c r="N34" s="9">
        <v>189898817.69</v>
      </c>
      <c r="O34" s="52">
        <f t="shared" si="4"/>
        <v>1032419957.2099999</v>
      </c>
      <c r="P34" s="26">
        <f t="shared" si="5"/>
        <v>1.6169666697564982E-3</v>
      </c>
      <c r="Q34" s="56"/>
      <c r="R34" s="30">
        <v>2127.5679877149892</v>
      </c>
      <c r="S34" s="58"/>
      <c r="T34" s="30">
        <f t="shared" si="6"/>
        <v>3.4402065237760402</v>
      </c>
    </row>
    <row r="35" spans="1:20">
      <c r="A35" s="63"/>
      <c r="B35" s="2" t="s">
        <v>6</v>
      </c>
      <c r="C35" s="3" t="s">
        <v>19</v>
      </c>
      <c r="D35" s="3" t="s">
        <v>24</v>
      </c>
      <c r="E35" s="10">
        <v>36770</v>
      </c>
      <c r="F35" s="8">
        <v>100420</v>
      </c>
      <c r="G35" s="13" t="s">
        <v>66</v>
      </c>
      <c r="H35" s="13" t="s">
        <v>65</v>
      </c>
      <c r="I35" s="6" t="s">
        <v>47</v>
      </c>
      <c r="J35" s="6" t="s">
        <v>46</v>
      </c>
      <c r="K35" s="6"/>
      <c r="L35" s="9">
        <v>66691.75</v>
      </c>
      <c r="M35" s="9">
        <v>62613.78</v>
      </c>
      <c r="N35" s="9">
        <v>149615631.91</v>
      </c>
      <c r="O35" s="52">
        <f t="shared" si="4"/>
        <v>1032419957.2099999</v>
      </c>
      <c r="P35" s="26">
        <f t="shared" si="5"/>
        <v>6.0647587798677174E-5</v>
      </c>
      <c r="Q35" s="56"/>
      <c r="R35" s="30">
        <v>2127.5679877149892</v>
      </c>
      <c r="S35" s="58"/>
      <c r="T35" s="30">
        <f t="shared" si="6"/>
        <v>0.12903186633259972</v>
      </c>
    </row>
    <row r="36" spans="1:20">
      <c r="A36" s="63"/>
      <c r="B36" s="2" t="s">
        <v>7</v>
      </c>
      <c r="C36" s="3" t="s">
        <v>24</v>
      </c>
      <c r="D36" s="3" t="s">
        <v>8</v>
      </c>
      <c r="E36" s="10">
        <v>35591</v>
      </c>
      <c r="F36" s="8">
        <v>100420</v>
      </c>
      <c r="G36" s="13" t="s">
        <v>66</v>
      </c>
      <c r="H36" s="13" t="s">
        <v>65</v>
      </c>
      <c r="I36" s="6" t="s">
        <v>47</v>
      </c>
      <c r="J36" s="6" t="s">
        <v>46</v>
      </c>
      <c r="K36" s="6"/>
      <c r="L36" s="9">
        <v>604466</v>
      </c>
      <c r="M36" s="9">
        <v>330780.26</v>
      </c>
      <c r="N36" s="9">
        <v>149615631.91</v>
      </c>
      <c r="O36" s="52">
        <f t="shared" si="4"/>
        <v>1032419957.2099999</v>
      </c>
      <c r="P36" s="26">
        <f t="shared" si="5"/>
        <v>3.2039312848416534E-4</v>
      </c>
      <c r="Q36" s="56"/>
      <c r="R36" s="30">
        <v>2127.5679877149892</v>
      </c>
      <c r="S36" s="58"/>
      <c r="T36" s="30">
        <f t="shared" si="6"/>
        <v>0.68165816364676568</v>
      </c>
    </row>
    <row r="37" spans="1:20">
      <c r="A37" s="63"/>
      <c r="B37" s="2" t="s">
        <v>9</v>
      </c>
      <c r="C37" s="3" t="s">
        <v>24</v>
      </c>
      <c r="D37" s="3" t="s">
        <v>23</v>
      </c>
      <c r="E37" s="10">
        <v>37117</v>
      </c>
      <c r="F37" s="8">
        <v>100420</v>
      </c>
      <c r="G37" s="13" t="s">
        <v>66</v>
      </c>
      <c r="H37" s="13" t="s">
        <v>65</v>
      </c>
      <c r="I37" s="6" t="s">
        <v>47</v>
      </c>
      <c r="J37" s="6" t="s">
        <v>46</v>
      </c>
      <c r="K37" s="6"/>
      <c r="L37" s="9">
        <v>276262</v>
      </c>
      <c r="M37" s="9">
        <v>246388.2</v>
      </c>
      <c r="N37" s="9">
        <v>149615631.91</v>
      </c>
      <c r="O37" s="52">
        <f t="shared" si="4"/>
        <v>1032419957.2099999</v>
      </c>
      <c r="P37" s="26">
        <f t="shared" si="5"/>
        <v>2.3865114024513505E-4</v>
      </c>
      <c r="Q37" s="56"/>
      <c r="R37" s="30">
        <v>2127.5679877149892</v>
      </c>
      <c r="S37" s="58"/>
      <c r="T37" s="30">
        <f t="shared" si="6"/>
        <v>0.5077465262172296</v>
      </c>
    </row>
    <row r="38" spans="1:20">
      <c r="A38" s="63"/>
      <c r="B38" s="2" t="s">
        <v>10</v>
      </c>
      <c r="C38" s="3" t="s">
        <v>22</v>
      </c>
      <c r="D38" s="3" t="s">
        <v>27</v>
      </c>
      <c r="E38" s="10">
        <v>35643</v>
      </c>
      <c r="F38" s="8">
        <v>100440</v>
      </c>
      <c r="G38" s="13" t="s">
        <v>66</v>
      </c>
      <c r="H38" s="13" t="s">
        <v>62</v>
      </c>
      <c r="I38" s="6" t="s">
        <v>47</v>
      </c>
      <c r="J38" s="6" t="s">
        <v>46</v>
      </c>
      <c r="K38" s="6"/>
      <c r="L38" s="9">
        <v>1905650.48</v>
      </c>
      <c r="M38" s="9">
        <v>2256379.5499999998</v>
      </c>
      <c r="N38" s="9">
        <v>626830505.46000004</v>
      </c>
      <c r="O38" s="52">
        <f t="shared" si="4"/>
        <v>1032419957.2099999</v>
      </c>
      <c r="P38" s="26">
        <f t="shared" si="5"/>
        <v>2.1855249254359773E-3</v>
      </c>
      <c r="Q38" s="56"/>
      <c r="R38" s="30">
        <v>2127.5679877149892</v>
      </c>
      <c r="S38" s="58"/>
      <c r="T38" s="30">
        <f t="shared" si="6"/>
        <v>4.6498528677107736</v>
      </c>
    </row>
    <row r="39" spans="1:20">
      <c r="A39" s="63"/>
      <c r="B39" s="2" t="s">
        <v>11</v>
      </c>
      <c r="C39" s="3" t="s">
        <v>22</v>
      </c>
      <c r="D39" s="3" t="s">
        <v>27</v>
      </c>
      <c r="E39" s="10">
        <v>35643</v>
      </c>
      <c r="F39" s="8">
        <v>100440</v>
      </c>
      <c r="G39" s="13" t="s">
        <v>66</v>
      </c>
      <c r="H39" s="13" t="s">
        <v>62</v>
      </c>
      <c r="I39" s="6" t="s">
        <v>47</v>
      </c>
      <c r="J39" s="6" t="s">
        <v>46</v>
      </c>
      <c r="K39" s="6"/>
      <c r="L39" s="9">
        <v>120833.74</v>
      </c>
      <c r="M39" s="9">
        <v>6306963.46</v>
      </c>
      <c r="N39" s="9">
        <v>626830505.46000004</v>
      </c>
      <c r="O39" s="52">
        <f t="shared" si="4"/>
        <v>1032419957.2099999</v>
      </c>
      <c r="P39" s="26">
        <f t="shared" si="5"/>
        <v>6.108912769415914E-3</v>
      </c>
      <c r="Q39" s="56"/>
      <c r="R39" s="30">
        <v>2127.5679877149892</v>
      </c>
      <c r="S39" s="58"/>
      <c r="T39" s="30">
        <f t="shared" si="6"/>
        <v>12.997127247952617</v>
      </c>
    </row>
    <row r="41" spans="1:20">
      <c r="B41" s="42"/>
      <c r="C41" s="54" t="s">
        <v>79</v>
      </c>
      <c r="D41" s="1"/>
      <c r="E41" s="1"/>
      <c r="F41" s="55"/>
      <c r="G41" s="1"/>
      <c r="H41" s="1"/>
      <c r="I41" s="1"/>
      <c r="J41" s="1"/>
      <c r="K41" s="1"/>
      <c r="L41" s="53">
        <f>SUM(L4:L39)</f>
        <v>146647485.38000003</v>
      </c>
      <c r="M41" s="53">
        <f>SUM(M4:M39)</f>
        <v>54416408.32</v>
      </c>
      <c r="N41" s="53">
        <f>SUM(N4:N39)</f>
        <v>11218104736.700001</v>
      </c>
      <c r="O41" s="14"/>
      <c r="P41" s="14"/>
      <c r="Q41" s="14"/>
      <c r="R41" s="14"/>
    </row>
    <row r="42" spans="1:20">
      <c r="B42" s="42"/>
      <c r="C42" s="43"/>
      <c r="N42" s="15"/>
      <c r="O42" s="15"/>
      <c r="P42" s="15"/>
      <c r="Q42" s="15"/>
      <c r="R42" s="15"/>
    </row>
    <row r="43" spans="1:20">
      <c r="B43" s="42"/>
      <c r="C43" s="42"/>
    </row>
    <row r="44" spans="1:20">
      <c r="B44" s="42"/>
      <c r="C44" s="44"/>
      <c r="G44" s="16"/>
      <c r="H44" s="16"/>
    </row>
    <row r="45" spans="1:20">
      <c r="B45" s="42"/>
      <c r="C45" s="42"/>
      <c r="N45" s="16"/>
      <c r="O45" s="16"/>
      <c r="P45" s="16"/>
      <c r="Q45" s="16"/>
      <c r="R45" s="16"/>
    </row>
  </sheetData>
  <autoFilter ref="B3:S42">
    <filterColumn colId="13"/>
    <filterColumn colId="14"/>
    <filterColumn colId="15"/>
    <filterColumn colId="16"/>
  </autoFilter>
  <sortState ref="B4:O39">
    <sortCondition ref="I4:I39"/>
    <sortCondition ref="B4:B39"/>
  </sortState>
  <mergeCells count="3">
    <mergeCell ref="A4:A24"/>
    <mergeCell ref="A25:A39"/>
    <mergeCell ref="S2:T2"/>
  </mergeCells>
  <pageMargins left="0.70866141732283472" right="0.70866141732283472" top="0.74803149606299213" bottom="0.74803149606299213" header="0.31496062992125984" footer="0.31496062992125984"/>
  <pageSetup paperSize="9" scale="46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Cover</vt:lpstr>
      <vt:lpstr>Reclassification</vt:lpstr>
      <vt:lpstr>Reclassification!Print_Area</vt:lpstr>
    </vt:vector>
  </TitlesOfParts>
  <Company>Energy Australia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t42140</dc:creator>
  <cp:lastModifiedBy>T51901</cp:lastModifiedBy>
  <cp:lastPrinted>2014-03-31T21:49:32Z</cp:lastPrinted>
  <dcterms:created xsi:type="dcterms:W3CDTF">2007-11-13T21:18:40Z</dcterms:created>
  <dcterms:modified xsi:type="dcterms:W3CDTF">2014-05-29T16:16:30Z</dcterms:modified>
</cp:coreProperties>
</file>