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255" yWindow="495" windowWidth="19020" windowHeight="12660"/>
  </bookViews>
  <sheets>
    <sheet name="Cover page" sheetId="6" r:id="rId1"/>
    <sheet name="EBSS" sheetId="5" r:id="rId2"/>
    <sheet name="EBSS Template" sheetId="7" r:id="rId3"/>
    <sheet name="PTRM Input" sheetId="8" r:id="rId4"/>
  </sheets>
  <definedNames>
    <definedName name="ge">#REF!</definedName>
    <definedName name="gem">#REF!</definedName>
    <definedName name="rate" localSheetId="1">EBSS!$B$5</definedName>
    <definedName name="rrate">#REF!</definedName>
    <definedName name="solver_adj" localSheetId="1" hidden="1">EBSS!$B$12:$F$12</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hs1" localSheetId="1" hidden="1">EBSS!$B$12:$F$12</definedName>
    <definedName name="solver_lhs10" localSheetId="1" hidden="1">EBSS!$E$12</definedName>
    <definedName name="solver_lhs11" localSheetId="1" hidden="1">EBSS!#REF!</definedName>
    <definedName name="solver_lhs2" localSheetId="1" hidden="1">EBSS!#REF!</definedName>
    <definedName name="solver_lhs3" localSheetId="1" hidden="1">EBSS!$F$12</definedName>
    <definedName name="solver_lhs4" localSheetId="1" hidden="1">EBSS!$F$12</definedName>
    <definedName name="solver_lhs5" localSheetId="1" hidden="1">EBSS!$D$12</definedName>
    <definedName name="solver_lhs6" localSheetId="1" hidden="1">EBSS!$C$12</definedName>
    <definedName name="solver_lhs7" localSheetId="1" hidden="1">EBSS!$B$12</definedName>
    <definedName name="solver_lhs8" localSheetId="1" hidden="1">EBSS!$C$12</definedName>
    <definedName name="solver_lhs9" localSheetId="1" hidden="1">EBSS!$D$12</definedName>
    <definedName name="solver_lin" localSheetId="1" hidden="1">2</definedName>
    <definedName name="solver_neg" localSheetId="1" hidden="1">2</definedName>
    <definedName name="solver_num" localSheetId="1" hidden="1">2</definedName>
    <definedName name="solver_nwt" localSheetId="1" hidden="1">1</definedName>
    <definedName name="solver_opt" localSheetId="1" hidden="1">EBSS!$H$6</definedName>
    <definedName name="solver_pre" localSheetId="1" hidden="1">0.000001</definedName>
    <definedName name="solver_rel1" localSheetId="1" hidden="1">3</definedName>
    <definedName name="solver_rel10" localSheetId="1" hidden="1">1</definedName>
    <definedName name="solver_rel11" localSheetId="1" hidden="1">2</definedName>
    <definedName name="solver_rel2" localSheetId="1" hidden="1">3</definedName>
    <definedName name="solver_rel3" localSheetId="1" hidden="1">1</definedName>
    <definedName name="solver_rel4" localSheetId="1" hidden="1">3</definedName>
    <definedName name="solver_rel5" localSheetId="1" hidden="1">3</definedName>
    <definedName name="solver_rel6" localSheetId="1" hidden="1">3</definedName>
    <definedName name="solver_rel7" localSheetId="1" hidden="1">1</definedName>
    <definedName name="solver_rel8" localSheetId="1" hidden="1">1</definedName>
    <definedName name="solver_rel9" localSheetId="1" hidden="1">1</definedName>
    <definedName name="solver_rhs1" localSheetId="1" hidden="1">0</definedName>
    <definedName name="solver_rhs10" localSheetId="1" hidden="1">100</definedName>
    <definedName name="solver_rhs11" localSheetId="1" hidden="1">EBSS!#REF!</definedName>
    <definedName name="solver_rhs2" localSheetId="1" hidden="1">0</definedName>
    <definedName name="solver_rhs3" localSheetId="1" hidden="1">100</definedName>
    <definedName name="solver_rhs4" localSheetId="1" hidden="1">90</definedName>
    <definedName name="solver_rhs5" localSheetId="1" hidden="1">90</definedName>
    <definedName name="solver_rhs6" localSheetId="1" hidden="1">90</definedName>
    <definedName name="solver_rhs7" localSheetId="1" hidden="1">100</definedName>
    <definedName name="solver_rhs8" localSheetId="1" hidden="1">100</definedName>
    <definedName name="solver_rhs9" localSheetId="1" hidden="1">100</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1</definedName>
    <definedName name="solver_val" localSheetId="1" hidden="1">0</definedName>
  </definedNames>
  <calcPr calcId="145621"/>
</workbook>
</file>

<file path=xl/calcChain.xml><?xml version="1.0" encoding="utf-8"?>
<calcChain xmlns="http://schemas.openxmlformats.org/spreadsheetml/2006/main">
  <c r="F6" i="8" l="1"/>
  <c r="E6" i="8"/>
  <c r="D6" i="8"/>
  <c r="C6" i="8"/>
  <c r="B6" i="8"/>
  <c r="G46" i="7"/>
  <c r="F46" i="7"/>
  <c r="E46" i="7"/>
  <c r="D46" i="7"/>
  <c r="O45" i="7"/>
  <c r="N45" i="7"/>
  <c r="M45" i="7"/>
  <c r="L45" i="7"/>
  <c r="O44" i="7"/>
  <c r="N44" i="7"/>
  <c r="M44" i="7"/>
  <c r="L44" i="7"/>
  <c r="O43" i="7"/>
  <c r="N43" i="7"/>
  <c r="M43" i="7"/>
  <c r="L43" i="7"/>
  <c r="O42" i="7"/>
  <c r="N42" i="7"/>
  <c r="M42" i="7"/>
  <c r="L42" i="7"/>
  <c r="O41" i="7"/>
  <c r="N41" i="7"/>
  <c r="M41" i="7"/>
  <c r="L41" i="7"/>
  <c r="O40" i="7"/>
  <c r="N40" i="7"/>
  <c r="M40" i="7"/>
  <c r="L40" i="7"/>
  <c r="O39" i="7"/>
  <c r="N39" i="7"/>
  <c r="M39" i="7"/>
  <c r="L39" i="7"/>
  <c r="O38" i="7"/>
  <c r="N38" i="7"/>
  <c r="M38" i="7"/>
  <c r="L38" i="7"/>
  <c r="O36" i="7"/>
  <c r="O46" i="7" s="1"/>
  <c r="N36" i="7"/>
  <c r="N46" i="7" s="1"/>
  <c r="M36" i="7"/>
  <c r="M46" i="7" s="1"/>
  <c r="L36" i="7"/>
  <c r="L46" i="7" s="1"/>
  <c r="H33" i="7"/>
  <c r="G33" i="7"/>
  <c r="F33" i="7"/>
  <c r="E33" i="7"/>
  <c r="D33" i="7"/>
  <c r="P32" i="7"/>
  <c r="O32" i="7"/>
  <c r="N32" i="7"/>
  <c r="M32" i="7"/>
  <c r="L32" i="7"/>
  <c r="P31" i="7"/>
  <c r="O31" i="7"/>
  <c r="N31" i="7"/>
  <c r="M31" i="7"/>
  <c r="L31" i="7"/>
  <c r="P30" i="7"/>
  <c r="O30" i="7"/>
  <c r="N30" i="7"/>
  <c r="M30" i="7"/>
  <c r="L30" i="7"/>
  <c r="P29" i="7"/>
  <c r="O29" i="7"/>
  <c r="N29" i="7"/>
  <c r="M29" i="7"/>
  <c r="L29" i="7"/>
  <c r="P28" i="7"/>
  <c r="O28" i="7"/>
  <c r="N28" i="7"/>
  <c r="M28" i="7"/>
  <c r="L28" i="7"/>
  <c r="P27" i="7"/>
  <c r="O27" i="7"/>
  <c r="N27" i="7"/>
  <c r="M27" i="7"/>
  <c r="L27" i="7"/>
  <c r="P26" i="7"/>
  <c r="O26" i="7"/>
  <c r="N26" i="7"/>
  <c r="N33" i="7" s="1"/>
  <c r="M26" i="7"/>
  <c r="L26" i="7"/>
  <c r="P24" i="7"/>
  <c r="P33" i="7" s="1"/>
  <c r="O24" i="7"/>
  <c r="O33" i="7" s="1"/>
  <c r="O48" i="7" s="1"/>
  <c r="N24" i="7"/>
  <c r="M24" i="7"/>
  <c r="M33" i="7" s="1"/>
  <c r="M48" i="7" s="1"/>
  <c r="L24" i="7"/>
  <c r="L33" i="7" s="1"/>
  <c r="O22" i="7"/>
  <c r="N22" i="7" s="1"/>
  <c r="M22" i="7" s="1"/>
  <c r="L22" i="7" s="1"/>
  <c r="K22" i="7" s="1"/>
  <c r="O52" i="7" l="1"/>
  <c r="P52" i="7"/>
  <c r="R52" i="7"/>
  <c r="N52" i="7"/>
  <c r="Q52" i="7"/>
  <c r="S54" i="7"/>
  <c r="T54" i="7"/>
  <c r="R54" i="7"/>
  <c r="Q54" i="7"/>
  <c r="P54" i="7"/>
  <c r="N48" i="7"/>
  <c r="L48" i="7"/>
  <c r="P46" i="7"/>
  <c r="P48" i="7"/>
  <c r="S55" i="7" l="1"/>
  <c r="U55" i="7"/>
  <c r="U56" i="7" s="1"/>
  <c r="U58" i="7" s="1"/>
  <c r="Q55" i="7"/>
  <c r="T55" i="7"/>
  <c r="R55" i="7"/>
  <c r="O51" i="7"/>
  <c r="Q51" i="7"/>
  <c r="Q56" i="7" s="1"/>
  <c r="N51" i="7"/>
  <c r="M51" i="7"/>
  <c r="P51" i="7"/>
  <c r="S53" i="7"/>
  <c r="O53" i="7"/>
  <c r="Q53" i="7"/>
  <c r="P53" i="7"/>
  <c r="R53" i="7"/>
  <c r="R56" i="7" s="1"/>
  <c r="R58" i="7" s="1"/>
  <c r="T56" i="7"/>
  <c r="T58" i="7" s="1"/>
  <c r="C3" i="8" l="1"/>
  <c r="C2" i="8"/>
  <c r="C4" i="8" s="1"/>
  <c r="E3" i="8"/>
  <c r="E4" i="8" s="1"/>
  <c r="E2" i="8"/>
  <c r="S56" i="7"/>
  <c r="S58" i="7" s="1"/>
  <c r="V56" i="7"/>
  <c r="Q58" i="7"/>
  <c r="F3" i="8"/>
  <c r="F2" i="8"/>
  <c r="F4" i="8" s="1"/>
  <c r="B3" i="8" l="1"/>
  <c r="V58" i="7"/>
  <c r="B2" i="8"/>
  <c r="B4" i="8" s="1"/>
  <c r="D4" i="8"/>
  <c r="D3" i="8"/>
  <c r="D2" i="8"/>
  <c r="B30" i="5" l="1"/>
  <c r="B5" i="5"/>
  <c r="B35" i="5"/>
  <c r="B28" i="5"/>
  <c r="G14" i="5"/>
  <c r="F12" i="5"/>
  <c r="K12" i="5"/>
  <c r="G12" i="5"/>
  <c r="H5" i="5"/>
  <c r="D13" i="5"/>
  <c r="E14" i="5"/>
  <c r="F19" i="5"/>
  <c r="E13" i="5"/>
  <c r="F41" i="5"/>
  <c r="F14" i="5"/>
  <c r="G11" i="5"/>
  <c r="H11" i="5"/>
  <c r="H12" i="5"/>
  <c r="H13" i="5"/>
  <c r="I11" i="5"/>
  <c r="I12" i="5"/>
  <c r="J11" i="5"/>
  <c r="J12" i="5"/>
  <c r="K41" i="5"/>
  <c r="K14" i="5"/>
  <c r="L25" i="5"/>
  <c r="K11" i="5"/>
  <c r="B13" i="5"/>
  <c r="B14" i="5"/>
  <c r="F16" i="5"/>
  <c r="C13" i="5"/>
  <c r="B27" i="5"/>
  <c r="B31" i="5"/>
  <c r="B36" i="5"/>
  <c r="C27" i="5"/>
  <c r="C31" i="5"/>
  <c r="D27" i="5"/>
  <c r="D30" i="5"/>
  <c r="D31" i="5"/>
  <c r="E27" i="5"/>
  <c r="E31" i="5"/>
  <c r="F27" i="5"/>
  <c r="F30" i="5"/>
  <c r="C28" i="5"/>
  <c r="D28" i="5"/>
  <c r="D29" i="5"/>
  <c r="E28" i="5"/>
  <c r="E29" i="5"/>
  <c r="F28" i="5"/>
  <c r="F29" i="5"/>
  <c r="B29" i="5"/>
  <c r="B34" i="5"/>
  <c r="B33" i="5"/>
  <c r="P41" i="5"/>
  <c r="P14" i="5"/>
  <c r="E16" i="5"/>
  <c r="E30" i="5"/>
  <c r="N11" i="5"/>
  <c r="N12" i="5"/>
  <c r="N13" i="5"/>
  <c r="P11" i="5"/>
  <c r="P12" i="5"/>
  <c r="J13" i="5"/>
  <c r="G44" i="5"/>
  <c r="F13" i="5"/>
  <c r="F39" i="5"/>
  <c r="G13" i="5"/>
  <c r="O11" i="5"/>
  <c r="L11" i="5"/>
  <c r="L12" i="5"/>
  <c r="K13" i="5"/>
  <c r="L44" i="5"/>
  <c r="M11" i="5"/>
  <c r="M12" i="5"/>
  <c r="I13" i="5"/>
  <c r="I14" i="5"/>
  <c r="C16" i="5"/>
  <c r="P25" i="5"/>
  <c r="P26" i="5"/>
  <c r="M25" i="5"/>
  <c r="G16" i="5"/>
  <c r="L46" i="5"/>
  <c r="L14" i="5"/>
  <c r="H14" i="5"/>
  <c r="I22" i="5"/>
  <c r="D16" i="5"/>
  <c r="G46" i="5"/>
  <c r="L21" i="5"/>
  <c r="K20" i="5"/>
  <c r="K26" i="5"/>
  <c r="K28" i="5"/>
  <c r="K29" i="5"/>
  <c r="I20" i="5"/>
  <c r="H20" i="5"/>
  <c r="G27" i="5"/>
  <c r="G31" i="5"/>
  <c r="F31" i="5"/>
  <c r="C29" i="5"/>
  <c r="G19" i="5"/>
  <c r="C30" i="5"/>
  <c r="O25" i="5"/>
  <c r="N25" i="5"/>
  <c r="H19" i="5"/>
  <c r="G20" i="5"/>
  <c r="J20" i="5"/>
  <c r="D14" i="5"/>
  <c r="C14" i="5"/>
  <c r="I19" i="5"/>
  <c r="J19" i="5"/>
  <c r="G45" i="5"/>
  <c r="K39" i="5"/>
  <c r="K22" i="5"/>
  <c r="P28" i="5"/>
  <c r="P29" i="5"/>
  <c r="J22" i="5"/>
  <c r="L22" i="5"/>
  <c r="P13" i="5"/>
  <c r="O12" i="5"/>
  <c r="O13" i="5"/>
  <c r="K23" i="5"/>
  <c r="L23" i="5"/>
  <c r="M23" i="5"/>
  <c r="J23" i="5"/>
  <c r="N23" i="5"/>
  <c r="J14" i="5"/>
  <c r="N24" i="5"/>
  <c r="N26" i="5"/>
  <c r="N28" i="5"/>
  <c r="M13" i="5"/>
  <c r="L13" i="5"/>
  <c r="L45" i="5"/>
  <c r="J21" i="5"/>
  <c r="H21" i="5"/>
  <c r="I21" i="5"/>
  <c r="K21" i="5"/>
  <c r="M22" i="5"/>
  <c r="H27" i="5"/>
  <c r="J26" i="5"/>
  <c r="J28" i="5"/>
  <c r="I27" i="5"/>
  <c r="H31" i="5"/>
  <c r="D17" i="5"/>
  <c r="F17" i="5"/>
  <c r="G17" i="5"/>
  <c r="E17" i="5"/>
  <c r="H17" i="5"/>
  <c r="E18" i="5"/>
  <c r="F18" i="5"/>
  <c r="H18" i="5"/>
  <c r="I18" i="5"/>
  <c r="I26" i="5"/>
  <c r="I28" i="5"/>
  <c r="G18" i="5"/>
  <c r="O14" i="5"/>
  <c r="P39" i="5"/>
  <c r="M24" i="5"/>
  <c r="M26" i="5"/>
  <c r="M28" i="5"/>
  <c r="M29" i="5"/>
  <c r="L24" i="5"/>
  <c r="L26" i="5"/>
  <c r="L28" i="5"/>
  <c r="K24" i="5"/>
  <c r="O24" i="5"/>
  <c r="O26" i="5"/>
  <c r="O28" i="5"/>
  <c r="O29" i="5"/>
  <c r="N14" i="5"/>
  <c r="M14" i="5"/>
  <c r="G26" i="5"/>
  <c r="G28" i="5"/>
  <c r="N29" i="5"/>
  <c r="H26" i="5"/>
  <c r="H28" i="5"/>
  <c r="J27" i="5"/>
  <c r="I31" i="5"/>
  <c r="I30" i="5"/>
  <c r="J29" i="5"/>
  <c r="I29" i="5"/>
  <c r="L29" i="5"/>
  <c r="L30" i="5"/>
  <c r="H29" i="5"/>
  <c r="H30" i="5"/>
  <c r="G29" i="5"/>
  <c r="G30" i="5"/>
  <c r="J30" i="5"/>
  <c r="K27" i="5"/>
  <c r="J31" i="5"/>
  <c r="L27" i="5"/>
  <c r="K31" i="5"/>
  <c r="K30" i="5"/>
  <c r="M27" i="5"/>
  <c r="L31" i="5"/>
  <c r="N27" i="5"/>
  <c r="M31" i="5"/>
  <c r="M30" i="5"/>
  <c r="N31" i="5"/>
  <c r="O27" i="5"/>
  <c r="N30" i="5"/>
  <c r="P27" i="5"/>
  <c r="O31" i="5"/>
  <c r="O30" i="5"/>
  <c r="P31" i="5"/>
  <c r="P30" i="5"/>
  <c r="H6" i="5"/>
  <c r="N5" i="5"/>
  <c r="H7" i="5"/>
  <c r="H8" i="5" s="1"/>
  <c r="C32" i="5"/>
  <c r="C34" i="5"/>
  <c r="C35" i="5"/>
  <c r="D32" i="5"/>
  <c r="C33" i="5"/>
  <c r="C36" i="5"/>
  <c r="D33" i="5"/>
  <c r="D35" i="5"/>
  <c r="D34" i="5"/>
  <c r="E32" i="5"/>
  <c r="E34" i="5" s="1"/>
  <c r="D36" i="5"/>
  <c r="E36" i="5"/>
  <c r="F32" i="5"/>
  <c r="F36" i="5" s="1"/>
  <c r="F35" i="5"/>
  <c r="F33" i="5" l="1"/>
  <c r="E35" i="5"/>
  <c r="E33" i="5"/>
  <c r="G32" i="5"/>
  <c r="F34" i="5"/>
  <c r="G35" i="5" l="1"/>
  <c r="G36" i="5"/>
  <c r="H32" i="5"/>
  <c r="G34" i="5"/>
  <c r="G33" i="5"/>
  <c r="H35" i="5" l="1"/>
  <c r="H33" i="5"/>
  <c r="I32" i="5"/>
  <c r="H36" i="5"/>
  <c r="H34" i="5"/>
  <c r="J32" i="5" l="1"/>
  <c r="I36" i="5"/>
  <c r="I35" i="5"/>
  <c r="I33" i="5"/>
  <c r="I34" i="5"/>
  <c r="J34" i="5" l="1"/>
  <c r="J35" i="5"/>
  <c r="J36" i="5"/>
  <c r="K32" i="5"/>
  <c r="J33" i="5"/>
  <c r="K35" i="5" l="1"/>
  <c r="L32" i="5"/>
  <c r="K34" i="5"/>
  <c r="K33" i="5"/>
  <c r="K36" i="5"/>
  <c r="L34" i="5" l="1"/>
  <c r="L33" i="5"/>
  <c r="M32" i="5"/>
  <c r="L36" i="5"/>
  <c r="L35" i="5"/>
  <c r="M34" i="5" l="1"/>
  <c r="N32" i="5"/>
  <c r="M35" i="5"/>
  <c r="M36" i="5"/>
  <c r="M33" i="5"/>
  <c r="N35" i="5" l="1"/>
  <c r="N34" i="5"/>
  <c r="N36" i="5"/>
  <c r="O32" i="5"/>
  <c r="N33" i="5"/>
  <c r="P32" i="5" l="1"/>
  <c r="O36" i="5"/>
  <c r="O34" i="5"/>
  <c r="O33" i="5"/>
  <c r="O35" i="5"/>
  <c r="P33" i="5" l="1"/>
  <c r="P34" i="5"/>
  <c r="N6" i="5" s="1"/>
  <c r="P36" i="5"/>
  <c r="N8" i="5" s="1"/>
  <c r="P35" i="5"/>
  <c r="N7" i="5" s="1"/>
  <c r="O7" i="5" s="1"/>
  <c r="O6" i="5" l="1"/>
</calcChain>
</file>

<file path=xl/comments1.xml><?xml version="1.0" encoding="utf-8"?>
<comments xmlns="http://schemas.openxmlformats.org/spreadsheetml/2006/main">
  <authors>
    <author>Xue, Christine</author>
  </authors>
  <commentList>
    <comment ref="B24" authorId="0">
      <text>
        <r>
          <rPr>
            <sz val="8"/>
            <color indexed="81"/>
            <rFont val="Tahoma"/>
            <family val="2"/>
          </rPr>
          <t>As set out in the approved PTRM for the current regulatory control period.</t>
        </r>
      </text>
    </comment>
    <comment ref="B32" authorId="0">
      <text>
        <r>
          <rPr>
            <sz val="8"/>
            <color indexed="81"/>
            <rFont val="Tahoma"/>
            <family val="2"/>
          </rPr>
          <t>eg. Superannuation and leave provisions</t>
        </r>
      </text>
    </comment>
    <comment ref="B36" authorId="0">
      <text>
        <r>
          <rPr>
            <sz val="8"/>
            <color indexed="81"/>
            <rFont val="Tahoma"/>
            <family val="2"/>
          </rPr>
          <t>As set out in the regulatory accounts for the current regulatory control period.</t>
        </r>
      </text>
    </comment>
  </commentList>
</comments>
</file>

<file path=xl/sharedStrings.xml><?xml version="1.0" encoding="utf-8"?>
<sst xmlns="http://schemas.openxmlformats.org/spreadsheetml/2006/main" count="189" uniqueCount="117">
  <si>
    <t>EBSS model</t>
  </si>
  <si>
    <t>Note: this model calculates all impacts of variations in opex, both ongoing and one-off.</t>
  </si>
  <si>
    <t>Total period 1 actuals:</t>
  </si>
  <si>
    <t>NPV of carryovers:</t>
  </si>
  <si>
    <t>NPV period 1 actuals:</t>
  </si>
  <si>
    <t>NPV benefit to DNSP:</t>
  </si>
  <si>
    <t xml:space="preserve">Discount rate: </t>
  </si>
  <si>
    <t>NPV period 1 forecast:</t>
  </si>
  <si>
    <t>NPV benefit to consumers:</t>
  </si>
  <si>
    <t>NPV period 1 underspend:</t>
  </si>
  <si>
    <t>NPV of total benefit:</t>
  </si>
  <si>
    <t xml:space="preserve">Year </t>
  </si>
  <si>
    <t>Target (F)</t>
  </si>
  <si>
    <t>Actual (A)</t>
  </si>
  <si>
    <t>Cumulative saving (F-A)</t>
  </si>
  <si>
    <t>Incremental saving (E)</t>
  </si>
  <si>
    <t>Carry-over of gains made in</t>
  </si>
  <si>
    <t>Carry-over, (B)</t>
  </si>
  <si>
    <t>Target for pricing purposes</t>
  </si>
  <si>
    <t>DNSP benefit</t>
  </si>
  <si>
    <t>Discount factor</t>
  </si>
  <si>
    <t>PV carry-over</t>
  </si>
  <si>
    <t>PV DNSP benefit</t>
  </si>
  <si>
    <t>PV benefit to consumers</t>
  </si>
  <si>
    <t>Consumer benefit</t>
  </si>
  <si>
    <t>Total Benefit</t>
  </si>
  <si>
    <t>PV total benefit</t>
  </si>
  <si>
    <t xml:space="preserve">Forecast base year: </t>
  </si>
  <si>
    <t xml:space="preserve">Final year adjustment equation: </t>
  </si>
  <si>
    <t>Final year adjustment equation</t>
  </si>
  <si>
    <t>None</t>
  </si>
  <si>
    <t>Draft</t>
  </si>
  <si>
    <t>Final</t>
  </si>
  <si>
    <t xml:space="preserve">Assumed year 5 actual opex: </t>
  </si>
  <si>
    <t>Final year opex</t>
  </si>
  <si>
    <t>Actual</t>
  </si>
  <si>
    <t>Target, no gains</t>
  </si>
  <si>
    <t>&lt;- formula amended to remove hard coded amounts applied by AER</t>
  </si>
  <si>
    <t>Yellow cells amended by Ausgrid to match the 2009-14 determination.</t>
  </si>
  <si>
    <t>REGULATORY REPORTING STATEMENT</t>
  </si>
  <si>
    <t>2014-15 to 2018-19</t>
  </si>
  <si>
    <t>7.5 EBSS</t>
  </si>
  <si>
    <t>Table 7.5.1 - The carryover amounts that arise from applying the EBSS during the 2009-10 to 2013-14 regulatory control period</t>
  </si>
  <si>
    <t>Instructions</t>
  </si>
  <si>
    <r>
      <t>The DNSP is required to populate all input cells (yellow) in table 7.6.1 presented below.
Efficiency gains are calculated using the formulae below.  Adjusted target and actual amounts are used to calculate the carry-over amounts.
For the first application of the scheme, the efficiency carry forward amount for the first year of the regulatory period is expressed mathematically as: 
                 E</t>
    </r>
    <r>
      <rPr>
        <vertAlign val="subscript"/>
        <sz val="10"/>
        <rFont val="Arial"/>
        <family val="2"/>
      </rPr>
      <t>1</t>
    </r>
    <r>
      <rPr>
        <sz val="10"/>
        <rFont val="Arial"/>
        <family val="2"/>
      </rPr>
      <t xml:space="preserve"> = F</t>
    </r>
    <r>
      <rPr>
        <vertAlign val="subscript"/>
        <sz val="10"/>
        <rFont val="Arial"/>
        <family val="2"/>
      </rPr>
      <t>1</t>
    </r>
    <r>
      <rPr>
        <sz val="10"/>
        <rFont val="Arial"/>
        <family val="2"/>
      </rPr>
      <t xml:space="preserve"> – A</t>
    </r>
    <r>
      <rPr>
        <vertAlign val="subscript"/>
        <sz val="10"/>
        <rFont val="Arial"/>
        <family val="2"/>
      </rPr>
      <t>1</t>
    </r>
    <r>
      <rPr>
        <sz val="10"/>
        <rFont val="Arial"/>
        <family val="2"/>
      </rPr>
      <t xml:space="preserve"> where A</t>
    </r>
    <r>
      <rPr>
        <vertAlign val="subscript"/>
        <sz val="10"/>
        <rFont val="Arial"/>
        <family val="2"/>
      </rPr>
      <t>1</t>
    </r>
    <r>
      <rPr>
        <sz val="10"/>
        <rFont val="Arial"/>
        <family val="2"/>
      </rPr>
      <t xml:space="preserve"> is the actual operating cost for year 1 and F</t>
    </r>
    <r>
      <rPr>
        <vertAlign val="subscript"/>
        <sz val="10"/>
        <rFont val="Arial"/>
        <family val="2"/>
      </rPr>
      <t>1</t>
    </r>
    <r>
      <rPr>
        <sz val="10"/>
        <rFont val="Arial"/>
        <family val="2"/>
      </rPr>
      <t xml:space="preserve"> is the regulatory target operating cost for that year. 
For savings that arose in the second to fifth year of the regulatory period, the efficiency carry forward amount is calculated as:
                 E</t>
    </r>
    <r>
      <rPr>
        <vertAlign val="subscript"/>
        <sz val="10"/>
        <rFont val="Arial"/>
        <family val="2"/>
      </rPr>
      <t>t</t>
    </r>
    <r>
      <rPr>
        <sz val="10"/>
        <rFont val="Arial"/>
        <family val="2"/>
      </rPr>
      <t xml:space="preserve"> = (F</t>
    </r>
    <r>
      <rPr>
        <vertAlign val="subscript"/>
        <sz val="10"/>
        <rFont val="Arial"/>
        <family val="2"/>
      </rPr>
      <t>t</t>
    </r>
    <r>
      <rPr>
        <sz val="10"/>
        <rFont val="Arial"/>
        <family val="2"/>
      </rPr>
      <t xml:space="preserve"> – A</t>
    </r>
    <r>
      <rPr>
        <vertAlign val="subscript"/>
        <sz val="10"/>
        <rFont val="Arial"/>
        <family val="2"/>
      </rPr>
      <t>t</t>
    </r>
    <r>
      <rPr>
        <sz val="10"/>
        <rFont val="Arial"/>
        <family val="2"/>
      </rPr>
      <t>) – (F</t>
    </r>
    <r>
      <rPr>
        <vertAlign val="subscript"/>
        <sz val="10"/>
        <rFont val="Arial"/>
        <family val="2"/>
      </rPr>
      <t>t-1</t>
    </r>
    <r>
      <rPr>
        <sz val="10"/>
        <rFont val="Arial"/>
        <family val="2"/>
      </rPr>
      <t xml:space="preserve"> – A</t>
    </r>
    <r>
      <rPr>
        <vertAlign val="subscript"/>
        <sz val="10"/>
        <rFont val="Arial"/>
        <family val="2"/>
      </rPr>
      <t>t-1</t>
    </r>
    <r>
      <rPr>
        <sz val="10"/>
        <rFont val="Arial"/>
        <family val="2"/>
      </rPr>
      <t>), where: Et is the efficiency benefit/loss in year t;
                 A</t>
    </r>
    <r>
      <rPr>
        <vertAlign val="subscript"/>
        <sz val="10"/>
        <rFont val="Arial"/>
        <family val="2"/>
      </rPr>
      <t>t</t>
    </r>
    <r>
      <rPr>
        <sz val="10"/>
        <rFont val="Arial"/>
        <family val="2"/>
      </rPr>
      <t>, A</t>
    </r>
    <r>
      <rPr>
        <vertAlign val="subscript"/>
        <sz val="10"/>
        <rFont val="Arial"/>
        <family val="2"/>
      </rPr>
      <t>t-1</t>
    </r>
    <r>
      <rPr>
        <sz val="10"/>
        <rFont val="Arial"/>
        <family val="2"/>
      </rPr>
      <t xml:space="preserve"> is the actual operating cost for the years t and t-1 respectively; and
                 F</t>
    </r>
    <r>
      <rPr>
        <vertAlign val="subscript"/>
        <sz val="10"/>
        <rFont val="Arial"/>
        <family val="2"/>
      </rPr>
      <t>t</t>
    </r>
    <r>
      <rPr>
        <sz val="10"/>
        <rFont val="Arial"/>
        <family val="2"/>
      </rPr>
      <t>, F</t>
    </r>
    <r>
      <rPr>
        <vertAlign val="subscript"/>
        <sz val="10"/>
        <rFont val="Arial"/>
        <family val="2"/>
      </rPr>
      <t>t-1</t>
    </r>
    <r>
      <rPr>
        <sz val="10"/>
        <rFont val="Arial"/>
        <family val="2"/>
      </rPr>
      <t xml:space="preserve"> is the forecast operating cost for the years t and t-1 respectively 
Because the revenue determination will  occur prior to the completion of the current period, opex for the final year will be estimated as follows:
                 A</t>
    </r>
    <r>
      <rPr>
        <vertAlign val="subscript"/>
        <sz val="10"/>
        <rFont val="Arial"/>
        <family val="2"/>
      </rPr>
      <t>5</t>
    </r>
    <r>
      <rPr>
        <sz val="10"/>
        <rFont val="Arial"/>
        <family val="2"/>
      </rPr>
      <t xml:space="preserve"> = F</t>
    </r>
    <r>
      <rPr>
        <vertAlign val="subscript"/>
        <sz val="10"/>
        <rFont val="Arial"/>
        <family val="2"/>
      </rPr>
      <t>5</t>
    </r>
    <r>
      <rPr>
        <sz val="10"/>
        <rFont val="Arial"/>
        <family val="2"/>
      </rPr>
      <t xml:space="preserve"> – (F</t>
    </r>
    <r>
      <rPr>
        <vertAlign val="subscript"/>
        <sz val="10"/>
        <rFont val="Arial"/>
        <family val="2"/>
      </rPr>
      <t>4</t>
    </r>
    <r>
      <rPr>
        <sz val="10"/>
        <rFont val="Arial"/>
        <family val="2"/>
      </rPr>
      <t xml:space="preserve"> – A</t>
    </r>
    <r>
      <rPr>
        <vertAlign val="subscript"/>
        <sz val="10"/>
        <rFont val="Arial"/>
        <family val="2"/>
      </rPr>
      <t>4</t>
    </r>
    <r>
      <rPr>
        <sz val="10"/>
        <rFont val="Arial"/>
        <family val="2"/>
      </rPr>
      <t>)</t>
    </r>
  </si>
  <si>
    <t xml:space="preserve">CPI </t>
  </si>
  <si>
    <t>ABS CPI index (old base)</t>
  </si>
  <si>
    <t>ABS CPI index (rebased index)</t>
  </si>
  <si>
    <t>Current regulatory control period</t>
  </si>
  <si>
    <t>Forthcoming regulatory control period</t>
  </si>
  <si>
    <t>Year</t>
  </si>
  <si>
    <t>2008-09</t>
  </si>
  <si>
    <t>2009-10</t>
  </si>
  <si>
    <t>2010-11</t>
  </si>
  <si>
    <t>2011-12</t>
  </si>
  <si>
    <t>2012-13</t>
  </si>
  <si>
    <t>2013-14</t>
  </si>
  <si>
    <t>2014-15</t>
  </si>
  <si>
    <t>2015-16</t>
  </si>
  <si>
    <t>2016-17</t>
  </si>
  <si>
    <t>2017-18</t>
  </si>
  <si>
    <t>2018-19</t>
  </si>
  <si>
    <t>Actual and estimated inflation</t>
  </si>
  <si>
    <t xml:space="preserve">Actual </t>
  </si>
  <si>
    <t>ABS CPI index - sum of four quarters to December (old base), one year lagged</t>
  </si>
  <si>
    <t>Inflation rate (per cent)</t>
  </si>
  <si>
    <t>ABS CPI index - sum of four quarters to December (rebased index in Sep 2012), one year lagged</t>
  </si>
  <si>
    <t>Reconstructed cumulative index (2013-14=1)</t>
  </si>
  <si>
    <t>Opex allowance applicable to EBSS (EBSS target)</t>
  </si>
  <si>
    <t>Total opex allowance ($million, 2008-09)</t>
  </si>
  <si>
    <t>Total opex allowance ($million, 2013-14)</t>
  </si>
  <si>
    <t>Approved excludable costs - allowance ($million, 2008-09):</t>
  </si>
  <si>
    <t>Less approved excludable costs - allowance ($million, 2013-14):</t>
  </si>
  <si>
    <t>Debt Raising costs</t>
  </si>
  <si>
    <t>Self insurance</t>
  </si>
  <si>
    <t>Insurance</t>
  </si>
  <si>
    <t>Superannuation</t>
  </si>
  <si>
    <t>Non-network alternatives</t>
  </si>
  <si>
    <t>Capitalisation policy changes</t>
  </si>
  <si>
    <t>Movements in provisions related to opex ($million, 2008-09):</t>
  </si>
  <si>
    <t>Less movements in provisions related to opex ($million, 2013-14):</t>
  </si>
  <si>
    <t>Forecast opex for EBSS purposes ($million, 2008-09)</t>
  </si>
  <si>
    <t>Forecast opex for EBSS purposes ($million, 2013-14)</t>
  </si>
  <si>
    <t xml:space="preserve">Actual and estimated opex applicable to EBSS </t>
  </si>
  <si>
    <t>Total actual opex ($million, nominal)</t>
  </si>
  <si>
    <t>Total actual opex ($million, 2013-14)</t>
  </si>
  <si>
    <t>Approved excludable costs - actual ($million, nominal):</t>
  </si>
  <si>
    <t>Less approved excludable costs - actual ($million, 2013-14)</t>
  </si>
  <si>
    <t>Movements in provisions related to opex ($million, nominal):</t>
  </si>
  <si>
    <t>Opex associated with approved cost pass through ($million, nominal):</t>
  </si>
  <si>
    <t>Opex associated with approved cost pass through ($million, 2013-14):</t>
  </si>
  <si>
    <t>Actual opex for EBSS purposes ($million, nominal)</t>
  </si>
  <si>
    <t>Actual opex for EBSS purposes ($million, 2013-14)</t>
  </si>
  <si>
    <t>Incremental gain ($million, 2013-14)</t>
  </si>
  <si>
    <t>Carryover</t>
  </si>
  <si>
    <t xml:space="preserve">Total </t>
  </si>
  <si>
    <t>Total Carryover Amount ($million, 2013-14)</t>
  </si>
  <si>
    <t>PTRM inputs ($million, 2013-14)</t>
  </si>
  <si>
    <t>Table 7.5.2 - Proposed forecast opex for the EBSS for the forthcoming regulatory control period</t>
  </si>
  <si>
    <t xml:space="preserve">The DNSP is required to populate all input cells (yellow) in table 7.6.2 presented below.
</t>
  </si>
  <si>
    <t>Total</t>
  </si>
  <si>
    <t>Forecast opex ($million, 2013-14)</t>
  </si>
  <si>
    <t>Less excluded costs ($million, 2013-14)</t>
  </si>
  <si>
    <t>     eg. Debt raising costs</t>
  </si>
  <si>
    <t>&lt;category proposed for exclusion&gt;</t>
  </si>
  <si>
    <t>Adjusted forecast opex ($million, 2013-14)</t>
  </si>
  <si>
    <t>$m real (30 June 2014)</t>
  </si>
  <si>
    <t>FY15</t>
  </si>
  <si>
    <t>FY16</t>
  </si>
  <si>
    <t>FY17</t>
  </si>
  <si>
    <t>FY18</t>
  </si>
  <si>
    <t>FY19</t>
  </si>
  <si>
    <t>Distibution EBSS carryover</t>
  </si>
  <si>
    <t>Transmission EBSS carryover</t>
  </si>
  <si>
    <t>Check</t>
  </si>
  <si>
    <t>Assumed Dx %</t>
  </si>
  <si>
    <t>Assumed Tx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</si>
</sst>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43" formatCode="_-* #,##0.00_-;\-* #,##0.00_-;_-* &quot;-&quot;??_-;_-@_-"/>
    <numFmt numFmtId="164" formatCode="0.000"/>
    <numFmt numFmtId="165" formatCode="mmm\ yyyy"/>
    <numFmt numFmtId="166" formatCode="0.0"/>
    <numFmt numFmtId="167" formatCode="_(* #,##0.00_);_(* \(#,##0.00\);_(* &quot;-&quot;??_);_(@_)"/>
    <numFmt numFmtId="168" formatCode="0.0000"/>
    <numFmt numFmtId="169" formatCode="_-* #,##0_-;\-* #,##0_-;_-* &quot;-&quot;??_-;_-@_-"/>
    <numFmt numFmtId="170" formatCode="_-* #,##0.0_-;\-* #,##0.0_-;_-* &quot;-&quot;??_-;_-@_-"/>
    <numFmt numFmtId="171" formatCode="#,##0_ ;\(#,##0\)_ "/>
    <numFmt numFmtId="172" formatCode="#,##0.0_ ;\-#,##0.0\ "/>
  </numFmts>
  <fonts count="36">
    <font>
      <sz val="10"/>
      <name val="Arial"/>
    </font>
    <font>
      <sz val="11"/>
      <color theme="1"/>
      <name val="Calibri"/>
      <family val="2"/>
      <scheme val="minor"/>
    </font>
    <font>
      <sz val="10"/>
      <name val="Arial"/>
      <family val="2"/>
    </font>
    <font>
      <sz val="8"/>
      <name val="Arial"/>
      <family val="2"/>
    </font>
    <font>
      <b/>
      <i/>
      <sz val="12"/>
      <name val="Arial"/>
      <family val="2"/>
    </font>
    <font>
      <b/>
      <sz val="10"/>
      <name val="Arial"/>
      <family val="2"/>
    </font>
    <font>
      <sz val="10"/>
      <color rgb="FFFF0000"/>
      <name val="Arial"/>
      <family val="2"/>
    </font>
    <font>
      <b/>
      <sz val="10"/>
      <color rgb="FFFF0000"/>
      <name val="Arial"/>
      <family val="2"/>
    </font>
    <font>
      <sz val="11"/>
      <color rgb="FFFF0000"/>
      <name val="Calibri"/>
      <family val="2"/>
      <scheme val="minor"/>
    </font>
    <font>
      <b/>
      <sz val="11"/>
      <color theme="1"/>
      <name val="Calibri"/>
      <family val="2"/>
      <scheme val="minor"/>
    </font>
    <font>
      <sz val="11"/>
      <color theme="0"/>
      <name val="Calibri"/>
      <family val="2"/>
      <scheme val="minor"/>
    </font>
    <font>
      <b/>
      <sz val="16"/>
      <color indexed="9"/>
      <name val="Arial"/>
      <family val="2"/>
    </font>
    <font>
      <sz val="18"/>
      <color indexed="9"/>
      <name val="Arial"/>
      <family val="2"/>
    </font>
    <font>
      <b/>
      <sz val="14"/>
      <color theme="0"/>
      <name val="Arial"/>
      <family val="2"/>
    </font>
    <font>
      <vertAlign val="subscript"/>
      <sz val="10"/>
      <name val="Arial"/>
      <family val="2"/>
    </font>
    <font>
      <b/>
      <sz val="12"/>
      <color theme="1"/>
      <name val="Arial"/>
      <family val="2"/>
    </font>
    <font>
      <sz val="11"/>
      <color theme="1"/>
      <name val="Arial"/>
      <family val="2"/>
    </font>
    <font>
      <b/>
      <sz val="11"/>
      <color theme="1"/>
      <name val="Arial"/>
      <family val="2"/>
    </font>
    <font>
      <b/>
      <sz val="11"/>
      <name val="Arial"/>
      <family val="2"/>
    </font>
    <font>
      <i/>
      <sz val="10"/>
      <name val="Arial"/>
      <family val="2"/>
    </font>
    <font>
      <sz val="10"/>
      <color theme="1"/>
      <name val="Arial"/>
      <family val="2"/>
    </font>
    <font>
      <sz val="5"/>
      <name val="Arial"/>
      <family val="2"/>
    </font>
    <font>
      <b/>
      <sz val="11"/>
      <color theme="0"/>
      <name val="Arial"/>
      <family val="2"/>
    </font>
    <font>
      <b/>
      <sz val="10"/>
      <color theme="0"/>
      <name val="Arial"/>
      <family val="2"/>
    </font>
    <font>
      <i/>
      <sz val="10"/>
      <color rgb="FFFF0000"/>
      <name val="Arial"/>
      <family val="2"/>
    </font>
    <font>
      <i/>
      <sz val="11"/>
      <color theme="1"/>
      <name val="Arial"/>
      <family val="2"/>
    </font>
    <font>
      <sz val="10"/>
      <color indexed="22"/>
      <name val="Arial"/>
      <family val="2"/>
    </font>
    <font>
      <b/>
      <sz val="10"/>
      <color indexed="22"/>
      <name val="Arial"/>
      <family val="2"/>
    </font>
    <font>
      <b/>
      <i/>
      <sz val="10"/>
      <name val="Arial"/>
      <family val="2"/>
    </font>
    <font>
      <vertAlign val="superscript"/>
      <sz val="5"/>
      <name val="Arial"/>
      <family val="2"/>
    </font>
    <font>
      <sz val="8"/>
      <color indexed="81"/>
      <name val="Tahoma"/>
      <family val="2"/>
    </font>
    <font>
      <b/>
      <sz val="10"/>
      <color theme="0"/>
      <name val="Univers 45 Light"/>
      <family val="2"/>
    </font>
    <font>
      <sz val="10"/>
      <color theme="1" tint="0.24994659260841701"/>
      <name val="Univers"/>
      <family val="2"/>
    </font>
    <font>
      <b/>
      <sz val="10"/>
      <color theme="1" tint="0.24994659260841701"/>
      <name val="Univers 45 Light"/>
      <family val="2"/>
    </font>
    <font>
      <b/>
      <sz val="10"/>
      <color theme="1"/>
      <name val="Arial"/>
      <family val="2"/>
    </font>
    <font>
      <i/>
      <sz val="10"/>
      <color theme="1"/>
      <name val="Arial"/>
      <family val="2"/>
    </font>
  </fonts>
  <fills count="12">
    <fill>
      <patternFill patternType="none"/>
    </fill>
    <fill>
      <patternFill patternType="gray125"/>
    </fill>
    <fill>
      <patternFill patternType="solid">
        <fgColor rgb="FFFFFF00"/>
        <bgColor indexed="64"/>
      </patternFill>
    </fill>
    <fill>
      <patternFill patternType="solid">
        <fgColor theme="4"/>
      </patternFill>
    </fill>
    <fill>
      <patternFill patternType="solid">
        <fgColor indexed="8"/>
        <bgColor indexed="64"/>
      </patternFill>
    </fill>
    <fill>
      <patternFill patternType="solid">
        <fgColor theme="0"/>
        <bgColor indexed="64"/>
      </patternFill>
    </fill>
    <fill>
      <patternFill patternType="solid">
        <fgColor theme="0" tint="-0.499984740745262"/>
        <bgColor indexed="64"/>
      </patternFill>
    </fill>
    <fill>
      <patternFill patternType="solid">
        <fgColor theme="1"/>
        <bgColor indexed="64"/>
      </patternFill>
    </fill>
    <fill>
      <patternFill patternType="solid">
        <fgColor indexed="22"/>
        <bgColor indexed="64"/>
      </patternFill>
    </fill>
    <fill>
      <patternFill patternType="solid">
        <fgColor indexed="26"/>
        <bgColor indexed="64"/>
      </patternFill>
    </fill>
    <fill>
      <patternFill patternType="solid">
        <fgColor theme="0" tint="-0.249977111117893"/>
        <bgColor indexed="64"/>
      </patternFill>
    </fill>
    <fill>
      <patternFill patternType="solid">
        <fgColor theme="1" tint="0.249977111117893"/>
        <bgColor indexed="64"/>
      </patternFill>
    </fill>
  </fills>
  <borders count="71">
    <border>
      <left/>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indexed="64"/>
      </bottom>
      <diagonal/>
    </border>
    <border>
      <left style="thin">
        <color indexed="64"/>
      </left>
      <right style="thin">
        <color indexed="64"/>
      </right>
      <top/>
      <bottom style="thin">
        <color indexed="64"/>
      </bottom>
      <diagonal/>
    </border>
    <border>
      <left style="thin">
        <color auto="1"/>
      </left>
      <right style="medium">
        <color indexed="64"/>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auto="1"/>
      </left>
      <right style="medium">
        <color auto="1"/>
      </right>
      <top style="medium">
        <color indexed="64"/>
      </top>
      <bottom style="thin">
        <color auto="1"/>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auto="1"/>
      </left>
      <right style="medium">
        <color auto="1"/>
      </right>
      <top style="thin">
        <color auto="1"/>
      </top>
      <bottom style="medium">
        <color auto="1"/>
      </bottom>
      <diagonal/>
    </border>
    <border>
      <left/>
      <right style="medium">
        <color indexed="64"/>
      </right>
      <top style="medium">
        <color indexed="64"/>
      </top>
      <bottom/>
      <diagonal/>
    </border>
    <border>
      <left style="medium">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indexed="64"/>
      </top>
      <bottom style="thin">
        <color indexed="64"/>
      </bottom>
      <diagonal/>
    </border>
    <border>
      <left style="thin">
        <color auto="1"/>
      </left>
      <right/>
      <top style="thin">
        <color auto="1"/>
      </top>
      <bottom style="thin">
        <color auto="1"/>
      </bottom>
      <diagonal/>
    </border>
    <border>
      <left style="medium">
        <color indexed="64"/>
      </left>
      <right/>
      <top style="thin">
        <color indexed="64"/>
      </top>
      <bottom style="thin">
        <color indexed="64"/>
      </bottom>
      <diagonal/>
    </border>
    <border>
      <left style="medium">
        <color auto="1"/>
      </left>
      <right style="medium">
        <color auto="1"/>
      </right>
      <top style="thin">
        <color auto="1"/>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indexed="64"/>
      </left>
      <right style="thin">
        <color theme="0" tint="-0.14996795556505021"/>
      </right>
      <top style="thin">
        <color indexed="64"/>
      </top>
      <bottom style="thin">
        <color theme="0" tint="-0.14996795556505021"/>
      </bottom>
      <diagonal/>
    </border>
  </borders>
  <cellStyleXfs count="14">
    <xf numFmtId="0" fontId="0" fillId="0" borderId="0"/>
    <xf numFmtId="9" fontId="2" fillId="0" borderId="0" applyFont="0" applyFill="0" applyBorder="0" applyAlignment="0" applyProtection="0"/>
    <xf numFmtId="0" fontId="10" fillId="3" borderId="0" applyNumberFormat="0" applyBorder="0" applyAlignment="0" applyProtection="0"/>
    <xf numFmtId="0" fontId="2" fillId="0" borderId="0"/>
    <xf numFmtId="0" fontId="1" fillId="0" borderId="0"/>
    <xf numFmtId="0" fontId="2" fillId="0" borderId="0"/>
    <xf numFmtId="0" fontId="2" fillId="0" borderId="0" applyFill="0"/>
    <xf numFmtId="0" fontId="2" fillId="0" borderId="0"/>
    <xf numFmtId="0" fontId="2" fillId="0" borderId="0" applyFill="0"/>
    <xf numFmtId="43" fontId="2" fillId="0" borderId="0" applyFont="0" applyFill="0" applyBorder="0" applyAlignment="0" applyProtection="0"/>
    <xf numFmtId="9" fontId="1" fillId="0" borderId="0" applyFont="0" applyFill="0" applyBorder="0" applyAlignment="0" applyProtection="0"/>
    <xf numFmtId="0" fontId="32" fillId="0" borderId="67" applyNumberFormat="0">
      <alignment horizontal="left" vertical="center" wrapText="1" indent="1"/>
    </xf>
    <xf numFmtId="44" fontId="1" fillId="0" borderId="0" applyFont="0" applyFill="0" applyBorder="0" applyAlignment="0" applyProtection="0"/>
    <xf numFmtId="0" fontId="16" fillId="0" borderId="0"/>
  </cellStyleXfs>
  <cellXfs count="374">
    <xf numFmtId="0" fontId="0" fillId="0" borderId="0" xfId="0"/>
    <xf numFmtId="0" fontId="0" fillId="0" borderId="0" xfId="0" applyProtection="1"/>
    <xf numFmtId="0" fontId="4" fillId="0" borderId="0" xfId="0" applyFont="1" applyBorder="1" applyAlignment="1" applyProtection="1">
      <alignment horizontal="center"/>
    </xf>
    <xf numFmtId="0" fontId="3" fillId="0" borderId="0" xfId="0" applyFont="1" applyAlignment="1" applyProtection="1">
      <alignment horizontal="left"/>
    </xf>
    <xf numFmtId="0" fontId="0" fillId="0" borderId="0" xfId="0" applyAlignment="1" applyProtection="1">
      <alignment horizontal="right"/>
    </xf>
    <xf numFmtId="0" fontId="0" fillId="0" borderId="0" xfId="0" applyBorder="1" applyAlignment="1" applyProtection="1">
      <alignment horizontal="right"/>
    </xf>
    <xf numFmtId="0" fontId="0" fillId="0" borderId="0" xfId="0" applyNumberFormat="1" applyProtection="1"/>
    <xf numFmtId="1" fontId="0" fillId="0" borderId="0" xfId="0" applyNumberFormat="1" applyBorder="1" applyAlignment="1" applyProtection="1"/>
    <xf numFmtId="9" fontId="2" fillId="0" borderId="0" xfId="1" applyProtection="1"/>
    <xf numFmtId="0" fontId="0" fillId="0" borderId="0" xfId="0" applyNumberFormat="1" applyBorder="1" applyAlignment="1" applyProtection="1"/>
    <xf numFmtId="0" fontId="0" fillId="0" borderId="0" xfId="0" applyBorder="1" applyAlignment="1" applyProtection="1"/>
    <xf numFmtId="0" fontId="5" fillId="0" borderId="3" xfId="0" applyFont="1" applyBorder="1" applyProtection="1"/>
    <xf numFmtId="0" fontId="5" fillId="0" borderId="4" xfId="0" applyFont="1" applyBorder="1" applyProtection="1"/>
    <xf numFmtId="0" fontId="5" fillId="0" borderId="5" xfId="0" applyFont="1" applyBorder="1" applyProtection="1"/>
    <xf numFmtId="0" fontId="5" fillId="0" borderId="6" xfId="0" applyFont="1" applyBorder="1" applyProtection="1"/>
    <xf numFmtId="0" fontId="5" fillId="0" borderId="7" xfId="0" applyFont="1" applyBorder="1" applyProtection="1"/>
    <xf numFmtId="0" fontId="5" fillId="0" borderId="8" xfId="0" applyFont="1" applyBorder="1" applyProtection="1"/>
    <xf numFmtId="0" fontId="0" fillId="0" borderId="9" xfId="0" applyBorder="1" applyProtection="1"/>
    <xf numFmtId="0" fontId="0" fillId="0" borderId="10" xfId="0" applyBorder="1" applyProtection="1"/>
    <xf numFmtId="0" fontId="0" fillId="0" borderId="11" xfId="0" applyBorder="1" applyProtection="1"/>
    <xf numFmtId="0" fontId="0" fillId="0" borderId="12" xfId="0" applyBorder="1" applyProtection="1"/>
    <xf numFmtId="0" fontId="0" fillId="0" borderId="0" xfId="0" applyBorder="1" applyProtection="1"/>
    <xf numFmtId="0" fontId="0" fillId="0" borderId="13" xfId="0" applyBorder="1" applyProtection="1"/>
    <xf numFmtId="0" fontId="0" fillId="0" borderId="14" xfId="0" applyBorder="1" applyProtection="1"/>
    <xf numFmtId="0" fontId="0" fillId="0" borderId="1" xfId="0" applyFill="1" applyBorder="1" applyProtection="1"/>
    <xf numFmtId="0" fontId="0" fillId="0" borderId="0" xfId="0" applyFill="1" applyBorder="1" applyProtection="1"/>
    <xf numFmtId="0" fontId="0" fillId="0" borderId="15" xfId="0" applyFill="1" applyBorder="1" applyProtection="1"/>
    <xf numFmtId="0" fontId="0" fillId="0" borderId="2" xfId="0" applyFill="1" applyBorder="1" applyProtection="1"/>
    <xf numFmtId="0" fontId="0" fillId="0" borderId="16" xfId="0" applyBorder="1" applyProtection="1"/>
    <xf numFmtId="0" fontId="0" fillId="0" borderId="17" xfId="0" applyBorder="1" applyProtection="1"/>
    <xf numFmtId="0" fontId="0" fillId="0" borderId="18" xfId="0" applyBorder="1" applyProtection="1"/>
    <xf numFmtId="0" fontId="0" fillId="0" borderId="19" xfId="0" applyBorder="1" applyProtection="1"/>
    <xf numFmtId="0" fontId="0" fillId="0" borderId="20" xfId="0" applyBorder="1" applyProtection="1"/>
    <xf numFmtId="0" fontId="0" fillId="0" borderId="21" xfId="0" applyBorder="1" applyProtection="1"/>
    <xf numFmtId="0" fontId="0" fillId="0" borderId="1" xfId="0" applyBorder="1" applyProtection="1"/>
    <xf numFmtId="0" fontId="0" fillId="0" borderId="15" xfId="0" applyBorder="1" applyProtection="1"/>
    <xf numFmtId="0" fontId="0" fillId="0" borderId="2" xfId="0" applyBorder="1" applyProtection="1"/>
    <xf numFmtId="0" fontId="0" fillId="0" borderId="22" xfId="0" applyBorder="1" applyProtection="1"/>
    <xf numFmtId="0" fontId="0" fillId="0" borderId="23" xfId="0" applyBorder="1" applyProtection="1"/>
    <xf numFmtId="0" fontId="0" fillId="0" borderId="21" xfId="0" applyFill="1" applyBorder="1" applyProtection="1"/>
    <xf numFmtId="0" fontId="0" fillId="0" borderId="14" xfId="0" applyFill="1" applyBorder="1" applyProtection="1"/>
    <xf numFmtId="0" fontId="0" fillId="0" borderId="0" xfId="0" applyAlignment="1" applyProtection="1">
      <alignment horizontal="left"/>
    </xf>
    <xf numFmtId="0" fontId="0" fillId="0" borderId="24" xfId="0" applyBorder="1" applyProtection="1"/>
    <xf numFmtId="0" fontId="0" fillId="0" borderId="25" xfId="0" applyBorder="1" applyProtection="1"/>
    <xf numFmtId="0" fontId="0" fillId="0" borderId="26" xfId="0" applyBorder="1" applyProtection="1"/>
    <xf numFmtId="0" fontId="0" fillId="0" borderId="27" xfId="0" applyBorder="1" applyProtection="1"/>
    <xf numFmtId="0" fontId="0" fillId="0" borderId="28" xfId="0" applyBorder="1" applyProtection="1"/>
    <xf numFmtId="164" fontId="0" fillId="0" borderId="0" xfId="0" applyNumberFormat="1" applyProtection="1"/>
    <xf numFmtId="0" fontId="0" fillId="0" borderId="0" xfId="0" applyProtection="1">
      <protection locked="0"/>
    </xf>
    <xf numFmtId="0" fontId="0" fillId="0" borderId="0" xfId="0" applyAlignment="1" applyProtection="1">
      <alignment horizontal="right"/>
      <protection locked="0"/>
    </xf>
    <xf numFmtId="0" fontId="0" fillId="2" borderId="1" xfId="0" applyFill="1" applyBorder="1" applyProtection="1"/>
    <xf numFmtId="0" fontId="0" fillId="2" borderId="0" xfId="0" applyFill="1" applyBorder="1" applyProtection="1"/>
    <xf numFmtId="0" fontId="0" fillId="2" borderId="15" xfId="0" applyFill="1" applyBorder="1" applyProtection="1"/>
    <xf numFmtId="0" fontId="0" fillId="2" borderId="2" xfId="0" applyFill="1" applyBorder="1" applyProtection="1"/>
    <xf numFmtId="0" fontId="6" fillId="0" borderId="0" xfId="0" applyFont="1" applyFill="1" applyBorder="1" applyProtection="1"/>
    <xf numFmtId="1" fontId="0" fillId="2" borderId="0" xfId="0" applyNumberFormat="1" applyFill="1" applyBorder="1" applyAlignment="1" applyProtection="1"/>
    <xf numFmtId="0" fontId="0" fillId="2" borderId="10" xfId="0" applyFill="1" applyBorder="1" applyProtection="1"/>
    <xf numFmtId="0" fontId="0" fillId="2" borderId="11" xfId="0" applyFill="1" applyBorder="1" applyProtection="1"/>
    <xf numFmtId="0" fontId="0" fillId="2" borderId="12" xfId="0" applyFill="1" applyBorder="1" applyProtection="1"/>
    <xf numFmtId="0" fontId="0" fillId="2" borderId="1" xfId="0" applyFill="1" applyBorder="1" applyProtection="1">
      <protection locked="0"/>
    </xf>
    <xf numFmtId="0" fontId="0" fillId="2" borderId="0" xfId="0" applyFill="1" applyBorder="1" applyProtection="1">
      <protection locked="0"/>
    </xf>
    <xf numFmtId="0" fontId="0" fillId="2" borderId="2" xfId="0" applyFill="1" applyBorder="1" applyProtection="1">
      <protection locked="0"/>
    </xf>
    <xf numFmtId="10" fontId="0" fillId="2" borderId="0" xfId="0" applyNumberFormat="1" applyFill="1" applyProtection="1">
      <protection locked="0"/>
    </xf>
    <xf numFmtId="0" fontId="0" fillId="2" borderId="0" xfId="0" applyFill="1" applyProtection="1"/>
    <xf numFmtId="0" fontId="7" fillId="0" borderId="0" xfId="0" applyFont="1"/>
    <xf numFmtId="0" fontId="4" fillId="0" borderId="26" xfId="0" applyFont="1" applyBorder="1" applyAlignment="1" applyProtection="1">
      <alignment horizontal="center"/>
    </xf>
    <xf numFmtId="0" fontId="0" fillId="0" borderId="0" xfId="0" applyBorder="1" applyAlignment="1" applyProtection="1">
      <alignment horizontal="right"/>
    </xf>
    <xf numFmtId="0" fontId="0" fillId="0" borderId="0" xfId="0" applyAlignment="1" applyProtection="1">
      <alignment horizontal="right"/>
    </xf>
    <xf numFmtId="0" fontId="3" fillId="0" borderId="0" xfId="0" applyFont="1" applyAlignment="1" applyProtection="1">
      <alignment horizontal="left" wrapText="1"/>
    </xf>
    <xf numFmtId="0" fontId="11" fillId="4" borderId="0" xfId="3" applyFont="1" applyFill="1" applyBorder="1" applyAlignment="1">
      <alignment vertical="center"/>
    </xf>
    <xf numFmtId="0" fontId="11" fillId="4" borderId="0" xfId="3" applyFont="1" applyFill="1" applyAlignment="1">
      <alignment vertical="center" wrapText="1"/>
    </xf>
    <xf numFmtId="0" fontId="11" fillId="0" borderId="0" xfId="3" applyFont="1" applyFill="1" applyAlignment="1">
      <alignment vertical="center"/>
    </xf>
    <xf numFmtId="0" fontId="1" fillId="5" borderId="0" xfId="4" applyFill="1"/>
    <xf numFmtId="0" fontId="11" fillId="4" borderId="0" xfId="3" applyFont="1" applyFill="1" applyBorder="1" applyAlignment="1">
      <alignment horizontal="left" vertical="center"/>
    </xf>
    <xf numFmtId="0" fontId="12" fillId="6" borderId="0" xfId="5" applyFont="1" applyFill="1" applyBorder="1" applyAlignment="1">
      <alignment vertical="center"/>
    </xf>
    <xf numFmtId="0" fontId="12" fillId="0" borderId="0" xfId="5" applyFont="1" applyFill="1" applyBorder="1" applyAlignment="1">
      <alignment vertical="center"/>
    </xf>
    <xf numFmtId="0" fontId="13" fillId="7" borderId="0" xfId="6" applyFont="1" applyFill="1" applyBorder="1"/>
    <xf numFmtId="0" fontId="13" fillId="5" borderId="0" xfId="6" applyFont="1" applyFill="1" applyBorder="1"/>
    <xf numFmtId="0" fontId="5" fillId="0" borderId="0" xfId="7" applyFont="1" applyAlignment="1">
      <alignment horizontal="left" wrapText="1"/>
    </xf>
    <xf numFmtId="0" fontId="5" fillId="8" borderId="0" xfId="8" applyFont="1" applyFill="1" applyAlignment="1">
      <alignment horizontal="left" vertical="center" wrapText="1"/>
    </xf>
    <xf numFmtId="0" fontId="5" fillId="0" borderId="0" xfId="8" applyFont="1" applyFill="1" applyAlignment="1">
      <alignment vertical="center" wrapText="1"/>
    </xf>
    <xf numFmtId="0" fontId="2" fillId="8" borderId="0" xfId="8" applyFill="1" applyAlignment="1">
      <alignment horizontal="left" vertical="top" wrapText="1"/>
    </xf>
    <xf numFmtId="0" fontId="2" fillId="0" borderId="0" xfId="8" applyFill="1" applyAlignment="1">
      <alignment vertical="top" wrapText="1"/>
    </xf>
    <xf numFmtId="0" fontId="2" fillId="5" borderId="0" xfId="8" applyFill="1" applyAlignment="1">
      <alignment horizontal="left" vertical="top" wrapText="1"/>
    </xf>
    <xf numFmtId="0" fontId="2" fillId="5" borderId="0" xfId="8" applyFill="1" applyAlignment="1">
      <alignment vertical="top" wrapText="1"/>
    </xf>
    <xf numFmtId="0" fontId="5" fillId="5" borderId="0" xfId="8" applyFont="1" applyFill="1" applyAlignment="1">
      <alignment horizontal="left" vertical="top" wrapText="1"/>
    </xf>
    <xf numFmtId="0" fontId="9" fillId="5" borderId="3" xfId="4" applyFont="1" applyFill="1" applyBorder="1"/>
    <xf numFmtId="165" fontId="5" fillId="0" borderId="29" xfId="4" applyNumberFormat="1" applyFont="1" applyBorder="1" applyAlignment="1">
      <alignment horizontal="right" vertical="top" wrapText="1"/>
    </xf>
    <xf numFmtId="165" fontId="5" fillId="0" borderId="30" xfId="4" applyNumberFormat="1" applyFont="1" applyBorder="1" applyAlignment="1">
      <alignment horizontal="right" vertical="top" wrapText="1"/>
    </xf>
    <xf numFmtId="165" fontId="5" fillId="0" borderId="0" xfId="4" applyNumberFormat="1" applyFont="1" applyAlignment="1">
      <alignment horizontal="right" vertical="top" wrapText="1"/>
    </xf>
    <xf numFmtId="0" fontId="2" fillId="5" borderId="22" xfId="8" applyFill="1" applyBorder="1" applyAlignment="1">
      <alignment horizontal="left" vertical="top" wrapText="1"/>
    </xf>
    <xf numFmtId="166" fontId="2" fillId="9" borderId="31" xfId="4" applyNumberFormat="1" applyFont="1" applyFill="1" applyBorder="1" applyAlignment="1">
      <alignment vertical="center" wrapText="1"/>
    </xf>
    <xf numFmtId="166" fontId="2" fillId="10" borderId="31" xfId="4" applyNumberFormat="1" applyFont="1" applyFill="1" applyBorder="1" applyAlignment="1">
      <alignment vertical="center" wrapText="1"/>
    </xf>
    <xf numFmtId="166" fontId="2" fillId="10" borderId="32" xfId="4" applyNumberFormat="1" applyFont="1" applyFill="1" applyBorder="1" applyAlignment="1">
      <alignment vertical="center" wrapText="1"/>
    </xf>
    <xf numFmtId="0" fontId="2" fillId="5" borderId="33" xfId="8" applyFill="1" applyBorder="1" applyAlignment="1">
      <alignment horizontal="left" vertical="top" wrapText="1"/>
    </xf>
    <xf numFmtId="166" fontId="2" fillId="10" borderId="34" xfId="4" applyNumberFormat="1" applyFont="1" applyFill="1" applyBorder="1" applyAlignment="1">
      <alignment vertical="center" wrapText="1"/>
    </xf>
    <xf numFmtId="166" fontId="2" fillId="9" borderId="34" xfId="4" applyNumberFormat="1" applyFont="1" applyFill="1" applyBorder="1" applyAlignment="1">
      <alignment vertical="center" wrapText="1"/>
    </xf>
    <xf numFmtId="166" fontId="2" fillId="9" borderId="35" xfId="4" applyNumberFormat="1" applyFont="1" applyFill="1" applyBorder="1" applyAlignment="1">
      <alignment vertical="center" wrapText="1"/>
    </xf>
    <xf numFmtId="0" fontId="15" fillId="5" borderId="36" xfId="4" applyFont="1" applyFill="1" applyBorder="1"/>
    <xf numFmtId="0" fontId="16" fillId="5" borderId="37" xfId="4" applyFont="1" applyFill="1" applyBorder="1"/>
    <xf numFmtId="0" fontId="16" fillId="5" borderId="38" xfId="4" applyFont="1" applyFill="1" applyBorder="1" applyAlignment="1">
      <alignment horizontal="center"/>
    </xf>
    <xf numFmtId="0" fontId="16" fillId="5" borderId="6" xfId="4" applyFont="1" applyFill="1" applyBorder="1" applyAlignment="1">
      <alignment horizontal="center"/>
    </xf>
    <xf numFmtId="0" fontId="16" fillId="5" borderId="8" xfId="4" applyFont="1" applyFill="1" applyBorder="1" applyAlignment="1">
      <alignment horizontal="center"/>
    </xf>
    <xf numFmtId="0" fontId="16" fillId="5" borderId="0" xfId="4" applyFont="1" applyFill="1"/>
    <xf numFmtId="0" fontId="17" fillId="5" borderId="39" xfId="4" applyFont="1" applyFill="1" applyBorder="1"/>
    <xf numFmtId="0" fontId="16" fillId="5" borderId="29" xfId="4" applyFont="1" applyFill="1" applyBorder="1"/>
    <xf numFmtId="0" fontId="16" fillId="5" borderId="5" xfId="4" applyFont="1" applyFill="1" applyBorder="1" applyAlignment="1">
      <alignment horizontal="center"/>
    </xf>
    <xf numFmtId="0" fontId="16" fillId="5" borderId="7" xfId="4" applyFont="1" applyFill="1" applyBorder="1" applyAlignment="1">
      <alignment horizontal="center"/>
    </xf>
    <xf numFmtId="0" fontId="17" fillId="5" borderId="40" xfId="4" applyFont="1" applyFill="1" applyBorder="1"/>
    <xf numFmtId="0" fontId="5" fillId="0" borderId="40" xfId="4" applyFont="1" applyBorder="1" applyAlignment="1" applyProtection="1">
      <alignment horizontal="right" vertical="center"/>
      <protection locked="0"/>
    </xf>
    <xf numFmtId="0" fontId="5" fillId="0" borderId="33" xfId="4" applyFont="1" applyBorder="1" applyAlignment="1" applyProtection="1">
      <alignment horizontal="right" vertical="center"/>
      <protection locked="0"/>
    </xf>
    <xf numFmtId="0" fontId="5" fillId="0" borderId="34" xfId="4" applyFont="1" applyBorder="1" applyAlignment="1" applyProtection="1">
      <alignment horizontal="right" vertical="center"/>
      <protection locked="0"/>
    </xf>
    <xf numFmtId="0" fontId="5" fillId="0" borderId="35" xfId="4" applyFont="1" applyBorder="1" applyAlignment="1" applyProtection="1">
      <alignment horizontal="right" vertical="center"/>
      <protection locked="0"/>
    </xf>
    <xf numFmtId="0" fontId="17" fillId="5" borderId="33" xfId="4" applyFont="1" applyFill="1" applyBorder="1"/>
    <xf numFmtId="0" fontId="16" fillId="5" borderId="14" xfId="4" applyFont="1" applyFill="1" applyBorder="1"/>
    <xf numFmtId="0" fontId="16" fillId="5" borderId="0" xfId="4" applyFont="1" applyFill="1" applyBorder="1"/>
    <xf numFmtId="0" fontId="16" fillId="5" borderId="2" xfId="4" applyFont="1" applyFill="1" applyBorder="1"/>
    <xf numFmtId="0" fontId="18" fillId="0" borderId="37" xfId="4" applyFont="1" applyBorder="1" applyAlignment="1" applyProtection="1">
      <alignment vertical="center" wrapText="1"/>
      <protection locked="0"/>
    </xf>
    <xf numFmtId="0" fontId="19" fillId="0" borderId="37" xfId="4" applyFont="1" applyBorder="1" applyAlignment="1" applyProtection="1">
      <alignment horizontal="right" vertical="center"/>
      <protection locked="0"/>
    </xf>
    <xf numFmtId="0" fontId="19" fillId="0" borderId="3" xfId="4" applyFont="1" applyBorder="1" applyAlignment="1" applyProtection="1">
      <alignment horizontal="right" vertical="center"/>
      <protection locked="0"/>
    </xf>
    <xf numFmtId="0" fontId="19" fillId="0" borderId="29" xfId="4" applyFont="1" applyBorder="1" applyAlignment="1" applyProtection="1">
      <alignment horizontal="right" vertical="center"/>
      <protection locked="0"/>
    </xf>
    <xf numFmtId="166" fontId="19" fillId="0" borderId="29" xfId="4" applyNumberFormat="1" applyFont="1" applyFill="1" applyBorder="1" applyAlignment="1">
      <alignment horizontal="right" vertical="center" wrapText="1"/>
    </xf>
    <xf numFmtId="166" fontId="19" fillId="0" borderId="30" xfId="4" applyNumberFormat="1" applyFont="1" applyFill="1" applyBorder="1" applyAlignment="1">
      <alignment horizontal="right" vertical="center" wrapText="1"/>
    </xf>
    <xf numFmtId="167" fontId="6" fillId="10" borderId="39" xfId="9" applyNumberFormat="1" applyFont="1" applyFill="1" applyBorder="1" applyAlignment="1" applyProtection="1">
      <alignment horizontal="left"/>
      <protection locked="0"/>
    </xf>
    <xf numFmtId="167" fontId="6" fillId="10" borderId="4" xfId="9" applyNumberFormat="1" applyFont="1" applyFill="1" applyBorder="1" applyAlignment="1" applyProtection="1">
      <alignment horizontal="left"/>
      <protection locked="0"/>
    </xf>
    <xf numFmtId="167" fontId="6" fillId="10" borderId="41" xfId="9" applyNumberFormat="1" applyFont="1" applyFill="1" applyBorder="1" applyAlignment="1" applyProtection="1">
      <alignment horizontal="left"/>
      <protection locked="0"/>
    </xf>
    <xf numFmtId="0" fontId="1" fillId="0" borderId="0" xfId="4" applyProtection="1">
      <protection locked="0"/>
    </xf>
    <xf numFmtId="0" fontId="2" fillId="0" borderId="42" xfId="4" applyFont="1" applyBorder="1" applyAlignment="1" applyProtection="1">
      <alignment horizontal="left" vertical="center" wrapText="1" indent="1"/>
      <protection locked="0"/>
    </xf>
    <xf numFmtId="166" fontId="2" fillId="0" borderId="42" xfId="4" applyNumberFormat="1" applyFont="1" applyFill="1" applyBorder="1" applyAlignment="1">
      <alignment vertical="center" wrapText="1"/>
    </xf>
    <xf numFmtId="166" fontId="2" fillId="0" borderId="22" xfId="4" applyNumberFormat="1" applyFont="1" applyFill="1" applyBorder="1" applyAlignment="1">
      <alignment vertical="center" wrapText="1"/>
    </xf>
    <xf numFmtId="166" fontId="2" fillId="0" borderId="31" xfId="4" applyNumberFormat="1" applyFont="1" applyFill="1" applyBorder="1" applyAlignment="1">
      <alignment vertical="center" wrapText="1"/>
    </xf>
    <xf numFmtId="166" fontId="5" fillId="10" borderId="32" xfId="4" applyNumberFormat="1" applyFont="1" applyFill="1" applyBorder="1" applyAlignment="1" applyProtection="1">
      <protection locked="0"/>
    </xf>
    <xf numFmtId="0" fontId="20" fillId="5" borderId="43" xfId="4" applyFont="1" applyFill="1" applyBorder="1" applyAlignment="1">
      <alignment horizontal="left" vertical="center" wrapText="1" indent="1"/>
    </xf>
    <xf numFmtId="167" fontId="5" fillId="10" borderId="44" xfId="9" applyNumberFormat="1" applyFont="1" applyFill="1" applyBorder="1" applyAlignment="1" applyProtection="1">
      <alignment horizontal="left"/>
      <protection locked="0"/>
    </xf>
    <xf numFmtId="10" fontId="2" fillId="5" borderId="45" xfId="10" applyNumberFormat="1" applyFont="1" applyFill="1" applyBorder="1" applyAlignment="1">
      <alignment horizontal="right" vertical="center" wrapText="1"/>
    </xf>
    <xf numFmtId="10" fontId="2" fillId="5" borderId="46" xfId="10" applyNumberFormat="1" applyFont="1" applyFill="1" applyBorder="1" applyAlignment="1">
      <alignment horizontal="right" vertical="center" wrapText="1"/>
    </xf>
    <xf numFmtId="167" fontId="6" fillId="10" borderId="14" xfId="9" applyNumberFormat="1" applyFont="1" applyFill="1" applyBorder="1" applyAlignment="1" applyProtection="1">
      <alignment horizontal="left"/>
      <protection locked="0"/>
    </xf>
    <xf numFmtId="167" fontId="2" fillId="10" borderId="0" xfId="9" applyNumberFormat="1" applyFont="1" applyFill="1" applyBorder="1" applyAlignment="1" applyProtection="1">
      <alignment horizontal="left"/>
      <protection locked="0"/>
    </xf>
    <xf numFmtId="167" fontId="2" fillId="10" borderId="2" xfId="9" applyNumberFormat="1" applyFont="1" applyFill="1" applyBorder="1" applyAlignment="1" applyProtection="1">
      <alignment horizontal="left"/>
      <protection locked="0"/>
    </xf>
    <xf numFmtId="0" fontId="2" fillId="0" borderId="40" xfId="4" applyFont="1" applyBorder="1" applyAlignment="1" applyProtection="1">
      <alignment horizontal="left" vertical="center" wrapText="1" indent="1"/>
      <protection locked="0"/>
    </xf>
    <xf numFmtId="166" fontId="5" fillId="10" borderId="40" xfId="4" applyNumberFormat="1" applyFont="1" applyFill="1" applyBorder="1" applyAlignment="1" applyProtection="1">
      <alignment vertical="center"/>
      <protection locked="0"/>
    </xf>
    <xf numFmtId="166" fontId="5" fillId="10" borderId="33" xfId="4" applyNumberFormat="1" applyFont="1" applyFill="1" applyBorder="1" applyAlignment="1" applyProtection="1">
      <alignment vertical="center"/>
      <protection locked="0"/>
    </xf>
    <xf numFmtId="166" fontId="5" fillId="10" borderId="34" xfId="4" applyNumberFormat="1" applyFont="1" applyFill="1" applyBorder="1" applyAlignment="1" applyProtection="1">
      <alignment vertical="center"/>
      <protection locked="0"/>
    </xf>
    <xf numFmtId="166" fontId="2" fillId="0" borderId="34" xfId="4" applyNumberFormat="1" applyFont="1" applyFill="1" applyBorder="1" applyAlignment="1">
      <alignment horizontal="right" vertical="center" wrapText="1"/>
    </xf>
    <xf numFmtId="166" fontId="2" fillId="0" borderId="35" xfId="4" applyNumberFormat="1" applyFont="1" applyFill="1" applyBorder="1" applyAlignment="1">
      <alignment horizontal="right" vertical="center" wrapText="1"/>
    </xf>
    <xf numFmtId="0" fontId="20" fillId="5" borderId="33" xfId="4" applyFont="1" applyFill="1" applyBorder="1" applyAlignment="1">
      <alignment horizontal="left" vertical="center" wrapText="1" indent="1"/>
    </xf>
    <xf numFmtId="2" fontId="2" fillId="5" borderId="34" xfId="10" applyNumberFormat="1" applyFont="1" applyFill="1" applyBorder="1" applyAlignment="1">
      <alignment horizontal="right" vertical="center" wrapText="1"/>
    </xf>
    <xf numFmtId="168" fontId="2" fillId="5" borderId="34" xfId="10" applyNumberFormat="1" applyFont="1" applyFill="1" applyBorder="1" applyAlignment="1">
      <alignment horizontal="right" vertical="center" wrapText="1"/>
    </xf>
    <xf numFmtId="2" fontId="2" fillId="5" borderId="35" xfId="10" applyNumberFormat="1" applyFont="1" applyFill="1" applyBorder="1" applyAlignment="1">
      <alignment horizontal="right" vertical="center" wrapText="1"/>
    </xf>
    <xf numFmtId="0" fontId="1" fillId="0" borderId="0" xfId="4" applyFill="1" applyProtection="1">
      <protection locked="0"/>
    </xf>
    <xf numFmtId="0" fontId="16" fillId="0" borderId="14" xfId="4" applyFont="1" applyBorder="1" applyProtection="1">
      <protection locked="0"/>
    </xf>
    <xf numFmtId="0" fontId="16" fillId="0" borderId="0" xfId="4" applyFont="1" applyBorder="1" applyProtection="1">
      <protection locked="0"/>
    </xf>
    <xf numFmtId="0" fontId="16" fillId="0" borderId="2" xfId="4" applyFont="1" applyBorder="1" applyProtection="1">
      <protection locked="0"/>
    </xf>
    <xf numFmtId="164" fontId="2" fillId="5" borderId="0" xfId="10" applyNumberFormat="1" applyFont="1" applyFill="1" applyBorder="1" applyAlignment="1">
      <alignment horizontal="right" vertical="center" wrapText="1"/>
    </xf>
    <xf numFmtId="166" fontId="2" fillId="5" borderId="2" xfId="10" applyNumberFormat="1" applyFont="1" applyFill="1" applyBorder="1" applyAlignment="1">
      <alignment horizontal="right" vertical="center" wrapText="1"/>
    </xf>
    <xf numFmtId="0" fontId="18" fillId="0" borderId="37" xfId="4" applyFont="1" applyBorder="1" applyAlignment="1" applyProtection="1">
      <alignment vertical="center"/>
      <protection locked="0"/>
    </xf>
    <xf numFmtId="0" fontId="5" fillId="0" borderId="37" xfId="4" applyFont="1" applyBorder="1" applyAlignment="1" applyProtection="1">
      <alignment vertical="center"/>
      <protection locked="0"/>
    </xf>
    <xf numFmtId="0" fontId="5" fillId="0" borderId="3" xfId="4" applyFont="1" applyBorder="1" applyAlignment="1" applyProtection="1">
      <alignment vertical="center"/>
      <protection locked="0"/>
    </xf>
    <xf numFmtId="0" fontId="5" fillId="0" borderId="29" xfId="4" applyFont="1" applyBorder="1" applyAlignment="1" applyProtection="1">
      <alignment vertical="center"/>
      <protection locked="0"/>
    </xf>
    <xf numFmtId="0" fontId="5" fillId="0" borderId="30" xfId="4" applyFont="1" applyBorder="1" applyAlignment="1" applyProtection="1">
      <alignment vertical="center"/>
      <protection locked="0"/>
    </xf>
    <xf numFmtId="167" fontId="2" fillId="10" borderId="14" xfId="9" applyNumberFormat="1" applyFont="1" applyFill="1" applyBorder="1" applyAlignment="1" applyProtection="1">
      <alignment horizontal="left"/>
      <protection locked="0"/>
    </xf>
    <xf numFmtId="0" fontId="1" fillId="0" borderId="0" xfId="4" applyFill="1" applyAlignment="1" applyProtection="1">
      <alignment horizontal="right"/>
      <protection locked="0"/>
    </xf>
    <xf numFmtId="0" fontId="5" fillId="0" borderId="47" xfId="4" applyFont="1" applyBorder="1" applyAlignment="1" applyProtection="1">
      <alignment horizontal="left" vertical="center" wrapText="1" indent="1"/>
      <protection locked="0"/>
    </xf>
    <xf numFmtId="2" fontId="5" fillId="10" borderId="47" xfId="4" applyNumberFormat="1" applyFont="1" applyFill="1" applyBorder="1" applyAlignment="1">
      <alignment vertical="center" wrapText="1"/>
    </xf>
    <xf numFmtId="166" fontId="5" fillId="9" borderId="43" xfId="4" applyNumberFormat="1" applyFont="1" applyFill="1" applyBorder="1" applyAlignment="1">
      <alignment vertical="center" wrapText="1"/>
    </xf>
    <xf numFmtId="166" fontId="5" fillId="9" borderId="45" xfId="4" applyNumberFormat="1" applyFont="1" applyFill="1" applyBorder="1" applyAlignment="1">
      <alignment vertical="center" wrapText="1"/>
    </xf>
    <xf numFmtId="166" fontId="5" fillId="9" borderId="46" xfId="4" applyNumberFormat="1" applyFont="1" applyFill="1" applyBorder="1" applyAlignment="1">
      <alignment vertical="center" wrapText="1"/>
    </xf>
    <xf numFmtId="0" fontId="5" fillId="5" borderId="43" xfId="4" applyFont="1" applyFill="1" applyBorder="1" applyAlignment="1" applyProtection="1">
      <alignment horizontal="left" vertical="center" wrapText="1" indent="1"/>
      <protection locked="0"/>
    </xf>
    <xf numFmtId="167" fontId="5" fillId="10" borderId="45" xfId="9" applyNumberFormat="1" applyFont="1" applyFill="1" applyBorder="1" applyAlignment="1" applyProtection="1">
      <alignment horizontal="left"/>
      <protection locked="0"/>
    </xf>
    <xf numFmtId="166" fontId="5" fillId="5" borderId="45" xfId="10" applyNumberFormat="1" applyFont="1" applyFill="1" applyBorder="1" applyAlignment="1">
      <alignment horizontal="right" vertical="center" wrapText="1"/>
    </xf>
    <xf numFmtId="166" fontId="5" fillId="5" borderId="46" xfId="10" applyNumberFormat="1" applyFont="1" applyFill="1" applyBorder="1" applyAlignment="1">
      <alignment horizontal="right" vertical="center" wrapText="1"/>
    </xf>
    <xf numFmtId="0" fontId="5" fillId="10" borderId="47" xfId="4" applyFont="1" applyFill="1" applyBorder="1" applyAlignment="1" applyProtection="1">
      <alignment vertical="center"/>
      <protection locked="0"/>
    </xf>
    <xf numFmtId="0" fontId="5" fillId="10" borderId="43" xfId="4" applyFont="1" applyFill="1" applyBorder="1" applyAlignment="1" applyProtection="1">
      <alignment vertical="center"/>
      <protection locked="0"/>
    </xf>
    <xf numFmtId="0" fontId="5" fillId="10" borderId="45" xfId="4" applyFont="1" applyFill="1" applyBorder="1" applyAlignment="1" applyProtection="1">
      <alignment vertical="center"/>
      <protection locked="0"/>
    </xf>
    <xf numFmtId="0" fontId="5" fillId="10" borderId="46" xfId="4" applyFont="1" applyFill="1" applyBorder="1" applyAlignment="1" applyProtection="1">
      <alignment vertical="center"/>
      <protection locked="0"/>
    </xf>
    <xf numFmtId="0" fontId="16" fillId="0" borderId="0" xfId="4" applyFont="1" applyProtection="1">
      <protection locked="0"/>
    </xf>
    <xf numFmtId="0" fontId="5" fillId="0" borderId="43" xfId="4" applyFont="1" applyBorder="1" applyAlignment="1" applyProtection="1">
      <alignment horizontal="left" vertical="center" wrapText="1" indent="1"/>
      <protection locked="0"/>
    </xf>
    <xf numFmtId="0" fontId="2" fillId="0" borderId="47" xfId="4" applyFont="1" applyBorder="1" applyAlignment="1" applyProtection="1">
      <alignment horizontal="left" vertical="center" indent="3"/>
      <protection locked="0"/>
    </xf>
    <xf numFmtId="166" fontId="2" fillId="10" borderId="47" xfId="4" applyNumberFormat="1" applyFont="1" applyFill="1" applyBorder="1" applyAlignment="1" applyProtection="1">
      <protection locked="0"/>
    </xf>
    <xf numFmtId="166" fontId="2" fillId="9" borderId="43" xfId="4" applyNumberFormat="1" applyFont="1" applyFill="1" applyBorder="1" applyAlignment="1">
      <alignment vertical="center" wrapText="1"/>
    </xf>
    <xf numFmtId="166" fontId="2" fillId="9" borderId="45" xfId="4" applyNumberFormat="1" applyFont="1" applyFill="1" applyBorder="1" applyAlignment="1">
      <alignment vertical="center" wrapText="1"/>
    </xf>
    <xf numFmtId="166" fontId="2" fillId="9" borderId="46" xfId="4" applyNumberFormat="1" applyFont="1" applyFill="1" applyBorder="1" applyAlignment="1">
      <alignment vertical="center" wrapText="1"/>
    </xf>
    <xf numFmtId="0" fontId="2" fillId="5" borderId="43" xfId="3" applyFont="1" applyFill="1" applyBorder="1" applyAlignment="1" applyProtection="1">
      <alignment horizontal="left" wrapText="1" indent="3"/>
      <protection locked="0"/>
    </xf>
    <xf numFmtId="166" fontId="2" fillId="5" borderId="45" xfId="10" applyNumberFormat="1" applyFont="1" applyFill="1" applyBorder="1" applyAlignment="1">
      <alignment horizontal="right" wrapText="1"/>
    </xf>
    <xf numFmtId="166" fontId="2" fillId="5" borderId="46" xfId="10" applyNumberFormat="1" applyFont="1" applyFill="1" applyBorder="1" applyAlignment="1">
      <alignment horizontal="right" wrapText="1"/>
    </xf>
    <xf numFmtId="169" fontId="16" fillId="0" borderId="0" xfId="4" applyNumberFormat="1" applyFont="1" applyFill="1" applyProtection="1">
      <protection locked="0"/>
    </xf>
    <xf numFmtId="169" fontId="5" fillId="0" borderId="0" xfId="4" applyNumberFormat="1" applyFont="1" applyFill="1" applyProtection="1">
      <protection locked="0"/>
    </xf>
    <xf numFmtId="0" fontId="21" fillId="0" borderId="0" xfId="4" applyFont="1" applyFill="1" applyProtection="1">
      <protection locked="0"/>
    </xf>
    <xf numFmtId="0" fontId="2" fillId="10" borderId="45" xfId="3" applyFont="1" applyFill="1" applyBorder="1" applyAlignment="1" applyProtection="1">
      <alignment horizontal="left"/>
      <protection locked="0"/>
    </xf>
    <xf numFmtId="0" fontId="1" fillId="0" borderId="0" xfId="4" applyFill="1" applyBorder="1" applyProtection="1">
      <protection locked="0"/>
    </xf>
    <xf numFmtId="0" fontId="16" fillId="0" borderId="0" xfId="4" applyFont="1" applyFill="1" applyProtection="1">
      <protection locked="0"/>
    </xf>
    <xf numFmtId="0" fontId="2" fillId="10" borderId="12" xfId="3" applyFont="1" applyFill="1" applyBorder="1" applyAlignment="1" applyProtection="1">
      <alignment horizontal="left"/>
      <protection locked="0"/>
    </xf>
    <xf numFmtId="166" fontId="5" fillId="5" borderId="45" xfId="10" applyNumberFormat="1" applyFont="1" applyFill="1" applyBorder="1" applyAlignment="1">
      <alignment horizontal="right" wrapText="1"/>
    </xf>
    <xf numFmtId="166" fontId="5" fillId="5" borderId="46" xfId="10" applyNumberFormat="1" applyFont="1" applyFill="1" applyBorder="1" applyAlignment="1">
      <alignment horizontal="right" wrapText="1"/>
    </xf>
    <xf numFmtId="0" fontId="22" fillId="11" borderId="40" xfId="4" applyFont="1" applyFill="1" applyBorder="1" applyAlignment="1" applyProtection="1">
      <alignment wrapText="1"/>
      <protection locked="0"/>
    </xf>
    <xf numFmtId="166" fontId="23" fillId="11" borderId="40" xfId="4" applyNumberFormat="1" applyFont="1" applyFill="1" applyBorder="1" applyAlignment="1" applyProtection="1">
      <protection locked="0"/>
    </xf>
    <xf numFmtId="166" fontId="23" fillId="11" borderId="33" xfId="10" applyNumberFormat="1" applyFont="1" applyFill="1" applyBorder="1" applyAlignment="1">
      <alignment horizontal="right" wrapText="1"/>
    </xf>
    <xf numFmtId="166" fontId="23" fillId="11" borderId="34" xfId="10" applyNumberFormat="1" applyFont="1" applyFill="1" applyBorder="1" applyAlignment="1">
      <alignment horizontal="right" wrapText="1"/>
    </xf>
    <xf numFmtId="166" fontId="23" fillId="11" borderId="35" xfId="10" applyNumberFormat="1" applyFont="1" applyFill="1" applyBorder="1" applyAlignment="1">
      <alignment horizontal="right" wrapText="1"/>
    </xf>
    <xf numFmtId="0" fontId="22" fillId="11" borderId="33" xfId="4" applyFont="1" applyFill="1" applyBorder="1" applyAlignment="1" applyProtection="1">
      <alignment wrapText="1"/>
      <protection locked="0"/>
    </xf>
    <xf numFmtId="0" fontId="23" fillId="11" borderId="34" xfId="4" applyFont="1" applyFill="1" applyBorder="1" applyAlignment="1" applyProtection="1">
      <protection locked="0"/>
    </xf>
    <xf numFmtId="166" fontId="23" fillId="11" borderId="34" xfId="4" applyNumberFormat="1" applyFont="1" applyFill="1" applyBorder="1" applyAlignment="1" applyProtection="1">
      <protection locked="0"/>
    </xf>
    <xf numFmtId="167" fontId="2" fillId="10" borderId="24" xfId="9" applyNumberFormat="1" applyFont="1" applyFill="1" applyBorder="1" applyAlignment="1" applyProtection="1">
      <alignment horizontal="left"/>
      <protection locked="0"/>
    </xf>
    <xf numFmtId="167" fontId="2" fillId="10" borderId="26" xfId="9" applyNumberFormat="1" applyFont="1" applyFill="1" applyBorder="1" applyAlignment="1" applyProtection="1">
      <alignment horizontal="left"/>
      <protection locked="0"/>
    </xf>
    <xf numFmtId="167" fontId="2" fillId="10" borderId="28" xfId="9" applyNumberFormat="1" applyFont="1" applyFill="1" applyBorder="1" applyAlignment="1" applyProtection="1">
      <alignment horizontal="left"/>
      <protection locked="0"/>
    </xf>
    <xf numFmtId="0" fontId="8" fillId="5" borderId="0" xfId="4" applyFont="1" applyFill="1"/>
    <xf numFmtId="0" fontId="24" fillId="0" borderId="14" xfId="4" applyFont="1" applyFill="1" applyBorder="1" applyAlignment="1" applyProtection="1">
      <alignment horizontal="right" vertical="center"/>
      <protection locked="0"/>
    </xf>
    <xf numFmtId="166" fontId="25" fillId="0" borderId="0" xfId="4" applyNumberFormat="1" applyFont="1" applyBorder="1" applyProtection="1">
      <protection locked="0"/>
    </xf>
    <xf numFmtId="166" fontId="24" fillId="0" borderId="0" xfId="4" applyNumberFormat="1" applyFont="1" applyBorder="1" applyProtection="1">
      <protection locked="0"/>
    </xf>
    <xf numFmtId="0" fontId="19" fillId="0" borderId="14" xfId="4" applyFont="1" applyFill="1" applyBorder="1" applyAlignment="1" applyProtection="1">
      <alignment vertical="center"/>
      <protection locked="0"/>
    </xf>
    <xf numFmtId="0" fontId="19" fillId="0" borderId="0" xfId="4" applyFont="1" applyFill="1" applyBorder="1" applyAlignment="1" applyProtection="1">
      <alignment vertical="center"/>
      <protection locked="0"/>
    </xf>
    <xf numFmtId="167" fontId="21" fillId="0" borderId="0" xfId="9" applyNumberFormat="1" applyFont="1" applyFill="1" applyBorder="1" applyAlignment="1" applyProtection="1">
      <alignment horizontal="left"/>
      <protection locked="0"/>
    </xf>
    <xf numFmtId="167" fontId="21" fillId="0" borderId="2" xfId="9" applyNumberFormat="1" applyFont="1" applyFill="1" applyBorder="1" applyAlignment="1" applyProtection="1">
      <alignment horizontal="left"/>
      <protection locked="0"/>
    </xf>
    <xf numFmtId="0" fontId="18" fillId="5" borderId="37" xfId="4" applyFont="1" applyFill="1" applyBorder="1" applyAlignment="1" applyProtection="1">
      <alignment vertical="center" wrapText="1"/>
      <protection locked="0"/>
    </xf>
    <xf numFmtId="0" fontId="5" fillId="5" borderId="37" xfId="4" applyFont="1" applyFill="1" applyBorder="1" applyAlignment="1" applyProtection="1">
      <alignment vertical="center"/>
      <protection locked="0"/>
    </xf>
    <xf numFmtId="0" fontId="19" fillId="5" borderId="7" xfId="4" applyFont="1" applyFill="1" applyBorder="1" applyAlignment="1" applyProtection="1">
      <alignment horizontal="right" vertical="center"/>
      <protection locked="0"/>
    </xf>
    <xf numFmtId="0" fontId="19" fillId="5" borderId="29" xfId="4" applyFont="1" applyFill="1" applyBorder="1" applyAlignment="1" applyProtection="1">
      <alignment horizontal="right" vertical="center"/>
      <protection locked="0"/>
    </xf>
    <xf numFmtId="0" fontId="5" fillId="5" borderId="30" xfId="4" applyFont="1" applyFill="1" applyBorder="1" applyAlignment="1" applyProtection="1">
      <alignment vertical="center"/>
      <protection locked="0"/>
    </xf>
    <xf numFmtId="0" fontId="16" fillId="0" borderId="0" xfId="4" applyFont="1" applyFill="1" applyAlignment="1" applyProtection="1">
      <alignment horizontal="right"/>
      <protection locked="0"/>
    </xf>
    <xf numFmtId="0" fontId="18" fillId="5" borderId="38" xfId="4" applyFont="1" applyFill="1" applyBorder="1" applyAlignment="1" applyProtection="1">
      <alignment vertical="center" wrapText="1"/>
      <protection locked="0"/>
    </xf>
    <xf numFmtId="166" fontId="19" fillId="5" borderId="29" xfId="4" applyNumberFormat="1" applyFont="1" applyFill="1" applyBorder="1" applyAlignment="1" applyProtection="1">
      <alignment horizontal="right" vertical="center"/>
      <protection locked="0"/>
    </xf>
    <xf numFmtId="0" fontId="5" fillId="5" borderId="5" xfId="4" applyFont="1" applyFill="1" applyBorder="1" applyAlignment="1" applyProtection="1">
      <alignment vertical="center"/>
      <protection locked="0"/>
    </xf>
    <xf numFmtId="167" fontId="2" fillId="8" borderId="39" xfId="9" applyNumberFormat="1" applyFont="1" applyFill="1" applyBorder="1" applyAlignment="1" applyProtection="1">
      <alignment horizontal="left"/>
      <protection locked="0"/>
    </xf>
    <xf numFmtId="167" fontId="2" fillId="8" borderId="4" xfId="9" applyNumberFormat="1" applyFont="1" applyFill="1" applyBorder="1" applyAlignment="1" applyProtection="1">
      <alignment horizontal="left"/>
      <protection locked="0"/>
    </xf>
    <xf numFmtId="167" fontId="2" fillId="8" borderId="41" xfId="9" applyNumberFormat="1" applyFont="1" applyFill="1" applyBorder="1" applyAlignment="1" applyProtection="1">
      <alignment horizontal="left"/>
      <protection locked="0"/>
    </xf>
    <xf numFmtId="0" fontId="5" fillId="0" borderId="42" xfId="4" applyFont="1" applyBorder="1" applyAlignment="1" applyProtection="1">
      <alignment horizontal="left" vertical="center" wrapText="1" indent="1"/>
      <protection locked="0"/>
    </xf>
    <xf numFmtId="166" fontId="5" fillId="10" borderId="42" xfId="4" applyNumberFormat="1" applyFont="1" applyFill="1" applyBorder="1" applyAlignment="1" applyProtection="1">
      <protection locked="0"/>
    </xf>
    <xf numFmtId="2" fontId="5" fillId="10" borderId="32" xfId="4" applyNumberFormat="1" applyFont="1" applyFill="1" applyBorder="1" applyAlignment="1" applyProtection="1">
      <protection locked="0"/>
    </xf>
    <xf numFmtId="0" fontId="5" fillId="0" borderId="23" xfId="4" applyFont="1" applyBorder="1" applyAlignment="1" applyProtection="1">
      <alignment horizontal="left" vertical="center" wrapText="1" indent="1"/>
      <protection locked="0"/>
    </xf>
    <xf numFmtId="167" fontId="5" fillId="10" borderId="47" xfId="9" applyNumberFormat="1" applyFont="1" applyFill="1" applyBorder="1" applyAlignment="1" applyProtection="1">
      <alignment horizontal="left"/>
      <protection locked="0"/>
    </xf>
    <xf numFmtId="170" fontId="5" fillId="5" borderId="44" xfId="9" applyNumberFormat="1" applyFont="1" applyFill="1" applyBorder="1" applyAlignment="1" applyProtection="1">
      <alignment horizontal="right" vertical="center"/>
      <protection locked="0"/>
    </xf>
    <xf numFmtId="170" fontId="5" fillId="5" borderId="45" xfId="9" applyNumberFormat="1" applyFont="1" applyFill="1" applyBorder="1" applyAlignment="1" applyProtection="1">
      <alignment horizontal="right" vertical="center"/>
      <protection locked="0"/>
    </xf>
    <xf numFmtId="169" fontId="5" fillId="10" borderId="48" xfId="9" applyNumberFormat="1" applyFont="1" applyFill="1" applyBorder="1" applyAlignment="1" applyProtection="1">
      <alignment horizontal="left"/>
      <protection locked="0"/>
    </xf>
    <xf numFmtId="167" fontId="2" fillId="8" borderId="14" xfId="9" applyNumberFormat="1" applyFont="1" applyFill="1" applyBorder="1" applyAlignment="1" applyProtection="1">
      <alignment horizontal="left"/>
      <protection locked="0"/>
    </xf>
    <xf numFmtId="167" fontId="2" fillId="8" borderId="0" xfId="9" applyNumberFormat="1" applyFont="1" applyFill="1" applyBorder="1" applyAlignment="1" applyProtection="1">
      <alignment horizontal="left"/>
      <protection locked="0"/>
    </xf>
    <xf numFmtId="167" fontId="2" fillId="8" borderId="2" xfId="9" applyNumberFormat="1" applyFont="1" applyFill="1" applyBorder="1" applyAlignment="1" applyProtection="1">
      <alignment horizontal="left"/>
      <protection locked="0"/>
    </xf>
    <xf numFmtId="166" fontId="5" fillId="10" borderId="47" xfId="4" applyNumberFormat="1" applyFont="1" applyFill="1" applyBorder="1" applyAlignment="1" applyProtection="1">
      <protection locked="0"/>
    </xf>
    <xf numFmtId="166" fontId="5" fillId="10" borderId="44" xfId="4" applyNumberFormat="1" applyFont="1" applyFill="1" applyBorder="1" applyAlignment="1" applyProtection="1">
      <protection locked="0"/>
    </xf>
    <xf numFmtId="166" fontId="5" fillId="10" borderId="45" xfId="4" applyNumberFormat="1" applyFont="1" applyFill="1" applyBorder="1" applyAlignment="1" applyProtection="1">
      <protection locked="0"/>
    </xf>
    <xf numFmtId="2" fontId="5" fillId="10" borderId="46" xfId="4" applyNumberFormat="1" applyFont="1" applyFill="1" applyBorder="1" applyAlignment="1" applyProtection="1">
      <protection locked="0"/>
    </xf>
    <xf numFmtId="0" fontId="5" fillId="5" borderId="49" xfId="4" applyFont="1" applyFill="1" applyBorder="1" applyAlignment="1" applyProtection="1">
      <alignment horizontal="left" wrapText="1" indent="1"/>
      <protection locked="0"/>
    </xf>
    <xf numFmtId="171" fontId="5" fillId="5" borderId="44" xfId="9" applyNumberFormat="1" applyFont="1" applyFill="1" applyBorder="1" applyAlignment="1" applyProtection="1">
      <alignment horizontal="right"/>
      <protection locked="0"/>
    </xf>
    <xf numFmtId="171" fontId="5" fillId="5" borderId="45" xfId="9" applyNumberFormat="1" applyFont="1" applyFill="1" applyBorder="1" applyAlignment="1" applyProtection="1">
      <alignment horizontal="right"/>
      <protection locked="0"/>
    </xf>
    <xf numFmtId="171" fontId="5" fillId="10" borderId="48" xfId="9" applyNumberFormat="1" applyFont="1" applyFill="1" applyBorder="1" applyAlignment="1" applyProtection="1">
      <alignment horizontal="right"/>
      <protection locked="0"/>
    </xf>
    <xf numFmtId="0" fontId="2" fillId="0" borderId="47" xfId="4" applyFont="1" applyBorder="1" applyAlignment="1" applyProtection="1">
      <alignment horizontal="left" vertical="center" wrapText="1" indent="3"/>
      <protection locked="0"/>
    </xf>
    <xf numFmtId="0" fontId="2" fillId="5" borderId="49" xfId="4" applyFont="1" applyFill="1" applyBorder="1" applyAlignment="1" applyProtection="1">
      <alignment horizontal="left" indent="3"/>
      <protection locked="0"/>
    </xf>
    <xf numFmtId="172" fontId="2" fillId="5" borderId="44" xfId="9" applyNumberFormat="1" applyFont="1" applyFill="1" applyBorder="1" applyAlignment="1" applyProtection="1">
      <alignment horizontal="right" vertical="center"/>
      <protection locked="0"/>
    </xf>
    <xf numFmtId="172" fontId="2" fillId="5" borderId="45" xfId="9" applyNumberFormat="1" applyFont="1" applyFill="1" applyBorder="1" applyAlignment="1" applyProtection="1">
      <alignment horizontal="right" vertical="center"/>
      <protection locked="0"/>
    </xf>
    <xf numFmtId="4" fontId="5" fillId="10" borderId="48" xfId="9" applyNumberFormat="1" applyFont="1" applyFill="1" applyBorder="1" applyAlignment="1" applyProtection="1">
      <alignment horizontal="right"/>
      <protection locked="0"/>
    </xf>
    <xf numFmtId="0" fontId="16" fillId="10" borderId="47" xfId="4" applyFont="1" applyFill="1" applyBorder="1"/>
    <xf numFmtId="0" fontId="16" fillId="10" borderId="48" xfId="4" applyFont="1" applyFill="1" applyBorder="1"/>
    <xf numFmtId="166" fontId="2" fillId="10" borderId="50" xfId="4" applyNumberFormat="1" applyFont="1" applyFill="1" applyBorder="1" applyAlignment="1" applyProtection="1">
      <protection locked="0"/>
    </xf>
    <xf numFmtId="2" fontId="5" fillId="10" borderId="13" xfId="4" applyNumberFormat="1" applyFont="1" applyFill="1" applyBorder="1" applyAlignment="1" applyProtection="1">
      <protection locked="0"/>
    </xf>
    <xf numFmtId="0" fontId="16" fillId="10" borderId="50" xfId="4" applyFont="1" applyFill="1" applyBorder="1"/>
    <xf numFmtId="0" fontId="16" fillId="10" borderId="11" xfId="4" applyFont="1" applyFill="1" applyBorder="1"/>
    <xf numFmtId="0" fontId="5" fillId="5" borderId="9" xfId="4" applyFont="1" applyFill="1" applyBorder="1" applyAlignment="1" applyProtection="1">
      <alignment horizontal="left" wrapText="1" indent="1"/>
      <protection locked="0"/>
    </xf>
    <xf numFmtId="167" fontId="5" fillId="10" borderId="50" xfId="9" applyNumberFormat="1" applyFont="1" applyFill="1" applyBorder="1" applyAlignment="1" applyProtection="1">
      <alignment horizontal="left"/>
      <protection locked="0"/>
    </xf>
    <xf numFmtId="172" fontId="5" fillId="5" borderId="44" xfId="9" applyNumberFormat="1" applyFont="1" applyFill="1" applyBorder="1" applyAlignment="1" applyProtection="1">
      <alignment horizontal="right" vertical="center"/>
      <protection locked="0"/>
    </xf>
    <xf numFmtId="172" fontId="5" fillId="5" borderId="45" xfId="9" applyNumberFormat="1" applyFont="1" applyFill="1" applyBorder="1" applyAlignment="1" applyProtection="1">
      <alignment horizontal="right" vertical="center"/>
      <protection locked="0"/>
    </xf>
    <xf numFmtId="4" fontId="5" fillId="10" borderId="11" xfId="9" applyNumberFormat="1" applyFont="1" applyFill="1" applyBorder="1" applyAlignment="1" applyProtection="1">
      <alignment horizontal="right"/>
      <protection locked="0"/>
    </xf>
    <xf numFmtId="166" fontId="2" fillId="9" borderId="44" xfId="4" applyNumberFormat="1" applyFont="1" applyFill="1" applyBorder="1" applyAlignment="1">
      <alignment vertical="center" wrapText="1"/>
    </xf>
    <xf numFmtId="0" fontId="22" fillId="11" borderId="40" xfId="4" applyFont="1" applyFill="1" applyBorder="1" applyAlignment="1" applyProtection="1">
      <alignment vertical="center" wrapText="1"/>
      <protection locked="0"/>
    </xf>
    <xf numFmtId="0" fontId="23" fillId="11" borderId="40" xfId="4" applyFont="1" applyFill="1" applyBorder="1" applyAlignment="1" applyProtection="1">
      <alignment vertical="center"/>
      <protection locked="0"/>
    </xf>
    <xf numFmtId="166" fontId="23" fillId="11" borderId="51" xfId="4" applyNumberFormat="1" applyFont="1" applyFill="1" applyBorder="1" applyAlignment="1" applyProtection="1">
      <alignment vertical="center"/>
      <protection locked="0"/>
    </xf>
    <xf numFmtId="0" fontId="22" fillId="11" borderId="52" xfId="4" applyFont="1" applyFill="1" applyBorder="1" applyAlignment="1" applyProtection="1">
      <alignment vertical="center" wrapText="1"/>
      <protection locked="0"/>
    </xf>
    <xf numFmtId="166" fontId="23" fillId="11" borderId="52" xfId="4" applyNumberFormat="1" applyFont="1" applyFill="1" applyBorder="1" applyAlignment="1" applyProtection="1">
      <alignment vertical="center"/>
      <protection locked="0"/>
    </xf>
    <xf numFmtId="167" fontId="2" fillId="8" borderId="24" xfId="9" applyNumberFormat="1" applyFont="1" applyFill="1" applyBorder="1" applyAlignment="1" applyProtection="1">
      <alignment horizontal="left"/>
      <protection locked="0"/>
    </xf>
    <xf numFmtId="167" fontId="2" fillId="8" borderId="26" xfId="9" applyNumberFormat="1" applyFont="1" applyFill="1" applyBorder="1" applyAlignment="1" applyProtection="1">
      <alignment horizontal="left"/>
      <protection locked="0"/>
    </xf>
    <xf numFmtId="167" fontId="2" fillId="8" borderId="28" xfId="9" applyNumberFormat="1" applyFont="1" applyFill="1" applyBorder="1" applyAlignment="1" applyProtection="1">
      <alignment horizontal="left"/>
      <protection locked="0"/>
    </xf>
    <xf numFmtId="166" fontId="24" fillId="5" borderId="0" xfId="4" applyNumberFormat="1" applyFont="1" applyFill="1"/>
    <xf numFmtId="0" fontId="5" fillId="5" borderId="53" xfId="4" applyFont="1" applyFill="1" applyBorder="1" applyAlignment="1" applyProtection="1">
      <alignment horizontal="left"/>
      <protection locked="0"/>
    </xf>
    <xf numFmtId="167" fontId="5" fillId="5" borderId="53" xfId="9" applyNumberFormat="1" applyFont="1" applyFill="1" applyBorder="1" applyAlignment="1" applyProtection="1">
      <alignment horizontal="left"/>
      <protection locked="0"/>
    </xf>
    <xf numFmtId="172" fontId="5" fillId="5" borderId="54" xfId="9" applyNumberFormat="1" applyFont="1" applyFill="1" applyBorder="1" applyAlignment="1" applyProtection="1">
      <alignment horizontal="right" vertical="center"/>
      <protection locked="0"/>
    </xf>
    <xf numFmtId="172" fontId="5" fillId="5" borderId="55" xfId="9" applyNumberFormat="1" applyFont="1" applyFill="1" applyBorder="1" applyAlignment="1" applyProtection="1">
      <alignment horizontal="right" vertical="center"/>
      <protection locked="0"/>
    </xf>
    <xf numFmtId="172" fontId="5" fillId="5" borderId="56" xfId="9" applyNumberFormat="1" applyFont="1" applyFill="1" applyBorder="1" applyAlignment="1" applyProtection="1">
      <alignment horizontal="right" vertical="center"/>
      <protection locked="0"/>
    </xf>
    <xf numFmtId="167" fontId="2" fillId="8" borderId="57" xfId="9" applyNumberFormat="1" applyFont="1" applyFill="1" applyBorder="1" applyAlignment="1" applyProtection="1">
      <alignment horizontal="left"/>
      <protection locked="0"/>
    </xf>
    <xf numFmtId="167" fontId="2" fillId="8" borderId="55" xfId="9" applyNumberFormat="1" applyFont="1" applyFill="1" applyBorder="1" applyAlignment="1" applyProtection="1">
      <alignment horizontal="left"/>
      <protection locked="0"/>
    </xf>
    <xf numFmtId="167" fontId="2" fillId="8" borderId="56" xfId="9" applyNumberFormat="1" applyFont="1" applyFill="1" applyBorder="1" applyAlignment="1" applyProtection="1">
      <alignment horizontal="left"/>
      <protection locked="0"/>
    </xf>
    <xf numFmtId="0" fontId="5" fillId="0" borderId="14" xfId="4" applyFont="1" applyFill="1" applyBorder="1" applyAlignment="1" applyProtection="1">
      <alignment horizontal="left"/>
      <protection locked="0"/>
    </xf>
    <xf numFmtId="0" fontId="5" fillId="0" borderId="0" xfId="4" applyFont="1" applyFill="1" applyBorder="1" applyAlignment="1" applyProtection="1">
      <alignment horizontal="left"/>
      <protection locked="0"/>
    </xf>
    <xf numFmtId="0" fontId="5" fillId="0" borderId="2" xfId="4" applyFont="1" applyFill="1" applyBorder="1" applyAlignment="1" applyProtection="1">
      <alignment horizontal="left"/>
      <protection locked="0"/>
    </xf>
    <xf numFmtId="0" fontId="5" fillId="0" borderId="58" xfId="4" applyFont="1" applyFill="1" applyBorder="1" applyAlignment="1" applyProtection="1">
      <alignment horizontal="left"/>
      <protection locked="0"/>
    </xf>
    <xf numFmtId="172" fontId="2" fillId="8" borderId="58" xfId="9" applyNumberFormat="1" applyFont="1" applyFill="1" applyBorder="1" applyAlignment="1" applyProtection="1">
      <alignment horizontal="left"/>
      <protection locked="0"/>
    </xf>
    <xf numFmtId="172" fontId="2" fillId="8" borderId="59" xfId="9" applyNumberFormat="1" applyFont="1" applyFill="1" applyBorder="1" applyAlignment="1" applyProtection="1">
      <alignment horizontal="left"/>
      <protection locked="0"/>
    </xf>
    <xf numFmtId="172" fontId="2" fillId="8" borderId="60" xfId="9" applyNumberFormat="1" applyFont="1" applyFill="1" applyBorder="1" applyAlignment="1" applyProtection="1">
      <alignment horizontal="left"/>
      <protection locked="0"/>
    </xf>
    <xf numFmtId="172" fontId="5" fillId="8" borderId="41" xfId="9" applyNumberFormat="1" applyFont="1" applyFill="1" applyBorder="1" applyAlignment="1" applyProtection="1">
      <alignment horizontal="left"/>
      <protection locked="0"/>
    </xf>
    <xf numFmtId="0" fontId="2" fillId="5" borderId="42" xfId="4" applyFont="1" applyFill="1" applyBorder="1" applyAlignment="1" applyProtection="1">
      <alignment horizontal="left"/>
      <protection locked="0"/>
    </xf>
    <xf numFmtId="167" fontId="2" fillId="8" borderId="61" xfId="9" applyNumberFormat="1" applyFont="1" applyFill="1" applyBorder="1" applyAlignment="1" applyProtection="1">
      <alignment horizontal="left"/>
      <protection locked="0"/>
    </xf>
    <xf numFmtId="172" fontId="2" fillId="8" borderId="36" xfId="9" applyNumberFormat="1" applyFont="1" applyFill="1" applyBorder="1" applyAlignment="1" applyProtection="1">
      <alignment horizontal="left"/>
      <protection locked="0"/>
    </xf>
    <xf numFmtId="172" fontId="2" fillId="5" borderId="18" xfId="9" applyNumberFormat="1" applyFont="1" applyFill="1" applyBorder="1" applyAlignment="1" applyProtection="1">
      <alignment horizontal="right" vertical="center"/>
      <protection locked="0"/>
    </xf>
    <xf numFmtId="172" fontId="2" fillId="5" borderId="31" xfId="9" applyNumberFormat="1" applyFont="1" applyFill="1" applyBorder="1" applyAlignment="1" applyProtection="1">
      <alignment horizontal="right" vertical="center"/>
      <protection locked="0"/>
    </xf>
    <xf numFmtId="172" fontId="2" fillId="5" borderId="16" xfId="9" applyNumberFormat="1" applyFont="1" applyFill="1" applyBorder="1" applyAlignment="1" applyProtection="1">
      <alignment horizontal="right" vertical="center"/>
      <protection locked="0"/>
    </xf>
    <xf numFmtId="172" fontId="2" fillId="5" borderId="38" xfId="9" applyNumberFormat="1" applyFont="1" applyFill="1" applyBorder="1" applyAlignment="1" applyProtection="1">
      <alignment horizontal="right" vertical="center"/>
      <protection locked="0"/>
    </xf>
    <xf numFmtId="172" fontId="2" fillId="8" borderId="58" xfId="9" applyNumberFormat="1" applyFont="1" applyFill="1" applyBorder="1" applyAlignment="1" applyProtection="1">
      <alignment horizontal="right" vertical="center"/>
      <protection locked="0"/>
    </xf>
    <xf numFmtId="172" fontId="2" fillId="8" borderId="4" xfId="9" applyNumberFormat="1" applyFont="1" applyFill="1" applyBorder="1" applyAlignment="1" applyProtection="1">
      <alignment horizontal="right" vertical="center"/>
      <protection locked="0"/>
    </xf>
    <xf numFmtId="172" fontId="2" fillId="8" borderId="0" xfId="9" applyNumberFormat="1" applyFont="1" applyFill="1" applyBorder="1" applyAlignment="1" applyProtection="1">
      <alignment horizontal="right" vertical="center"/>
      <protection locked="0"/>
    </xf>
    <xf numFmtId="172" fontId="2" fillId="8" borderId="36" xfId="9" applyNumberFormat="1" applyFont="1" applyFill="1" applyBorder="1" applyAlignment="1" applyProtection="1">
      <alignment horizontal="right"/>
      <protection locked="0"/>
    </xf>
    <xf numFmtId="172" fontId="1" fillId="0" borderId="0" xfId="4" applyNumberFormat="1" applyFill="1" applyAlignment="1" applyProtection="1">
      <alignment horizontal="right"/>
      <protection locked="0"/>
    </xf>
    <xf numFmtId="0" fontId="2" fillId="5" borderId="47" xfId="4" applyFont="1" applyFill="1" applyBorder="1" applyAlignment="1" applyProtection="1">
      <alignment horizontal="left"/>
      <protection locked="0"/>
    </xf>
    <xf numFmtId="172" fontId="2" fillId="8" borderId="14" xfId="9" applyNumberFormat="1" applyFont="1" applyFill="1" applyBorder="1" applyAlignment="1" applyProtection="1">
      <alignment horizontal="left"/>
      <protection locked="0"/>
    </xf>
    <xf numFmtId="172" fontId="2" fillId="8" borderId="41" xfId="9" applyNumberFormat="1" applyFont="1" applyFill="1" applyBorder="1" applyAlignment="1" applyProtection="1">
      <alignment horizontal="left" vertical="center"/>
      <protection locked="0"/>
    </xf>
    <xf numFmtId="172" fontId="2" fillId="5" borderId="48" xfId="9" applyNumberFormat="1" applyFont="1" applyFill="1" applyBorder="1" applyAlignment="1" applyProtection="1">
      <alignment horizontal="right" vertical="center"/>
      <protection locked="0"/>
    </xf>
    <xf numFmtId="172" fontId="2" fillId="5" borderId="43" xfId="9" applyNumberFormat="1" applyFont="1" applyFill="1" applyBorder="1" applyAlignment="1" applyProtection="1">
      <alignment horizontal="right" vertical="center"/>
      <protection locked="0"/>
    </xf>
    <xf numFmtId="172" fontId="2" fillId="5" borderId="5" xfId="9" applyNumberFormat="1" applyFont="1" applyFill="1" applyBorder="1" applyAlignment="1" applyProtection="1">
      <alignment horizontal="right" vertical="center"/>
      <protection locked="0"/>
    </xf>
    <xf numFmtId="172" fontId="2" fillId="8" borderId="24" xfId="9" applyNumberFormat="1" applyFont="1" applyFill="1" applyBorder="1" applyAlignment="1" applyProtection="1">
      <alignment horizontal="right" vertical="center"/>
      <protection locked="0"/>
    </xf>
    <xf numFmtId="172" fontId="2" fillId="8" borderId="61" xfId="9" applyNumberFormat="1" applyFont="1" applyFill="1" applyBorder="1" applyAlignment="1" applyProtection="1">
      <alignment horizontal="right"/>
      <protection locked="0"/>
    </xf>
    <xf numFmtId="167" fontId="26" fillId="8" borderId="61" xfId="9" applyNumberFormat="1" applyFont="1" applyFill="1" applyBorder="1" applyAlignment="1" applyProtection="1">
      <alignment horizontal="left"/>
      <protection locked="0"/>
    </xf>
    <xf numFmtId="172" fontId="1" fillId="0" borderId="0" xfId="4" applyNumberFormat="1" applyFont="1" applyFill="1" applyAlignment="1" applyProtection="1">
      <alignment horizontal="right"/>
      <protection locked="0"/>
    </xf>
    <xf numFmtId="172" fontId="2" fillId="5" borderId="49" xfId="9" applyNumberFormat="1" applyFont="1" applyFill="1" applyBorder="1" applyAlignment="1" applyProtection="1">
      <alignment horizontal="right" vertical="center"/>
      <protection locked="0"/>
    </xf>
    <xf numFmtId="0" fontId="16" fillId="0" borderId="0" xfId="4" applyFont="1" applyAlignment="1" applyProtection="1">
      <alignment horizontal="left"/>
      <protection locked="0"/>
    </xf>
    <xf numFmtId="0" fontId="16" fillId="0" borderId="0" xfId="4" applyFont="1" applyAlignment="1" applyProtection="1">
      <alignment horizontal="left" wrapText="1"/>
      <protection locked="0"/>
    </xf>
    <xf numFmtId="0" fontId="2" fillId="5" borderId="50" xfId="4" applyFont="1" applyFill="1" applyBorder="1" applyAlignment="1" applyProtection="1">
      <alignment horizontal="left"/>
      <protection locked="0"/>
    </xf>
    <xf numFmtId="172" fontId="2" fillId="8" borderId="26" xfId="9" applyNumberFormat="1" applyFont="1" applyFill="1" applyBorder="1" applyAlignment="1" applyProtection="1">
      <alignment horizontal="right" vertical="center"/>
      <protection locked="0"/>
    </xf>
    <xf numFmtId="172" fontId="2" fillId="5" borderId="9" xfId="9" applyNumberFormat="1" applyFont="1" applyFill="1" applyBorder="1" applyAlignment="1" applyProtection="1">
      <alignment horizontal="right" vertical="center"/>
      <protection locked="0"/>
    </xf>
    <xf numFmtId="172" fontId="2" fillId="5" borderId="10" xfId="9" applyNumberFormat="1" applyFont="1" applyFill="1" applyBorder="1" applyAlignment="1" applyProtection="1">
      <alignment horizontal="right" vertical="center"/>
      <protection locked="0"/>
    </xf>
    <xf numFmtId="172" fontId="2" fillId="5" borderId="62" xfId="9" applyNumberFormat="1" applyFont="1" applyFill="1" applyBorder="1" applyAlignment="1" applyProtection="1">
      <alignment horizontal="right" vertical="center"/>
      <protection locked="0"/>
    </xf>
    <xf numFmtId="172" fontId="2" fillId="5" borderId="12" xfId="9" applyNumberFormat="1" applyFont="1" applyFill="1" applyBorder="1" applyAlignment="1" applyProtection="1">
      <alignment horizontal="right" vertical="center"/>
      <protection locked="0"/>
    </xf>
    <xf numFmtId="172" fontId="2" fillId="8" borderId="63" xfId="9" applyNumberFormat="1" applyFont="1" applyFill="1" applyBorder="1" applyAlignment="1" applyProtection="1">
      <alignment horizontal="right"/>
      <protection locked="0"/>
    </xf>
    <xf numFmtId="0" fontId="23" fillId="11" borderId="53" xfId="4" applyFont="1" applyFill="1" applyBorder="1" applyAlignment="1" applyProtection="1">
      <alignment wrapText="1"/>
      <protection locked="0"/>
    </xf>
    <xf numFmtId="167" fontId="23" fillId="11" borderId="53" xfId="9" applyNumberFormat="1" applyFont="1" applyFill="1" applyBorder="1" applyAlignment="1" applyProtection="1">
      <alignment horizontal="left"/>
      <protection locked="0"/>
    </xf>
    <xf numFmtId="172" fontId="23" fillId="11" borderId="54" xfId="9" applyNumberFormat="1" applyFont="1" applyFill="1" applyBorder="1" applyAlignment="1" applyProtection="1">
      <alignment horizontal="left"/>
      <protection locked="0"/>
    </xf>
    <xf numFmtId="172" fontId="23" fillId="11" borderId="55" xfId="9" applyNumberFormat="1" applyFont="1" applyFill="1" applyBorder="1" applyAlignment="1" applyProtection="1">
      <alignment horizontal="right"/>
      <protection locked="0"/>
    </xf>
    <xf numFmtId="172" fontId="23" fillId="11" borderId="56" xfId="9" applyNumberFormat="1" applyFont="1" applyFill="1" applyBorder="1" applyAlignment="1" applyProtection="1">
      <alignment horizontal="right"/>
      <protection locked="0"/>
    </xf>
    <xf numFmtId="172" fontId="23" fillId="11" borderId="58" xfId="9" applyNumberFormat="1" applyFont="1" applyFill="1" applyBorder="1" applyAlignment="1" applyProtection="1">
      <alignment horizontal="right" vertical="center"/>
      <protection locked="0"/>
    </xf>
    <xf numFmtId="172" fontId="23" fillId="11" borderId="64" xfId="9" applyNumberFormat="1" applyFont="1" applyFill="1" applyBorder="1" applyAlignment="1" applyProtection="1">
      <alignment horizontal="right" vertical="center"/>
      <protection locked="0"/>
    </xf>
    <xf numFmtId="172" fontId="23" fillId="11" borderId="55" xfId="9" applyNumberFormat="1" applyFont="1" applyFill="1" applyBorder="1" applyAlignment="1" applyProtection="1">
      <alignment horizontal="right" vertical="center"/>
      <protection locked="0"/>
    </xf>
    <xf numFmtId="172" fontId="23" fillId="11" borderId="54" xfId="9" applyNumberFormat="1" applyFont="1" applyFill="1" applyBorder="1" applyAlignment="1" applyProtection="1">
      <alignment horizontal="right" vertical="center"/>
      <protection locked="0"/>
    </xf>
    <xf numFmtId="172" fontId="23" fillId="11" borderId="63" xfId="9" applyNumberFormat="1" applyFont="1" applyFill="1" applyBorder="1" applyAlignment="1" applyProtection="1">
      <alignment horizontal="right"/>
      <protection locked="0"/>
    </xf>
    <xf numFmtId="0" fontId="5" fillId="5" borderId="58" xfId="4" applyFont="1" applyFill="1" applyBorder="1" applyAlignment="1" applyProtection="1">
      <alignment horizontal="left" wrapText="1"/>
      <protection locked="0"/>
    </xf>
    <xf numFmtId="0" fontId="5" fillId="5" borderId="59" xfId="4" applyFont="1" applyFill="1" applyBorder="1" applyAlignment="1" applyProtection="1">
      <alignment horizontal="left" wrapText="1"/>
      <protection locked="0"/>
    </xf>
    <xf numFmtId="172" fontId="5" fillId="5" borderId="59" xfId="9" applyNumberFormat="1" applyFont="1" applyFill="1" applyBorder="1" applyAlignment="1" applyProtection="1">
      <alignment horizontal="right" vertical="center"/>
      <protection locked="0"/>
    </xf>
    <xf numFmtId="0" fontId="1" fillId="0" borderId="61" xfId="4" applyFill="1" applyBorder="1" applyProtection="1">
      <protection locked="0"/>
    </xf>
    <xf numFmtId="0" fontId="23" fillId="11" borderId="63" xfId="4" applyFont="1" applyFill="1" applyBorder="1" applyAlignment="1" applyProtection="1">
      <alignment vertical="center"/>
      <protection locked="0"/>
    </xf>
    <xf numFmtId="167" fontId="27" fillId="11" borderId="63" xfId="9" applyNumberFormat="1" applyFont="1" applyFill="1" applyBorder="1" applyAlignment="1" applyProtection="1">
      <alignment horizontal="left"/>
      <protection locked="0"/>
    </xf>
    <xf numFmtId="167" fontId="27" fillId="11" borderId="27" xfId="9" applyNumberFormat="1" applyFont="1" applyFill="1" applyBorder="1" applyAlignment="1" applyProtection="1">
      <alignment horizontal="left"/>
      <protection locked="0"/>
    </xf>
    <xf numFmtId="2" fontId="5" fillId="11" borderId="65" xfId="9" applyNumberFormat="1" applyFont="1" applyFill="1" applyBorder="1" applyAlignment="1" applyProtection="1">
      <alignment horizontal="right"/>
      <protection locked="0"/>
    </xf>
    <xf numFmtId="2" fontId="5" fillId="11" borderId="66" xfId="9" applyNumberFormat="1" applyFont="1" applyFill="1" applyBorder="1" applyAlignment="1" applyProtection="1">
      <alignment horizontal="right"/>
      <protection locked="0"/>
    </xf>
    <xf numFmtId="172" fontId="23" fillId="11" borderId="59" xfId="9" applyNumberFormat="1" applyFont="1" applyFill="1" applyBorder="1" applyAlignment="1" applyProtection="1">
      <alignment horizontal="right" vertical="center"/>
      <protection locked="0"/>
    </xf>
    <xf numFmtId="172" fontId="23" fillId="11" borderId="53" xfId="9" applyNumberFormat="1" applyFont="1" applyFill="1" applyBorder="1" applyAlignment="1" applyProtection="1">
      <alignment horizontal="right"/>
      <protection locked="0"/>
    </xf>
    <xf numFmtId="166" fontId="28" fillId="0" borderId="0" xfId="4" applyNumberFormat="1" applyFont="1" applyAlignment="1" applyProtection="1">
      <alignment horizontal="left"/>
      <protection locked="0"/>
    </xf>
    <xf numFmtId="0" fontId="2" fillId="0" borderId="0" xfId="4" applyFont="1" applyAlignment="1" applyProtection="1">
      <alignment horizontal="left"/>
      <protection locked="0"/>
    </xf>
    <xf numFmtId="0" fontId="29" fillId="0" borderId="0" xfId="4" applyFont="1" applyFill="1" applyAlignment="1" applyProtection="1">
      <alignment horizontal="center" wrapText="1"/>
      <protection locked="0"/>
    </xf>
    <xf numFmtId="0" fontId="8" fillId="0" borderId="0" xfId="4" applyFont="1" applyProtection="1">
      <protection locked="0"/>
    </xf>
    <xf numFmtId="0" fontId="2" fillId="0" borderId="0" xfId="4" applyFont="1" applyAlignment="1" applyProtection="1">
      <protection locked="0"/>
    </xf>
    <xf numFmtId="0" fontId="1" fillId="0" borderId="0" xfId="4" applyAlignment="1" applyProtection="1">
      <alignment horizontal="left"/>
      <protection locked="0"/>
    </xf>
    <xf numFmtId="0" fontId="5" fillId="5" borderId="3" xfId="4" applyFont="1" applyFill="1" applyBorder="1" applyAlignment="1">
      <alignment vertical="center" wrapText="1"/>
    </xf>
    <xf numFmtId="0" fontId="18" fillId="5" borderId="29" xfId="4" applyFont="1" applyFill="1" applyBorder="1" applyAlignment="1" applyProtection="1">
      <alignment horizontal="right" vertical="center"/>
      <protection locked="0"/>
    </xf>
    <xf numFmtId="0" fontId="22" fillId="11" borderId="30" xfId="4" applyFont="1" applyFill="1" applyBorder="1" applyAlignment="1">
      <alignment horizontal="right" vertical="center" wrapText="1"/>
    </xf>
    <xf numFmtId="0" fontId="21" fillId="0" borderId="0" xfId="4" applyFont="1" applyProtection="1">
      <protection locked="0"/>
    </xf>
    <xf numFmtId="0" fontId="5" fillId="5" borderId="43" xfId="4" applyFont="1" applyFill="1" applyBorder="1" applyAlignment="1">
      <alignment vertical="center" wrapText="1"/>
    </xf>
    <xf numFmtId="2" fontId="5" fillId="9" borderId="12" xfId="4" applyNumberFormat="1" applyFont="1" applyFill="1" applyBorder="1" applyAlignment="1">
      <alignment vertical="center" wrapText="1"/>
    </xf>
    <xf numFmtId="166" fontId="23" fillId="11" borderId="46" xfId="4" applyNumberFormat="1" applyFont="1" applyFill="1" applyBorder="1" applyAlignment="1">
      <alignment horizontal="right" vertical="center" wrapText="1"/>
    </xf>
    <xf numFmtId="0" fontId="2" fillId="10" borderId="45" xfId="4" applyFont="1" applyFill="1" applyBorder="1" applyAlignment="1">
      <alignment horizontal="right" vertical="center" wrapText="1"/>
    </xf>
    <xf numFmtId="166" fontId="2" fillId="10" borderId="46" xfId="4" applyNumberFormat="1" applyFont="1" applyFill="1" applyBorder="1" applyAlignment="1">
      <alignment horizontal="right" vertical="center" wrapText="1"/>
    </xf>
    <xf numFmtId="0" fontId="6" fillId="0" borderId="0" xfId="4" applyFont="1" applyAlignment="1" applyProtection="1">
      <alignment horizontal="left"/>
      <protection locked="0"/>
    </xf>
    <xf numFmtId="2" fontId="2" fillId="9" borderId="43" xfId="4" applyNumberFormat="1" applyFont="1" applyFill="1" applyBorder="1" applyAlignment="1">
      <alignment horizontal="left" vertical="center" wrapText="1"/>
    </xf>
    <xf numFmtId="2" fontId="2" fillId="9" borderId="43" xfId="4" applyNumberFormat="1" applyFont="1" applyFill="1" applyBorder="1" applyAlignment="1">
      <alignment horizontal="left" vertical="center" wrapText="1" indent="2"/>
    </xf>
    <xf numFmtId="0" fontId="22" fillId="11" borderId="33" xfId="4" applyFont="1" applyFill="1" applyBorder="1" applyAlignment="1" applyProtection="1">
      <alignment vertical="center" wrapText="1"/>
      <protection locked="0"/>
    </xf>
    <xf numFmtId="166" fontId="22" fillId="11" borderId="34" xfId="4" applyNumberFormat="1" applyFont="1" applyFill="1" applyBorder="1" applyAlignment="1">
      <alignment horizontal="right" vertical="center" wrapText="1"/>
    </xf>
    <xf numFmtId="166" fontId="22" fillId="11" borderId="35" xfId="4" applyNumberFormat="1" applyFont="1" applyFill="1" applyBorder="1" applyAlignment="1">
      <alignment horizontal="right" vertical="center" wrapText="1"/>
    </xf>
    <xf numFmtId="0" fontId="31" fillId="3" borderId="10" xfId="2" applyFont="1" applyBorder="1"/>
    <xf numFmtId="0" fontId="31" fillId="3" borderId="11" xfId="2" applyFont="1" applyBorder="1" applyAlignment="1">
      <alignment horizontal="center" vertical="center"/>
    </xf>
    <xf numFmtId="0" fontId="31" fillId="3" borderId="12" xfId="2" applyFont="1" applyBorder="1" applyAlignment="1">
      <alignment horizontal="center" vertical="center"/>
    </xf>
    <xf numFmtId="0" fontId="1" fillId="0" borderId="0" xfId="4"/>
    <xf numFmtId="0" fontId="33" fillId="0" borderId="68" xfId="11" applyFont="1" applyBorder="1">
      <alignment horizontal="left" vertical="center" wrapText="1" indent="1"/>
    </xf>
    <xf numFmtId="44" fontId="34" fillId="0" borderId="0" xfId="12" applyFont="1" applyBorder="1"/>
    <xf numFmtId="0" fontId="33" fillId="0" borderId="69" xfId="11" applyFont="1" applyBorder="1">
      <alignment horizontal="left" vertical="center" wrapText="1" indent="1"/>
    </xf>
    <xf numFmtId="44" fontId="34" fillId="0" borderId="17" xfId="12" applyFont="1" applyBorder="1"/>
    <xf numFmtId="0" fontId="35" fillId="0" borderId="0" xfId="13" applyFont="1"/>
    <xf numFmtId="1" fontId="35" fillId="0" borderId="0" xfId="13" applyNumberFormat="1" applyFont="1"/>
    <xf numFmtId="0" fontId="20" fillId="0" borderId="0" xfId="13" applyFont="1"/>
    <xf numFmtId="0" fontId="33" fillId="0" borderId="70" xfId="11" applyFont="1" applyBorder="1">
      <alignment horizontal="left" vertical="center" wrapText="1" indent="1"/>
    </xf>
    <xf numFmtId="10" fontId="34" fillId="0" borderId="11" xfId="10" applyNumberFormat="1" applyFont="1" applyBorder="1"/>
    <xf numFmtId="10" fontId="34" fillId="0" borderId="17" xfId="10" applyNumberFormat="1" applyFont="1" applyFill="1" applyBorder="1"/>
  </cellXfs>
  <cellStyles count="14">
    <cellStyle name="Accent1" xfId="2" builtinId="29"/>
    <cellStyle name="Comma 2 3" xfId="9"/>
    <cellStyle name="Currency 2" xfId="12"/>
    <cellStyle name="Normal" xfId="0" builtinId="0"/>
    <cellStyle name="Normal 10" xfId="7"/>
    <cellStyle name="Normal 114" xfId="6"/>
    <cellStyle name="Normal 13" xfId="5"/>
    <cellStyle name="Normal 2" xfId="4"/>
    <cellStyle name="Normal 2 2" xfId="13"/>
    <cellStyle name="Normal 2 2 2" xfId="3"/>
    <cellStyle name="Normal 4" xfId="8"/>
    <cellStyle name="Percent" xfId="1" builtinId="5"/>
    <cellStyle name="Percent 2" xfId="10"/>
    <cellStyle name="Row label 1"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370819</xdr:colOff>
      <xdr:row>44</xdr:row>
      <xdr:rowOff>56273</xdr:rowOff>
    </xdr:to>
    <xdr:pic>
      <xdr:nvPicPr>
        <xdr:cNvPr id="2" name="Picture 1"/>
        <xdr:cNvPicPr>
          <a:picLocks noChangeAspect="1"/>
        </xdr:cNvPicPr>
      </xdr:nvPicPr>
      <xdr:blipFill>
        <a:blip xmlns:r="http://schemas.openxmlformats.org/officeDocument/2006/relationships" r:embed="rId1"/>
        <a:stretch>
          <a:fillRect/>
        </a:stretch>
      </xdr:blipFill>
      <xdr:spPr>
        <a:xfrm>
          <a:off x="609600" y="161925"/>
          <a:ext cx="5247619" cy="70190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0</xdr:colOff>
      <xdr:row>5</xdr:row>
      <xdr:rowOff>1</xdr:rowOff>
    </xdr:to>
    <xdr:grpSp>
      <xdr:nvGrpSpPr>
        <xdr:cNvPr id="2" name="Group 1"/>
        <xdr:cNvGrpSpPr>
          <a:grpSpLocks/>
        </xdr:cNvGrpSpPr>
      </xdr:nvGrpSpPr>
      <xdr:grpSpPr bwMode="auto">
        <a:xfrm>
          <a:off x="0" y="1"/>
          <a:ext cx="1066800" cy="1533525"/>
          <a:chOff x="0" y="0"/>
          <a:chExt cx="78" cy="103"/>
        </a:xfrm>
      </xdr:grpSpPr>
      <xdr:grpSp>
        <xdr:nvGrpSpPr>
          <xdr:cNvPr id="3" name="Group 2"/>
          <xdr:cNvGrpSpPr>
            <a:grpSpLocks/>
          </xdr:cNvGrpSpPr>
        </xdr:nvGrpSpPr>
        <xdr:grpSpPr bwMode="auto">
          <a:xfrm>
            <a:off x="0" y="0"/>
            <a:ext cx="78" cy="103"/>
            <a:chOff x="64" y="0"/>
            <a:chExt cx="78" cy="103"/>
          </a:xfrm>
        </xdr:grpSpPr>
        <xdr:sp macro="" textlink="">
          <xdr:nvSpPr>
            <xdr:cNvPr id="6"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
  <sheetViews>
    <sheetView tabSelected="1" workbookViewId="0">
      <selection activeCell="P20" sqref="P20"/>
    </sheetView>
  </sheetViews>
  <sheetFormatPr defaultRowHeight="12.75"/>
  <sheetData>
    <row r="5" spans="2:2">
      <c r="B5" s="6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48"/>
  <sheetViews>
    <sheetView showGridLines="0" zoomScaleNormal="100" workbookViewId="0">
      <selection activeCell="R29" sqref="R29"/>
    </sheetView>
  </sheetViews>
  <sheetFormatPr defaultColWidth="9.140625" defaultRowHeight="12.75"/>
  <cols>
    <col min="1" max="1" width="28.42578125" style="1" bestFit="1" customWidth="1"/>
    <col min="2" max="14" width="6.28515625" style="1" customWidth="1"/>
    <col min="15" max="15" width="6.42578125" style="1" customWidth="1"/>
    <col min="16" max="16" width="6.28515625" style="1" customWidth="1"/>
    <col min="17" max="17" width="5.7109375" style="1" customWidth="1"/>
    <col min="18" max="16384" width="9.140625" style="1"/>
  </cols>
  <sheetData>
    <row r="1" spans="1:16" ht="15.75" thickBot="1">
      <c r="A1" s="65" t="s">
        <v>0</v>
      </c>
      <c r="B1" s="65"/>
      <c r="C1" s="65"/>
      <c r="D1" s="65"/>
      <c r="E1" s="65"/>
      <c r="F1" s="65"/>
      <c r="G1" s="65"/>
      <c r="H1" s="65"/>
      <c r="I1" s="65"/>
      <c r="J1" s="65"/>
      <c r="K1" s="65"/>
      <c r="L1" s="65"/>
      <c r="M1" s="65"/>
      <c r="N1" s="65"/>
      <c r="O1" s="65"/>
      <c r="P1" s="65"/>
    </row>
    <row r="2" spans="1:16" ht="3" customHeight="1">
      <c r="A2" s="2"/>
      <c r="B2" s="2"/>
      <c r="C2" s="2"/>
      <c r="D2" s="2"/>
      <c r="E2" s="2"/>
      <c r="F2" s="2"/>
      <c r="G2" s="2"/>
      <c r="H2" s="2"/>
      <c r="I2" s="2"/>
      <c r="J2" s="2"/>
      <c r="K2" s="2"/>
      <c r="L2" s="2"/>
      <c r="M2" s="2"/>
      <c r="N2" s="2"/>
      <c r="O2" s="2"/>
      <c r="P2" s="2"/>
    </row>
    <row r="3" spans="1:16">
      <c r="A3" s="68" t="s">
        <v>1</v>
      </c>
      <c r="B3" s="68"/>
      <c r="C3" s="68"/>
      <c r="D3" s="68"/>
      <c r="E3" s="68"/>
      <c r="F3" s="68"/>
      <c r="G3" s="68"/>
      <c r="H3" s="68"/>
      <c r="I3" s="68"/>
      <c r="J3" s="68"/>
      <c r="K3" s="68"/>
      <c r="L3" s="68"/>
      <c r="M3" s="68"/>
      <c r="N3" s="68"/>
      <c r="O3" s="68"/>
      <c r="P3" s="68"/>
    </row>
    <row r="4" spans="1:16" ht="3.75" customHeight="1">
      <c r="A4" s="3"/>
      <c r="B4" s="3"/>
      <c r="C4" s="3"/>
      <c r="D4" s="3"/>
      <c r="E4" s="3"/>
      <c r="F4" s="3"/>
      <c r="G4" s="3"/>
      <c r="H4" s="3"/>
      <c r="I4" s="3"/>
      <c r="J4" s="3"/>
      <c r="K4" s="3"/>
      <c r="L4" s="3"/>
      <c r="M4" s="3"/>
      <c r="N4" s="3"/>
      <c r="O4" s="3"/>
      <c r="P4" s="3"/>
    </row>
    <row r="5" spans="1:16" ht="12.75" customHeight="1">
      <c r="A5" s="4" t="s">
        <v>6</v>
      </c>
      <c r="B5" s="62">
        <f>((1+10.02%)/(1+2.48%)-1)</f>
        <v>7.357533177205311E-2</v>
      </c>
      <c r="C5" s="66" t="s">
        <v>2</v>
      </c>
      <c r="D5" s="66"/>
      <c r="E5" s="66"/>
      <c r="F5" s="66"/>
      <c r="G5" s="66"/>
      <c r="H5" s="6">
        <f>SUM(B12:F12)</f>
        <v>2835.6172284386148</v>
      </c>
      <c r="I5" s="66" t="s">
        <v>3</v>
      </c>
      <c r="J5" s="66"/>
      <c r="K5" s="66"/>
      <c r="L5" s="66"/>
      <c r="M5" s="66"/>
      <c r="N5" s="7">
        <f>NPV(rate,B26:P26)*B32*(1+rate)</f>
        <v>451.98750189849505</v>
      </c>
      <c r="O5" s="3"/>
      <c r="P5" s="3"/>
    </row>
    <row r="6" spans="1:16">
      <c r="A6" s="4" t="s">
        <v>27</v>
      </c>
      <c r="B6" s="48">
        <v>4</v>
      </c>
      <c r="C6" s="66" t="s">
        <v>4</v>
      </c>
      <c r="D6" s="66"/>
      <c r="E6" s="66"/>
      <c r="F6" s="66"/>
      <c r="G6" s="66"/>
      <c r="H6" s="6">
        <f>NPV(rate,B12:F12)*B32*(1+rate)</f>
        <v>2473.3852336292307</v>
      </c>
      <c r="I6" s="66" t="s">
        <v>5</v>
      </c>
      <c r="J6" s="66"/>
      <c r="K6" s="66"/>
      <c r="L6" s="66"/>
      <c r="M6" s="66"/>
      <c r="N6" s="7">
        <f>SUM(B34:P34)</f>
        <v>373.66339366357948</v>
      </c>
      <c r="O6" s="8">
        <f>N6/N8</f>
        <v>0.64392867400272902</v>
      </c>
    </row>
    <row r="7" spans="1:16">
      <c r="A7" s="4" t="s">
        <v>33</v>
      </c>
      <c r="B7" s="49" t="s">
        <v>32</v>
      </c>
      <c r="C7" s="67" t="s">
        <v>7</v>
      </c>
      <c r="D7" s="67"/>
      <c r="E7" s="67"/>
      <c r="F7" s="67"/>
      <c r="G7" s="67"/>
      <c r="H7" s="6">
        <f>NPV(rate,B11:F11)*B32*(1+rate)</f>
        <v>2530.1182944574739</v>
      </c>
      <c r="I7" s="67" t="s">
        <v>8</v>
      </c>
      <c r="J7" s="67"/>
      <c r="K7" s="67"/>
      <c r="L7" s="67"/>
      <c r="M7" s="67"/>
      <c r="N7" s="55">
        <f>SUM(B35:P35)</f>
        <v>206.62353678299948</v>
      </c>
      <c r="O7" s="8">
        <f>N7/N8</f>
        <v>0.35607132599727082</v>
      </c>
    </row>
    <row r="8" spans="1:16">
      <c r="A8" s="4" t="s">
        <v>28</v>
      </c>
      <c r="B8" s="49" t="s">
        <v>32</v>
      </c>
      <c r="C8" s="66" t="s">
        <v>9</v>
      </c>
      <c r="D8" s="66"/>
      <c r="E8" s="66"/>
      <c r="F8" s="66"/>
      <c r="G8" s="66"/>
      <c r="H8" s="9">
        <f>H7-H6</f>
        <v>56.733060828243197</v>
      </c>
      <c r="I8" s="66" t="s">
        <v>10</v>
      </c>
      <c r="J8" s="66"/>
      <c r="K8" s="66"/>
      <c r="L8" s="66"/>
      <c r="M8" s="66"/>
      <c r="N8" s="55">
        <f>SUM(B36:P36)</f>
        <v>580.28693044657905</v>
      </c>
      <c r="O8" s="10"/>
      <c r="P8" s="10"/>
    </row>
    <row r="9" spans="1:16" ht="3.75" customHeight="1" thickBot="1">
      <c r="A9" s="10"/>
      <c r="B9" s="10"/>
      <c r="C9" s="5"/>
      <c r="D9" s="5"/>
      <c r="E9" s="5"/>
      <c r="F9" s="5"/>
      <c r="G9" s="5"/>
      <c r="H9" s="9"/>
      <c r="I9" s="5"/>
      <c r="J9" s="5"/>
      <c r="K9" s="5"/>
      <c r="L9" s="5"/>
      <c r="M9" s="5"/>
      <c r="N9" s="7"/>
      <c r="O9" s="10"/>
      <c r="P9" s="10"/>
    </row>
    <row r="10" spans="1:16">
      <c r="A10" s="11" t="s">
        <v>11</v>
      </c>
      <c r="B10" s="12">
        <v>1</v>
      </c>
      <c r="C10" s="12">
        <v>2</v>
      </c>
      <c r="D10" s="12">
        <v>3</v>
      </c>
      <c r="E10" s="12">
        <v>4</v>
      </c>
      <c r="F10" s="12">
        <v>5</v>
      </c>
      <c r="G10" s="13">
        <v>6</v>
      </c>
      <c r="H10" s="14">
        <v>7</v>
      </c>
      <c r="I10" s="14">
        <v>8</v>
      </c>
      <c r="J10" s="14">
        <v>9</v>
      </c>
      <c r="K10" s="15">
        <v>10</v>
      </c>
      <c r="L10" s="13">
        <v>11</v>
      </c>
      <c r="M10" s="14">
        <v>12</v>
      </c>
      <c r="N10" s="14">
        <v>13</v>
      </c>
      <c r="O10" s="14">
        <v>14</v>
      </c>
      <c r="P10" s="16">
        <v>15</v>
      </c>
    </row>
    <row r="11" spans="1:16">
      <c r="A11" s="17" t="s">
        <v>12</v>
      </c>
      <c r="B11" s="56">
        <v>560.97182342910219</v>
      </c>
      <c r="C11" s="57">
        <v>572.36983635610125</v>
      </c>
      <c r="D11" s="57">
        <v>584.28734979424303</v>
      </c>
      <c r="E11" s="57">
        <v>594.74216147662787</v>
      </c>
      <c r="F11" s="58">
        <v>595.66251238400469</v>
      </c>
      <c r="G11" s="21">
        <f>IF(B6=3,D12,IF(B6=4,E12,F12))</f>
        <v>494.99740198079496</v>
      </c>
      <c r="H11" s="21">
        <f>IF(B6=3,D12,IF(B6=4,E12,F12))</f>
        <v>494.99740198079496</v>
      </c>
      <c r="I11" s="21">
        <f>IF(B6=3,D12,IF(B6=4,E12,F12))</f>
        <v>494.99740198079496</v>
      </c>
      <c r="J11" s="21">
        <f>IF(B6=3,D12,IF(B6=4,E12,F12))</f>
        <v>494.99740198079496</v>
      </c>
      <c r="K11" s="20">
        <f>IF(B6=3,D12,IF(B6=4,E12,F12))</f>
        <v>494.99740198079496</v>
      </c>
      <c r="L11" s="21">
        <f>IF(B6=3,I12,IF(B6=4,J12,K12))</f>
        <v>494.99740198079496</v>
      </c>
      <c r="M11" s="21">
        <f>IF(B6=3,I12,IF(B6=4,J12,K12))</f>
        <v>494.99740198079496</v>
      </c>
      <c r="N11" s="21">
        <f>IF(B6=3,I12,IF(B6=4,J12,K12))</f>
        <v>494.99740198079496</v>
      </c>
      <c r="O11" s="21">
        <f>IF(B6=3,I12,IF(B6=4,J12,K12))</f>
        <v>494.99740198079496</v>
      </c>
      <c r="P11" s="22">
        <f>IF(B6=3,I12,IF(B6=4,J12,K12))</f>
        <v>494.99740198079496</v>
      </c>
    </row>
    <row r="12" spans="1:16">
      <c r="A12" s="23" t="s">
        <v>13</v>
      </c>
      <c r="B12" s="59">
        <v>570.13578353964965</v>
      </c>
      <c r="C12" s="60">
        <v>555.97948591615091</v>
      </c>
      <c r="D12" s="60">
        <v>618.84204461801437</v>
      </c>
      <c r="E12" s="60">
        <v>494.99740198079496</v>
      </c>
      <c r="F12" s="60">
        <f>F11</f>
        <v>595.66251238400469</v>
      </c>
      <c r="G12" s="59">
        <f>G11</f>
        <v>494.99740198079496</v>
      </c>
      <c r="H12" s="60">
        <f t="shared" ref="H12:P12" si="0">H11</f>
        <v>494.99740198079496</v>
      </c>
      <c r="I12" s="60">
        <f t="shared" si="0"/>
        <v>494.99740198079496</v>
      </c>
      <c r="J12" s="60">
        <f t="shared" si="0"/>
        <v>494.99740198079496</v>
      </c>
      <c r="K12" s="60">
        <f t="shared" si="0"/>
        <v>494.99740198079496</v>
      </c>
      <c r="L12" s="59">
        <f t="shared" si="0"/>
        <v>494.99740198079496</v>
      </c>
      <c r="M12" s="60">
        <f t="shared" si="0"/>
        <v>494.99740198079496</v>
      </c>
      <c r="N12" s="60">
        <f t="shared" si="0"/>
        <v>494.99740198079496</v>
      </c>
      <c r="O12" s="60">
        <f t="shared" si="0"/>
        <v>494.99740198079496</v>
      </c>
      <c r="P12" s="61">
        <f t="shared" si="0"/>
        <v>494.99740198079496</v>
      </c>
    </row>
    <row r="13" spans="1:16">
      <c r="A13" s="23" t="s">
        <v>14</v>
      </c>
      <c r="B13" s="24">
        <f t="shared" ref="B13:P13" si="1">B11-B12</f>
        <v>-9.163960110547464</v>
      </c>
      <c r="C13" s="25">
        <f t="shared" si="1"/>
        <v>16.390350439950339</v>
      </c>
      <c r="D13" s="25">
        <f t="shared" si="1"/>
        <v>-34.554694823771342</v>
      </c>
      <c r="E13" s="25">
        <f t="shared" si="1"/>
        <v>99.744759495832909</v>
      </c>
      <c r="F13" s="26">
        <f t="shared" si="1"/>
        <v>0</v>
      </c>
      <c r="G13" s="24">
        <f t="shared" si="1"/>
        <v>0</v>
      </c>
      <c r="H13" s="25">
        <f t="shared" si="1"/>
        <v>0</v>
      </c>
      <c r="I13" s="25">
        <f t="shared" si="1"/>
        <v>0</v>
      </c>
      <c r="J13" s="25">
        <f t="shared" si="1"/>
        <v>0</v>
      </c>
      <c r="K13" s="26">
        <f t="shared" si="1"/>
        <v>0</v>
      </c>
      <c r="L13" s="24">
        <f t="shared" si="1"/>
        <v>0</v>
      </c>
      <c r="M13" s="25">
        <f t="shared" si="1"/>
        <v>0</v>
      </c>
      <c r="N13" s="25">
        <f t="shared" si="1"/>
        <v>0</v>
      </c>
      <c r="O13" s="25">
        <f t="shared" si="1"/>
        <v>0</v>
      </c>
      <c r="P13" s="27">
        <f t="shared" si="1"/>
        <v>0</v>
      </c>
    </row>
    <row r="14" spans="1:16">
      <c r="A14" s="23" t="s">
        <v>15</v>
      </c>
      <c r="B14" s="28">
        <f>B13</f>
        <v>-9.163960110547464</v>
      </c>
      <c r="C14" s="29">
        <f>C13-B13</f>
        <v>25.554310550497803</v>
      </c>
      <c r="D14" s="29">
        <f>D13-C13</f>
        <v>-50.945045263721681</v>
      </c>
      <c r="E14" s="29">
        <f>E13-D13</f>
        <v>134.29945431960425</v>
      </c>
      <c r="F14" s="30">
        <f>IF(B7="Actual",F39,IF(B7="Draft",F40,F41))</f>
        <v>0</v>
      </c>
      <c r="G14" s="21">
        <f>IF(B8="None",G44,IF(B8="Draft",G45,G46))</f>
        <v>99.744759495832909</v>
      </c>
      <c r="H14" s="21">
        <f>H13-G13</f>
        <v>0</v>
      </c>
      <c r="I14" s="21">
        <f>I13-H13</f>
        <v>0</v>
      </c>
      <c r="J14" s="21">
        <f>J13-I13</f>
        <v>0</v>
      </c>
      <c r="K14" s="30">
        <f>IF(B7="Actual",K39,IF(B7="Draft",K40,K41))</f>
        <v>0</v>
      </c>
      <c r="L14" s="21">
        <f>IF(B8="None",L44,IF(B8="Draft",L45,L46))</f>
        <v>0</v>
      </c>
      <c r="M14" s="29">
        <f>M13-L13</f>
        <v>0</v>
      </c>
      <c r="N14" s="29">
        <f>N13-M13</f>
        <v>0</v>
      </c>
      <c r="O14" s="29">
        <f>O13-N13</f>
        <v>0</v>
      </c>
      <c r="P14" s="31">
        <f>IF(B7="Actual",P39,IF(B7="Draft",P40,P41))</f>
        <v>0</v>
      </c>
    </row>
    <row r="15" spans="1:16">
      <c r="A15" s="32" t="s">
        <v>16</v>
      </c>
      <c r="B15" s="18"/>
      <c r="C15" s="19"/>
      <c r="D15" s="19"/>
      <c r="E15" s="19"/>
      <c r="F15" s="19"/>
      <c r="G15" s="18"/>
      <c r="H15" s="19"/>
      <c r="I15" s="19"/>
      <c r="J15" s="19"/>
      <c r="K15" s="20"/>
      <c r="L15" s="19"/>
      <c r="M15" s="19"/>
      <c r="N15" s="19"/>
      <c r="O15" s="19"/>
      <c r="P15" s="22"/>
    </row>
    <row r="16" spans="1:16">
      <c r="A16" s="33">
        <v>1</v>
      </c>
      <c r="B16" s="34"/>
      <c r="C16" s="21">
        <f>$B14</f>
        <v>-9.163960110547464</v>
      </c>
      <c r="D16" s="21">
        <f>$B14</f>
        <v>-9.163960110547464</v>
      </c>
      <c r="E16" s="21">
        <f>$B14</f>
        <v>-9.163960110547464</v>
      </c>
      <c r="F16" s="21">
        <f>$B14</f>
        <v>-9.163960110547464</v>
      </c>
      <c r="G16" s="34">
        <f>$B14</f>
        <v>-9.163960110547464</v>
      </c>
      <c r="H16" s="21"/>
      <c r="I16" s="21"/>
      <c r="J16" s="21"/>
      <c r="K16" s="35"/>
      <c r="L16" s="21"/>
      <c r="M16" s="21"/>
      <c r="N16" s="21"/>
      <c r="O16" s="21"/>
      <c r="P16" s="36"/>
    </row>
    <row r="17" spans="1:18">
      <c r="A17" s="33">
        <v>2</v>
      </c>
      <c r="B17" s="34"/>
      <c r="C17" s="21"/>
      <c r="D17" s="21">
        <f>$C14</f>
        <v>25.554310550497803</v>
      </c>
      <c r="E17" s="21">
        <f>$C14</f>
        <v>25.554310550497803</v>
      </c>
      <c r="F17" s="21">
        <f>$C14</f>
        <v>25.554310550497803</v>
      </c>
      <c r="G17" s="34">
        <f>$C14</f>
        <v>25.554310550497803</v>
      </c>
      <c r="H17" s="21">
        <f>$C14</f>
        <v>25.554310550497803</v>
      </c>
      <c r="I17" s="21"/>
      <c r="J17" s="21"/>
      <c r="K17" s="35"/>
      <c r="L17" s="21"/>
      <c r="M17" s="21"/>
      <c r="N17" s="21"/>
      <c r="O17" s="21"/>
      <c r="P17" s="36"/>
    </row>
    <row r="18" spans="1:18">
      <c r="A18" s="33">
        <v>3</v>
      </c>
      <c r="B18" s="34"/>
      <c r="C18" s="21"/>
      <c r="D18" s="21"/>
      <c r="E18" s="21">
        <f>$D14</f>
        <v>-50.945045263721681</v>
      </c>
      <c r="F18" s="21">
        <f>$D14</f>
        <v>-50.945045263721681</v>
      </c>
      <c r="G18" s="34">
        <f>$D14</f>
        <v>-50.945045263721681</v>
      </c>
      <c r="H18" s="21">
        <f>$D14</f>
        <v>-50.945045263721681</v>
      </c>
      <c r="I18" s="21">
        <f>$D14</f>
        <v>-50.945045263721681</v>
      </c>
      <c r="J18" s="21"/>
      <c r="K18" s="35"/>
      <c r="L18" s="21"/>
      <c r="M18" s="21"/>
      <c r="N18" s="21"/>
      <c r="O18" s="21"/>
      <c r="P18" s="36"/>
    </row>
    <row r="19" spans="1:18">
      <c r="A19" s="33">
        <v>4</v>
      </c>
      <c r="B19" s="34"/>
      <c r="C19" s="21"/>
      <c r="D19" s="21"/>
      <c r="E19" s="21"/>
      <c r="F19" s="21">
        <f>$E14</f>
        <v>134.29945431960425</v>
      </c>
      <c r="G19" s="34">
        <f>$E14</f>
        <v>134.29945431960425</v>
      </c>
      <c r="H19" s="21">
        <f>$E14</f>
        <v>134.29945431960425</v>
      </c>
      <c r="I19" s="21">
        <f>$E14</f>
        <v>134.29945431960425</v>
      </c>
      <c r="J19" s="21">
        <f>$E14</f>
        <v>134.29945431960425</v>
      </c>
      <c r="K19" s="35"/>
      <c r="L19" s="21"/>
      <c r="M19" s="21"/>
      <c r="N19" s="21"/>
      <c r="O19" s="21"/>
      <c r="P19" s="36"/>
    </row>
    <row r="20" spans="1:18">
      <c r="A20" s="37">
        <v>5</v>
      </c>
      <c r="B20" s="28"/>
      <c r="C20" s="29"/>
      <c r="D20" s="29"/>
      <c r="E20" s="29"/>
      <c r="F20" s="29"/>
      <c r="G20" s="28">
        <f>$F14</f>
        <v>0</v>
      </c>
      <c r="H20" s="29">
        <f>$F14</f>
        <v>0</v>
      </c>
      <c r="I20" s="29">
        <f>$F14</f>
        <v>0</v>
      </c>
      <c r="J20" s="29">
        <f>$F14</f>
        <v>0</v>
      </c>
      <c r="K20" s="30">
        <f>$F14</f>
        <v>0</v>
      </c>
      <c r="L20" s="29"/>
      <c r="M20" s="29"/>
      <c r="N20" s="29"/>
      <c r="O20" s="29"/>
      <c r="P20" s="31"/>
    </row>
    <row r="21" spans="1:18">
      <c r="A21" s="23">
        <v>6</v>
      </c>
      <c r="B21" s="34"/>
      <c r="C21" s="21"/>
      <c r="D21" s="21"/>
      <c r="E21" s="21"/>
      <c r="F21" s="21"/>
      <c r="G21" s="18"/>
      <c r="H21" s="19">
        <f>$G14</f>
        <v>99.744759495832909</v>
      </c>
      <c r="I21" s="19">
        <f>$G14</f>
        <v>99.744759495832909</v>
      </c>
      <c r="J21" s="19">
        <f>$G14</f>
        <v>99.744759495832909</v>
      </c>
      <c r="K21" s="20">
        <f>$G14</f>
        <v>99.744759495832909</v>
      </c>
      <c r="L21" s="21">
        <f>$G14</f>
        <v>99.744759495832909</v>
      </c>
      <c r="M21" s="19"/>
      <c r="N21" s="19"/>
      <c r="O21" s="19"/>
      <c r="P21" s="22"/>
    </row>
    <row r="22" spans="1:18">
      <c r="A22" s="23">
        <v>7</v>
      </c>
      <c r="B22" s="34"/>
      <c r="C22" s="21"/>
      <c r="D22" s="21"/>
      <c r="E22" s="21"/>
      <c r="F22" s="21"/>
      <c r="G22" s="34"/>
      <c r="H22" s="21"/>
      <c r="I22" s="21">
        <f>$H14</f>
        <v>0</v>
      </c>
      <c r="J22" s="21">
        <f>$H14</f>
        <v>0</v>
      </c>
      <c r="K22" s="35">
        <f>$H14</f>
        <v>0</v>
      </c>
      <c r="L22" s="21">
        <f>$H14</f>
        <v>0</v>
      </c>
      <c r="M22" s="21">
        <f>$H14</f>
        <v>0</v>
      </c>
      <c r="N22" s="21"/>
      <c r="O22" s="21"/>
      <c r="P22" s="36"/>
    </row>
    <row r="23" spans="1:18">
      <c r="A23" s="23">
        <v>8</v>
      </c>
      <c r="B23" s="34"/>
      <c r="C23" s="21"/>
      <c r="D23" s="21"/>
      <c r="E23" s="21"/>
      <c r="F23" s="21"/>
      <c r="G23" s="34"/>
      <c r="H23" s="21"/>
      <c r="I23" s="21"/>
      <c r="J23" s="21">
        <f>$I14</f>
        <v>0</v>
      </c>
      <c r="K23" s="35">
        <f>$I14</f>
        <v>0</v>
      </c>
      <c r="L23" s="21">
        <f>$I14</f>
        <v>0</v>
      </c>
      <c r="M23" s="21">
        <f>$I14</f>
        <v>0</v>
      </c>
      <c r="N23" s="21">
        <f>$I14</f>
        <v>0</v>
      </c>
      <c r="O23" s="21"/>
      <c r="P23" s="36"/>
    </row>
    <row r="24" spans="1:18">
      <c r="A24" s="23">
        <v>9</v>
      </c>
      <c r="B24" s="34"/>
      <c r="C24" s="21"/>
      <c r="D24" s="21"/>
      <c r="E24" s="21"/>
      <c r="F24" s="21"/>
      <c r="G24" s="34"/>
      <c r="H24" s="21"/>
      <c r="I24" s="21"/>
      <c r="J24" s="21"/>
      <c r="K24" s="35">
        <f>$J14</f>
        <v>0</v>
      </c>
      <c r="L24" s="21">
        <f>$J14</f>
        <v>0</v>
      </c>
      <c r="M24" s="21">
        <f>$J14</f>
        <v>0</v>
      </c>
      <c r="N24" s="21">
        <f>$J14</f>
        <v>0</v>
      </c>
      <c r="O24" s="21">
        <f>$J14</f>
        <v>0</v>
      </c>
      <c r="P24" s="36"/>
    </row>
    <row r="25" spans="1:18">
      <c r="A25" s="38">
        <v>10</v>
      </c>
      <c r="B25" s="34"/>
      <c r="C25" s="21"/>
      <c r="D25" s="21"/>
      <c r="E25" s="21"/>
      <c r="F25" s="21"/>
      <c r="G25" s="28"/>
      <c r="H25" s="29"/>
      <c r="I25" s="29"/>
      <c r="J25" s="29"/>
      <c r="K25" s="30"/>
      <c r="L25" s="21">
        <f>$K14</f>
        <v>0</v>
      </c>
      <c r="M25" s="21">
        <f>$K14</f>
        <v>0</v>
      </c>
      <c r="N25" s="21">
        <f>$K14</f>
        <v>0</v>
      </c>
      <c r="O25" s="21">
        <f>$K14</f>
        <v>0</v>
      </c>
      <c r="P25" s="36">
        <f>$K14</f>
        <v>0</v>
      </c>
    </row>
    <row r="26" spans="1:18">
      <c r="A26" s="23" t="s">
        <v>17</v>
      </c>
      <c r="B26" s="18"/>
      <c r="C26" s="19"/>
      <c r="D26" s="19"/>
      <c r="E26" s="19"/>
      <c r="F26" s="20"/>
      <c r="G26" s="18">
        <f>SUM(G16:G20)</f>
        <v>99.744759495832909</v>
      </c>
      <c r="H26" s="19">
        <f>SUM(H16:H20)</f>
        <v>108.90871960638037</v>
      </c>
      <c r="I26" s="19">
        <f>SUM(I16:I20)</f>
        <v>83.35440905588257</v>
      </c>
      <c r="J26" s="19">
        <f>SUM(J16:J20)</f>
        <v>134.29945431960425</v>
      </c>
      <c r="K26" s="20">
        <f>SUM(K16:K20)</f>
        <v>0</v>
      </c>
      <c r="L26" s="19">
        <f>SUM(L21:L25)</f>
        <v>99.744759495832909</v>
      </c>
      <c r="M26" s="19">
        <f>SUM(M21:M25)</f>
        <v>0</v>
      </c>
      <c r="N26" s="19">
        <f>SUM(N21:N25)</f>
        <v>0</v>
      </c>
      <c r="O26" s="19">
        <f>SUM(O21:O25)</f>
        <v>0</v>
      </c>
      <c r="P26" s="22">
        <f>SUM(P21:P25)</f>
        <v>0</v>
      </c>
      <c r="R26" s="25"/>
    </row>
    <row r="27" spans="1:18">
      <c r="A27" s="23" t="s">
        <v>36</v>
      </c>
      <c r="B27" s="34">
        <f>B11</f>
        <v>560.97182342910219</v>
      </c>
      <c r="C27" s="21">
        <f>C11</f>
        <v>572.36983635610125</v>
      </c>
      <c r="D27" s="21">
        <f>D11</f>
        <v>584.28734979424303</v>
      </c>
      <c r="E27" s="21">
        <f>E11</f>
        <v>594.74216147662787</v>
      </c>
      <c r="F27" s="21">
        <f>F11</f>
        <v>595.66251238400469</v>
      </c>
      <c r="G27" s="34">
        <f t="shared" ref="G27:P27" si="2">F27</f>
        <v>595.66251238400469</v>
      </c>
      <c r="H27" s="21">
        <f t="shared" si="2"/>
        <v>595.66251238400469</v>
      </c>
      <c r="I27" s="21">
        <f t="shared" si="2"/>
        <v>595.66251238400469</v>
      </c>
      <c r="J27" s="21">
        <f t="shared" si="2"/>
        <v>595.66251238400469</v>
      </c>
      <c r="K27" s="21">
        <f t="shared" si="2"/>
        <v>595.66251238400469</v>
      </c>
      <c r="L27" s="34">
        <f t="shared" si="2"/>
        <v>595.66251238400469</v>
      </c>
      <c r="M27" s="21">
        <f t="shared" si="2"/>
        <v>595.66251238400469</v>
      </c>
      <c r="N27" s="21">
        <f t="shared" si="2"/>
        <v>595.66251238400469</v>
      </c>
      <c r="O27" s="21">
        <f t="shared" si="2"/>
        <v>595.66251238400469</v>
      </c>
      <c r="P27" s="36">
        <f t="shared" si="2"/>
        <v>595.66251238400469</v>
      </c>
    </row>
    <row r="28" spans="1:18">
      <c r="A28" s="23" t="s">
        <v>18</v>
      </c>
      <c r="B28" s="34">
        <f>B11</f>
        <v>560.97182342910219</v>
      </c>
      <c r="C28" s="21">
        <f>C11</f>
        <v>572.36983635610125</v>
      </c>
      <c r="D28" s="21">
        <f>D11</f>
        <v>584.28734979424303</v>
      </c>
      <c r="E28" s="21">
        <f>E11</f>
        <v>594.74216147662787</v>
      </c>
      <c r="F28" s="35">
        <f>F11</f>
        <v>595.66251238400469</v>
      </c>
      <c r="G28" s="34">
        <f t="shared" ref="G28:P28" si="3">G26+G11</f>
        <v>594.74216147662787</v>
      </c>
      <c r="H28" s="21">
        <f t="shared" si="3"/>
        <v>603.90612158717533</v>
      </c>
      <c r="I28" s="21">
        <f t="shared" si="3"/>
        <v>578.35181103667753</v>
      </c>
      <c r="J28" s="21">
        <f t="shared" si="3"/>
        <v>629.29685630039921</v>
      </c>
      <c r="K28" s="35">
        <f t="shared" si="3"/>
        <v>494.99740198079496</v>
      </c>
      <c r="L28" s="21">
        <f t="shared" si="3"/>
        <v>594.74216147662787</v>
      </c>
      <c r="M28" s="21">
        <f t="shared" si="3"/>
        <v>494.99740198079496</v>
      </c>
      <c r="N28" s="21">
        <f t="shared" si="3"/>
        <v>494.99740198079496</v>
      </c>
      <c r="O28" s="21">
        <f t="shared" si="3"/>
        <v>494.99740198079496</v>
      </c>
      <c r="P28" s="36">
        <f t="shared" si="3"/>
        <v>494.99740198079496</v>
      </c>
    </row>
    <row r="29" spans="1:18">
      <c r="A29" s="23" t="s">
        <v>19</v>
      </c>
      <c r="B29" s="34">
        <f t="shared" ref="B29:P29" si="4">B28-B12</f>
        <v>-9.163960110547464</v>
      </c>
      <c r="C29" s="21">
        <f t="shared" si="4"/>
        <v>16.390350439950339</v>
      </c>
      <c r="D29" s="21">
        <f t="shared" si="4"/>
        <v>-34.554694823771342</v>
      </c>
      <c r="E29" s="21">
        <f t="shared" si="4"/>
        <v>99.744759495832909</v>
      </c>
      <c r="F29" s="21">
        <f t="shared" si="4"/>
        <v>0</v>
      </c>
      <c r="G29" s="34">
        <f t="shared" si="4"/>
        <v>99.744759495832909</v>
      </c>
      <c r="H29" s="21">
        <f t="shared" si="4"/>
        <v>108.90871960638037</v>
      </c>
      <c r="I29" s="21">
        <f t="shared" si="4"/>
        <v>83.35440905588257</v>
      </c>
      <c r="J29" s="21">
        <f t="shared" si="4"/>
        <v>134.29945431960425</v>
      </c>
      <c r="K29" s="21">
        <f t="shared" si="4"/>
        <v>0</v>
      </c>
      <c r="L29" s="34">
        <f t="shared" si="4"/>
        <v>99.744759495832909</v>
      </c>
      <c r="M29" s="21">
        <f t="shared" si="4"/>
        <v>0</v>
      </c>
      <c r="N29" s="21">
        <f t="shared" si="4"/>
        <v>0</v>
      </c>
      <c r="O29" s="21">
        <f t="shared" si="4"/>
        <v>0</v>
      </c>
      <c r="P29" s="36">
        <f t="shared" si="4"/>
        <v>0</v>
      </c>
    </row>
    <row r="30" spans="1:18">
      <c r="A30" s="23" t="s">
        <v>24</v>
      </c>
      <c r="B30" s="34">
        <f>B27-B28</f>
        <v>0</v>
      </c>
      <c r="C30" s="21">
        <f t="shared" ref="C30:P30" si="5">C27-C28</f>
        <v>0</v>
      </c>
      <c r="D30" s="21">
        <f t="shared" si="5"/>
        <v>0</v>
      </c>
      <c r="E30" s="21">
        <f t="shared" si="5"/>
        <v>0</v>
      </c>
      <c r="F30" s="21">
        <f t="shared" si="5"/>
        <v>0</v>
      </c>
      <c r="G30" s="34">
        <f t="shared" si="5"/>
        <v>0.92035090737681458</v>
      </c>
      <c r="H30" s="21">
        <f t="shared" si="5"/>
        <v>-8.2436092031706494</v>
      </c>
      <c r="I30" s="21">
        <f t="shared" si="5"/>
        <v>17.310701347327154</v>
      </c>
      <c r="J30" s="21">
        <f t="shared" si="5"/>
        <v>-33.634343916394528</v>
      </c>
      <c r="K30" s="21">
        <f t="shared" si="5"/>
        <v>100.66511040320972</v>
      </c>
      <c r="L30" s="34">
        <f>L27-L28</f>
        <v>0.92035090737681458</v>
      </c>
      <c r="M30" s="21">
        <f t="shared" si="5"/>
        <v>100.66511040320972</v>
      </c>
      <c r="N30" s="21">
        <f t="shared" si="5"/>
        <v>100.66511040320972</v>
      </c>
      <c r="O30" s="21">
        <f t="shared" si="5"/>
        <v>100.66511040320972</v>
      </c>
      <c r="P30" s="36">
        <f t="shared" si="5"/>
        <v>100.66511040320972</v>
      </c>
    </row>
    <row r="31" spans="1:18">
      <c r="A31" s="23" t="s">
        <v>25</v>
      </c>
      <c r="B31" s="34">
        <f t="shared" ref="B31:P31" si="6">B27-B12</f>
        <v>-9.163960110547464</v>
      </c>
      <c r="C31" s="21">
        <f t="shared" si="6"/>
        <v>16.390350439950339</v>
      </c>
      <c r="D31" s="21">
        <f t="shared" si="6"/>
        <v>-34.554694823771342</v>
      </c>
      <c r="E31" s="21">
        <f t="shared" si="6"/>
        <v>99.744759495832909</v>
      </c>
      <c r="F31" s="21">
        <f t="shared" si="6"/>
        <v>0</v>
      </c>
      <c r="G31" s="34">
        <f t="shared" si="6"/>
        <v>100.66511040320972</v>
      </c>
      <c r="H31" s="21">
        <f t="shared" si="6"/>
        <v>100.66511040320972</v>
      </c>
      <c r="I31" s="21">
        <f t="shared" si="6"/>
        <v>100.66511040320972</v>
      </c>
      <c r="J31" s="21">
        <f t="shared" si="6"/>
        <v>100.66511040320972</v>
      </c>
      <c r="K31" s="21">
        <f t="shared" si="6"/>
        <v>100.66511040320972</v>
      </c>
      <c r="L31" s="34">
        <f t="shared" si="6"/>
        <v>100.66511040320972</v>
      </c>
      <c r="M31" s="21">
        <f t="shared" si="6"/>
        <v>100.66511040320972</v>
      </c>
      <c r="N31" s="21">
        <f t="shared" si="6"/>
        <v>100.66511040320972</v>
      </c>
      <c r="O31" s="21">
        <f t="shared" si="6"/>
        <v>100.66511040320972</v>
      </c>
      <c r="P31" s="36">
        <f t="shared" si="6"/>
        <v>100.66511040320972</v>
      </c>
    </row>
    <row r="32" spans="1:18">
      <c r="A32" s="39" t="s">
        <v>20</v>
      </c>
      <c r="B32" s="21">
        <v>1</v>
      </c>
      <c r="C32" s="21">
        <f t="shared" ref="C32:P32" si="7">B32/(1+rate)</f>
        <v>0.9314670059989093</v>
      </c>
      <c r="D32" s="21">
        <f t="shared" si="7"/>
        <v>0.8676307832645721</v>
      </c>
      <c r="E32" s="21">
        <f t="shared" si="7"/>
        <v>0.80816944799993951</v>
      </c>
      <c r="F32" s="21">
        <f t="shared" si="7"/>
        <v>0.75278317606829481</v>
      </c>
      <c r="G32" s="34">
        <f t="shared" si="7"/>
        <v>0.70119269117868432</v>
      </c>
      <c r="H32" s="21">
        <f t="shared" si="7"/>
        <v>0.65313785668052693</v>
      </c>
      <c r="I32" s="21">
        <f t="shared" si="7"/>
        <v>0.60837636386675509</v>
      </c>
      <c r="J32" s="21">
        <f t="shared" si="7"/>
        <v>0.56668251017146942</v>
      </c>
      <c r="K32" s="35">
        <f t="shared" si="7"/>
        <v>0.52784606110136512</v>
      </c>
      <c r="L32" s="21">
        <f t="shared" si="7"/>
        <v>0.4916711901624059</v>
      </c>
      <c r="M32" s="21">
        <f t="shared" si="7"/>
        <v>0.45797549143649657</v>
      </c>
      <c r="N32" s="21">
        <f t="shared" si="7"/>
        <v>0.42658905982923256</v>
      </c>
      <c r="O32" s="21">
        <f t="shared" si="7"/>
        <v>0.39735363435102483</v>
      </c>
      <c r="P32" s="36">
        <f t="shared" si="7"/>
        <v>0.37012180011173446</v>
      </c>
    </row>
    <row r="33" spans="1:17">
      <c r="A33" s="40" t="s">
        <v>21</v>
      </c>
      <c r="B33" s="34">
        <f t="shared" ref="B33:P33" si="8">B32*B26</f>
        <v>0</v>
      </c>
      <c r="C33" s="21">
        <f t="shared" si="8"/>
        <v>0</v>
      </c>
      <c r="D33" s="21">
        <f t="shared" si="8"/>
        <v>0</v>
      </c>
      <c r="E33" s="21">
        <f t="shared" si="8"/>
        <v>0</v>
      </c>
      <c r="F33" s="21">
        <f t="shared" si="8"/>
        <v>0</v>
      </c>
      <c r="G33" s="34">
        <f t="shared" si="8"/>
        <v>69.94029634185371</v>
      </c>
      <c r="H33" s="21">
        <f t="shared" si="8"/>
        <v>71.132407697531761</v>
      </c>
      <c r="I33" s="21">
        <f t="shared" si="8"/>
        <v>50.710852293679963</v>
      </c>
      <c r="J33" s="21">
        <f t="shared" si="8"/>
        <v>76.105151888491932</v>
      </c>
      <c r="K33" s="21">
        <f t="shared" si="8"/>
        <v>0</v>
      </c>
      <c r="L33" s="34">
        <f t="shared" si="8"/>
        <v>49.041624613779106</v>
      </c>
      <c r="M33" s="21">
        <f t="shared" si="8"/>
        <v>0</v>
      </c>
      <c r="N33" s="21">
        <f t="shared" si="8"/>
        <v>0</v>
      </c>
      <c r="O33" s="21">
        <f t="shared" si="8"/>
        <v>0</v>
      </c>
      <c r="P33" s="36">
        <f t="shared" si="8"/>
        <v>0</v>
      </c>
    </row>
    <row r="34" spans="1:17">
      <c r="A34" s="23" t="s">
        <v>22</v>
      </c>
      <c r="B34" s="34">
        <f t="shared" ref="B34:P34" si="9">B32*B29</f>
        <v>-9.163960110547464</v>
      </c>
      <c r="C34" s="21">
        <f t="shared" si="9"/>
        <v>15.267070651573448</v>
      </c>
      <c r="D34" s="21">
        <f t="shared" si="9"/>
        <v>-29.980716935416986</v>
      </c>
      <c r="E34" s="21">
        <f t="shared" si="9"/>
        <v>80.610667222634007</v>
      </c>
      <c r="F34" s="35">
        <f t="shared" si="9"/>
        <v>0</v>
      </c>
      <c r="G34" s="34">
        <f t="shared" si="9"/>
        <v>69.94029634185371</v>
      </c>
      <c r="H34" s="21">
        <f t="shared" si="9"/>
        <v>71.132407697531761</v>
      </c>
      <c r="I34" s="21">
        <f t="shared" si="9"/>
        <v>50.710852293679963</v>
      </c>
      <c r="J34" s="21">
        <f t="shared" si="9"/>
        <v>76.105151888491932</v>
      </c>
      <c r="K34" s="35">
        <f t="shared" si="9"/>
        <v>0</v>
      </c>
      <c r="L34" s="21">
        <f t="shared" si="9"/>
        <v>49.041624613779106</v>
      </c>
      <c r="M34" s="21">
        <f t="shared" si="9"/>
        <v>0</v>
      </c>
      <c r="N34" s="21">
        <f t="shared" si="9"/>
        <v>0</v>
      </c>
      <c r="O34" s="21">
        <f t="shared" si="9"/>
        <v>0</v>
      </c>
      <c r="P34" s="36">
        <f t="shared" si="9"/>
        <v>0</v>
      </c>
      <c r="Q34" s="41"/>
    </row>
    <row r="35" spans="1:17">
      <c r="A35" s="23" t="s">
        <v>23</v>
      </c>
      <c r="B35" s="50">
        <f>B30*B32</f>
        <v>0</v>
      </c>
      <c r="C35" s="51">
        <f t="shared" ref="C35:F35" si="10">C30*C32</f>
        <v>0</v>
      </c>
      <c r="D35" s="51">
        <f t="shared" si="10"/>
        <v>0</v>
      </c>
      <c r="E35" s="51">
        <f t="shared" si="10"/>
        <v>0</v>
      </c>
      <c r="F35" s="52">
        <f t="shared" si="10"/>
        <v>0</v>
      </c>
      <c r="G35" s="50">
        <f>G30*G32</f>
        <v>0.64534332957229268</v>
      </c>
      <c r="H35" s="51">
        <f t="shared" ref="H35:P35" si="11">H30*H32</f>
        <v>-5.3842132462707442</v>
      </c>
      <c r="I35" s="51">
        <f t="shared" si="11"/>
        <v>10.531421541670232</v>
      </c>
      <c r="J35" s="51">
        <f t="shared" si="11"/>
        <v>-19.059994438512941</v>
      </c>
      <c r="K35" s="52">
        <f t="shared" si="11"/>
        <v>53.135682016668305</v>
      </c>
      <c r="L35" s="51">
        <f>L30*L32</f>
        <v>0.45251002599700862</v>
      </c>
      <c r="M35" s="51">
        <f t="shared" si="11"/>
        <v>46.102153407419159</v>
      </c>
      <c r="N35" s="51">
        <f t="shared" si="11"/>
        <v>42.942634804511137</v>
      </c>
      <c r="O35" s="51">
        <f t="shared" si="11"/>
        <v>39.999647471062545</v>
      </c>
      <c r="P35" s="53">
        <f t="shared" si="11"/>
        <v>37.258351870882471</v>
      </c>
      <c r="Q35" s="54" t="s">
        <v>37</v>
      </c>
    </row>
    <row r="36" spans="1:17" ht="13.5" thickBot="1">
      <c r="A36" s="42" t="s">
        <v>26</v>
      </c>
      <c r="B36" s="43">
        <f t="shared" ref="B36:P36" si="12">B32*B31</f>
        <v>-9.163960110547464</v>
      </c>
      <c r="C36" s="44">
        <f t="shared" si="12"/>
        <v>15.267070651573448</v>
      </c>
      <c r="D36" s="44">
        <f t="shared" si="12"/>
        <v>-29.980716935416986</v>
      </c>
      <c r="E36" s="44">
        <f t="shared" si="12"/>
        <v>80.610667222634007</v>
      </c>
      <c r="F36" s="45">
        <f t="shared" si="12"/>
        <v>0</v>
      </c>
      <c r="G36" s="43">
        <f t="shared" si="12"/>
        <v>70.585639671425994</v>
      </c>
      <c r="H36" s="44">
        <f t="shared" si="12"/>
        <v>65.748194451261014</v>
      </c>
      <c r="I36" s="44">
        <f t="shared" si="12"/>
        <v>61.24227383535019</v>
      </c>
      <c r="J36" s="44">
        <f t="shared" si="12"/>
        <v>57.045157449978987</v>
      </c>
      <c r="K36" s="45">
        <f t="shared" si="12"/>
        <v>53.135682016668305</v>
      </c>
      <c r="L36" s="44">
        <f t="shared" si="12"/>
        <v>49.494134639776114</v>
      </c>
      <c r="M36" s="44">
        <f t="shared" si="12"/>
        <v>46.102153407419159</v>
      </c>
      <c r="N36" s="44">
        <f t="shared" si="12"/>
        <v>42.942634804511137</v>
      </c>
      <c r="O36" s="44">
        <f t="shared" si="12"/>
        <v>39.999647471062545</v>
      </c>
      <c r="P36" s="46">
        <f t="shared" si="12"/>
        <v>37.258351870882471</v>
      </c>
      <c r="Q36" s="25"/>
    </row>
    <row r="37" spans="1:17">
      <c r="Q37" s="47"/>
    </row>
    <row r="38" spans="1:17" hidden="1">
      <c r="A38" s="1" t="s">
        <v>34</v>
      </c>
      <c r="F38" s="1">
        <v>5</v>
      </c>
      <c r="G38" s="1">
        <v>6</v>
      </c>
      <c r="H38" s="1">
        <v>7</v>
      </c>
      <c r="I38" s="1">
        <v>8</v>
      </c>
      <c r="J38" s="1">
        <v>9</v>
      </c>
      <c r="K38" s="1">
        <v>10</v>
      </c>
      <c r="L38" s="1">
        <v>11</v>
      </c>
      <c r="M38" s="1">
        <v>12</v>
      </c>
      <c r="N38" s="1">
        <v>13</v>
      </c>
      <c r="O38" s="1">
        <v>14</v>
      </c>
      <c r="P38" s="1">
        <v>15</v>
      </c>
      <c r="Q38" s="47"/>
    </row>
    <row r="39" spans="1:17" hidden="1">
      <c r="A39" s="1" t="s">
        <v>35</v>
      </c>
      <c r="F39" s="1">
        <f>F13-E13</f>
        <v>-99.744759495832909</v>
      </c>
      <c r="K39" s="1">
        <f>K13-J13</f>
        <v>0</v>
      </c>
      <c r="P39" s="1">
        <f>P13-O13</f>
        <v>0</v>
      </c>
      <c r="Q39" s="47"/>
    </row>
    <row r="40" spans="1:17" hidden="1">
      <c r="A40" s="1" t="s">
        <v>31</v>
      </c>
      <c r="F40" s="1">
        <v>0</v>
      </c>
      <c r="K40" s="1">
        <v>0</v>
      </c>
      <c r="P40" s="1">
        <v>0</v>
      </c>
      <c r="Q40" s="47"/>
    </row>
    <row r="41" spans="1:17" hidden="1">
      <c r="A41" s="1" t="s">
        <v>32</v>
      </c>
      <c r="F41" s="1">
        <f>IF(B6=3,D13-E13,IF(B6=4,0,F13-E13))</f>
        <v>0</v>
      </c>
      <c r="K41" s="1">
        <f>IF(B6=3,I13-J13,IF(B6=4,0,K13-J13))</f>
        <v>0</v>
      </c>
      <c r="P41" s="1">
        <f>IF(B6=3,N13-O13,IF(B6=4,0,P13-O13))</f>
        <v>0</v>
      </c>
      <c r="Q41" s="47"/>
    </row>
    <row r="42" spans="1:17" hidden="1">
      <c r="Q42" s="47"/>
    </row>
    <row r="43" spans="1:17" hidden="1">
      <c r="A43" s="1" t="s">
        <v>29</v>
      </c>
      <c r="F43" s="1">
        <v>5</v>
      </c>
      <c r="G43" s="1">
        <v>6</v>
      </c>
      <c r="H43" s="1">
        <v>7</v>
      </c>
      <c r="I43" s="1">
        <v>8</v>
      </c>
      <c r="J43" s="1">
        <v>9</v>
      </c>
      <c r="K43" s="1">
        <v>10</v>
      </c>
      <c r="L43" s="1">
        <v>11</v>
      </c>
      <c r="M43" s="1">
        <v>12</v>
      </c>
      <c r="N43" s="1">
        <v>13</v>
      </c>
      <c r="O43" s="1">
        <v>14</v>
      </c>
      <c r="P43" s="1">
        <v>15</v>
      </c>
    </row>
    <row r="44" spans="1:17" hidden="1">
      <c r="A44" s="1" t="s">
        <v>30</v>
      </c>
      <c r="G44" s="1">
        <f>G11-G12</f>
        <v>0</v>
      </c>
      <c r="L44" s="1">
        <f>L11-L12</f>
        <v>0</v>
      </c>
    </row>
    <row r="45" spans="1:17" hidden="1">
      <c r="A45" s="1" t="s">
        <v>31</v>
      </c>
      <c r="G45" s="1">
        <f>(G11-G12)-(F11-F12)+(E11-E12)</f>
        <v>99.744759495832909</v>
      </c>
      <c r="L45" s="1">
        <f>(L11-L12)-(K11-K12)+(J11-J12)</f>
        <v>0</v>
      </c>
    </row>
    <row r="46" spans="1:17" hidden="1">
      <c r="A46" s="1" t="s">
        <v>32</v>
      </c>
      <c r="G46" s="1">
        <f>(G11-G12)-(F11-F12)+IF(B6=3,D11-D12,IF(B6=4,E11-E12,F11-F12))</f>
        <v>99.744759495832909</v>
      </c>
      <c r="L46" s="1">
        <f>(L11-L12)-(K11-K12)+IF(B6=3,I11-I12,IF(B6=4,J11-J12,K11-K12))</f>
        <v>0</v>
      </c>
    </row>
    <row r="48" spans="1:17">
      <c r="A48" s="63" t="s">
        <v>38</v>
      </c>
      <c r="B48" s="63"/>
      <c r="C48" s="63"/>
      <c r="D48" s="63"/>
      <c r="E48" s="63"/>
      <c r="F48" s="63"/>
      <c r="G48" s="63"/>
      <c r="H48" s="63"/>
      <c r="I48" s="63"/>
      <c r="J48" s="63"/>
    </row>
  </sheetData>
  <mergeCells count="10">
    <mergeCell ref="A1:P1"/>
    <mergeCell ref="C6:G6"/>
    <mergeCell ref="C7:G7"/>
    <mergeCell ref="C8:G8"/>
    <mergeCell ref="I6:M6"/>
    <mergeCell ref="I7:M7"/>
    <mergeCell ref="I8:M8"/>
    <mergeCell ref="A3:P3"/>
    <mergeCell ref="C5:G5"/>
    <mergeCell ref="I5:M5"/>
  </mergeCells>
  <phoneticPr fontId="3" type="noConversion"/>
  <dataValidations count="3">
    <dataValidation type="list" allowBlank="1" showInputMessage="1" showErrorMessage="1" sqref="B8">
      <formula1>$A$44:$A$46</formula1>
    </dataValidation>
    <dataValidation type="list" allowBlank="1" showInputMessage="1" showErrorMessage="1" sqref="B6">
      <formula1>$D$10:$F$10</formula1>
    </dataValidation>
    <dataValidation type="list" allowBlank="1" showInputMessage="1" showErrorMessage="1" sqref="B7">
      <formula1>$A$39:$A$41</formula1>
    </dataValidation>
  </dataValidations>
  <pageMargins left="0.75" right="0.75" top="1" bottom="1" header="0.5" footer="0.5"/>
  <pageSetup paperSize="9" orientation="portrait" verticalDpi="4"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78"/>
  <sheetViews>
    <sheetView topLeftCell="A40" workbookViewId="0">
      <selection activeCell="Q58" sqref="Q58"/>
    </sheetView>
  </sheetViews>
  <sheetFormatPr defaultRowHeight="15"/>
  <cols>
    <col min="1" max="1" width="16" style="72" customWidth="1"/>
    <col min="2" max="2" width="36.140625" style="72" customWidth="1"/>
    <col min="3" max="3" width="9" style="72" bestFit="1" customWidth="1"/>
    <col min="4" max="4" width="8.85546875" style="72" bestFit="1" customWidth="1"/>
    <col min="5" max="5" width="9.140625" style="72" bestFit="1" customWidth="1"/>
    <col min="6" max="8" width="9" style="72" bestFit="1" customWidth="1"/>
    <col min="9" max="9" width="9.140625" style="72" bestFit="1" customWidth="1"/>
    <col min="10" max="10" width="37" style="72" customWidth="1"/>
    <col min="11" max="11" width="9" style="72" bestFit="1" customWidth="1"/>
    <col min="12" max="12" width="8.7109375" style="72" bestFit="1" customWidth="1"/>
    <col min="13" max="16" width="9.28515625" style="72" bestFit="1" customWidth="1"/>
    <col min="17" max="17" width="9.85546875" style="72" customWidth="1"/>
    <col min="18" max="21" width="9.28515625" style="72" bestFit="1" customWidth="1"/>
    <col min="22" max="16384" width="9.140625" style="72"/>
  </cols>
  <sheetData>
    <row r="1" spans="2:31" ht="22.5" customHeight="1">
      <c r="B1" s="69" t="s">
        <v>39</v>
      </c>
      <c r="C1" s="70"/>
      <c r="D1" s="70"/>
      <c r="E1" s="70"/>
      <c r="F1" s="70"/>
      <c r="G1" s="70"/>
      <c r="H1" s="70"/>
      <c r="I1" s="70"/>
      <c r="J1" s="70"/>
      <c r="K1" s="70"/>
      <c r="L1" s="70"/>
      <c r="M1" s="70"/>
      <c r="N1" s="70"/>
      <c r="O1" s="70"/>
      <c r="P1" s="70"/>
      <c r="Q1" s="70"/>
      <c r="R1" s="70"/>
      <c r="S1" s="70"/>
      <c r="T1" s="70"/>
      <c r="U1" s="70"/>
      <c r="V1" s="70"/>
      <c r="W1" s="70"/>
      <c r="X1" s="70"/>
      <c r="Y1" s="70"/>
      <c r="Z1" s="70"/>
      <c r="AA1" s="71"/>
    </row>
    <row r="2" spans="2:31" ht="24" customHeight="1">
      <c r="B2" s="73">
        <v>0</v>
      </c>
      <c r="C2" s="70"/>
      <c r="D2" s="70"/>
      <c r="E2" s="70"/>
      <c r="F2" s="70"/>
      <c r="G2" s="70"/>
      <c r="H2" s="70"/>
      <c r="I2" s="70"/>
      <c r="J2" s="70"/>
      <c r="K2" s="70"/>
      <c r="L2" s="70"/>
      <c r="M2" s="70"/>
      <c r="N2" s="70"/>
      <c r="O2" s="70"/>
      <c r="P2" s="70"/>
      <c r="Q2" s="70"/>
      <c r="R2" s="70"/>
      <c r="S2" s="70"/>
      <c r="T2" s="70"/>
      <c r="U2" s="70"/>
      <c r="V2" s="70"/>
      <c r="W2" s="70"/>
      <c r="X2" s="70"/>
      <c r="Y2" s="70"/>
      <c r="Z2" s="70"/>
      <c r="AA2" s="71"/>
    </row>
    <row r="3" spans="2:31" ht="27" customHeight="1">
      <c r="B3" s="69" t="s">
        <v>40</v>
      </c>
      <c r="C3" s="70"/>
      <c r="D3" s="70"/>
      <c r="E3" s="70"/>
      <c r="F3" s="70"/>
      <c r="G3" s="70"/>
      <c r="H3" s="70"/>
      <c r="I3" s="70"/>
      <c r="J3" s="70"/>
      <c r="K3" s="70"/>
      <c r="L3" s="70"/>
      <c r="M3" s="70"/>
      <c r="N3" s="70"/>
      <c r="O3" s="70"/>
      <c r="P3" s="70"/>
      <c r="Q3" s="70"/>
      <c r="R3" s="70"/>
      <c r="S3" s="70"/>
      <c r="T3" s="70"/>
      <c r="U3" s="70"/>
      <c r="V3" s="70"/>
      <c r="W3" s="70"/>
      <c r="X3" s="70"/>
      <c r="Y3" s="70"/>
      <c r="Z3" s="70"/>
      <c r="AA3" s="71"/>
    </row>
    <row r="4" spans="2:31" ht="23.25">
      <c r="B4" s="74" t="s">
        <v>41</v>
      </c>
      <c r="C4" s="74"/>
      <c r="D4" s="74"/>
      <c r="E4" s="74"/>
      <c r="F4" s="74"/>
      <c r="G4" s="74"/>
      <c r="H4" s="74"/>
      <c r="I4" s="74"/>
      <c r="J4" s="74"/>
      <c r="K4" s="74"/>
      <c r="L4" s="74"/>
      <c r="M4" s="74"/>
      <c r="N4" s="74"/>
      <c r="O4" s="74"/>
      <c r="P4" s="74"/>
      <c r="Q4" s="74"/>
      <c r="R4" s="74"/>
      <c r="S4" s="74"/>
      <c r="T4" s="74"/>
      <c r="U4" s="74"/>
      <c r="V4" s="74"/>
      <c r="W4" s="74"/>
      <c r="X4" s="74"/>
      <c r="Y4" s="74"/>
      <c r="Z4" s="74"/>
      <c r="AA4" s="75"/>
    </row>
    <row r="5" spans="2:31" ht="24" customHeight="1"/>
    <row r="6" spans="2:31" ht="17.25" customHeight="1">
      <c r="B6" s="76" t="s">
        <v>42</v>
      </c>
      <c r="C6" s="76"/>
      <c r="D6" s="76"/>
      <c r="E6" s="76"/>
      <c r="F6" s="76"/>
      <c r="G6" s="76"/>
      <c r="H6" s="76"/>
      <c r="I6" s="76"/>
      <c r="J6" s="76"/>
      <c r="K6" s="76"/>
      <c r="L6" s="76"/>
      <c r="M6" s="76"/>
      <c r="N6" s="76"/>
      <c r="O6" s="76"/>
      <c r="P6" s="76"/>
      <c r="Q6" s="76"/>
      <c r="R6" s="76"/>
      <c r="S6" s="76"/>
      <c r="T6" s="76"/>
      <c r="U6" s="76"/>
      <c r="V6" s="76"/>
      <c r="W6" s="76"/>
      <c r="X6" s="76"/>
      <c r="Y6" s="76"/>
      <c r="Z6" s="76"/>
      <c r="AA6" s="77"/>
    </row>
    <row r="7" spans="2:31">
      <c r="B7" s="78"/>
      <c r="C7" s="78"/>
      <c r="D7" s="78"/>
      <c r="E7" s="78"/>
      <c r="F7" s="78"/>
      <c r="G7" s="78"/>
      <c r="H7" s="78"/>
      <c r="I7" s="78"/>
      <c r="J7" s="78"/>
      <c r="K7" s="78"/>
      <c r="L7" s="78"/>
      <c r="M7" s="78"/>
      <c r="N7" s="78"/>
      <c r="O7" s="78"/>
      <c r="P7" s="78"/>
      <c r="Q7" s="78"/>
      <c r="R7" s="78"/>
      <c r="S7" s="78"/>
      <c r="T7" s="78"/>
      <c r="U7" s="78"/>
      <c r="V7" s="78"/>
      <c r="W7" s="78"/>
      <c r="X7" s="78"/>
      <c r="Y7" s="78"/>
      <c r="Z7" s="78"/>
      <c r="AA7" s="78"/>
    </row>
    <row r="8" spans="2:31" ht="25.5" customHeight="1">
      <c r="B8" s="79" t="s">
        <v>43</v>
      </c>
      <c r="C8" s="79"/>
      <c r="D8" s="79"/>
      <c r="E8" s="79"/>
      <c r="F8" s="79"/>
      <c r="G8" s="79"/>
      <c r="H8" s="79"/>
      <c r="I8" s="79"/>
      <c r="J8" s="79"/>
      <c r="K8" s="79"/>
      <c r="L8" s="79"/>
      <c r="M8" s="79"/>
      <c r="N8" s="79"/>
      <c r="O8" s="79"/>
      <c r="P8" s="79"/>
      <c r="Q8" s="79"/>
      <c r="R8" s="79"/>
      <c r="S8" s="79"/>
      <c r="T8" s="79"/>
      <c r="U8" s="79"/>
      <c r="V8" s="79"/>
      <c r="W8" s="79"/>
      <c r="X8" s="79"/>
      <c r="Y8" s="79"/>
      <c r="Z8" s="79"/>
      <c r="AA8" s="80"/>
    </row>
    <row r="9" spans="2:31" ht="198" customHeight="1">
      <c r="B9" s="81" t="s">
        <v>44</v>
      </c>
      <c r="C9" s="81"/>
      <c r="D9" s="81"/>
      <c r="E9" s="81"/>
      <c r="F9" s="81"/>
      <c r="G9" s="81"/>
      <c r="H9" s="81"/>
      <c r="I9" s="81"/>
      <c r="J9" s="81"/>
      <c r="K9" s="81"/>
      <c r="L9" s="81"/>
      <c r="M9" s="81"/>
      <c r="N9" s="81"/>
      <c r="O9" s="81"/>
      <c r="P9" s="81"/>
      <c r="Q9" s="81"/>
      <c r="R9" s="81"/>
      <c r="S9" s="81"/>
      <c r="T9" s="81"/>
      <c r="U9" s="81"/>
      <c r="V9" s="81"/>
      <c r="W9" s="81"/>
      <c r="X9" s="81"/>
      <c r="Y9" s="81"/>
      <c r="Z9" s="81"/>
      <c r="AA9" s="82"/>
    </row>
    <row r="10" spans="2:31">
      <c r="B10" s="83"/>
      <c r="C10" s="83"/>
      <c r="D10" s="83"/>
      <c r="E10" s="83"/>
      <c r="F10" s="83"/>
      <c r="G10" s="83"/>
      <c r="H10" s="83"/>
      <c r="I10" s="83"/>
      <c r="J10" s="83"/>
      <c r="K10" s="83"/>
      <c r="L10" s="83"/>
      <c r="M10" s="83"/>
      <c r="N10" s="83"/>
      <c r="O10" s="83"/>
      <c r="P10" s="83"/>
      <c r="Q10" s="83"/>
      <c r="R10" s="83"/>
      <c r="S10" s="83"/>
      <c r="T10" s="83"/>
      <c r="U10" s="83"/>
      <c r="V10" s="84"/>
      <c r="W10" s="84"/>
      <c r="X10" s="84"/>
      <c r="Y10" s="84"/>
      <c r="Z10" s="84"/>
      <c r="AA10" s="84"/>
    </row>
    <row r="11" spans="2:31" ht="15.75" thickBot="1">
      <c r="B11" s="85"/>
      <c r="C11" s="83"/>
      <c r="D11" s="83"/>
      <c r="E11" s="83"/>
      <c r="F11" s="83"/>
      <c r="G11" s="83"/>
      <c r="H11" s="83"/>
      <c r="I11" s="83"/>
      <c r="J11" s="83"/>
      <c r="K11" s="83"/>
      <c r="L11" s="83"/>
      <c r="M11" s="83"/>
      <c r="N11" s="83"/>
      <c r="O11" s="83"/>
      <c r="P11" s="83"/>
      <c r="Q11" s="83"/>
      <c r="R11" s="83"/>
      <c r="S11" s="83"/>
      <c r="T11" s="83"/>
      <c r="U11" s="83"/>
      <c r="V11" s="84"/>
      <c r="W11" s="84"/>
      <c r="X11" s="84"/>
      <c r="Y11" s="84"/>
      <c r="Z11" s="84"/>
      <c r="AA11" s="84"/>
    </row>
    <row r="12" spans="2:31">
      <c r="B12" s="86" t="s">
        <v>45</v>
      </c>
      <c r="C12" s="87">
        <v>39172</v>
      </c>
      <c r="D12" s="87">
        <v>39263</v>
      </c>
      <c r="E12" s="87">
        <v>39355</v>
      </c>
      <c r="F12" s="87">
        <v>39447</v>
      </c>
      <c r="G12" s="87">
        <v>39538</v>
      </c>
      <c r="H12" s="87">
        <v>39629</v>
      </c>
      <c r="I12" s="87">
        <v>39721</v>
      </c>
      <c r="J12" s="87">
        <v>39813</v>
      </c>
      <c r="K12" s="87">
        <v>39903</v>
      </c>
      <c r="L12" s="87">
        <v>39994</v>
      </c>
      <c r="M12" s="87">
        <v>40086</v>
      </c>
      <c r="N12" s="87">
        <v>40178</v>
      </c>
      <c r="O12" s="87">
        <v>40268</v>
      </c>
      <c r="P12" s="87">
        <v>40359</v>
      </c>
      <c r="Q12" s="87">
        <v>40451</v>
      </c>
      <c r="R12" s="87">
        <v>40543</v>
      </c>
      <c r="S12" s="87">
        <v>40633</v>
      </c>
      <c r="T12" s="87">
        <v>40724</v>
      </c>
      <c r="U12" s="87">
        <v>40816</v>
      </c>
      <c r="V12" s="87">
        <v>40908</v>
      </c>
      <c r="W12" s="87">
        <v>40999</v>
      </c>
      <c r="X12" s="87">
        <v>41090</v>
      </c>
      <c r="Y12" s="87">
        <v>41182</v>
      </c>
      <c r="Z12" s="88">
        <v>41274</v>
      </c>
      <c r="AA12" s="84"/>
      <c r="AB12" s="84"/>
      <c r="AC12" s="84"/>
      <c r="AD12" s="84"/>
      <c r="AE12" s="89"/>
    </row>
    <row r="13" spans="2:31">
      <c r="B13" s="90" t="s">
        <v>46</v>
      </c>
      <c r="C13" s="91">
        <v>155.6</v>
      </c>
      <c r="D13" s="91">
        <v>157.5</v>
      </c>
      <c r="E13" s="91">
        <v>158.6</v>
      </c>
      <c r="F13" s="91">
        <v>160.1</v>
      </c>
      <c r="G13" s="91">
        <v>162.19999999999999</v>
      </c>
      <c r="H13" s="91">
        <v>164.6</v>
      </c>
      <c r="I13" s="91">
        <v>166.5</v>
      </c>
      <c r="J13" s="91">
        <v>166</v>
      </c>
      <c r="K13" s="91">
        <v>166.2</v>
      </c>
      <c r="L13" s="91">
        <v>167</v>
      </c>
      <c r="M13" s="91">
        <v>168.6</v>
      </c>
      <c r="N13" s="91">
        <v>169.5</v>
      </c>
      <c r="O13" s="91">
        <v>171</v>
      </c>
      <c r="P13" s="91">
        <v>172.1</v>
      </c>
      <c r="Q13" s="91">
        <v>173.3</v>
      </c>
      <c r="R13" s="91">
        <v>174</v>
      </c>
      <c r="S13" s="91">
        <v>176.7</v>
      </c>
      <c r="T13" s="91">
        <v>178.3</v>
      </c>
      <c r="U13" s="91">
        <v>179.4</v>
      </c>
      <c r="V13" s="91">
        <v>179.4</v>
      </c>
      <c r="W13" s="92"/>
      <c r="X13" s="92"/>
      <c r="Y13" s="92"/>
      <c r="Z13" s="93"/>
      <c r="AA13" s="84"/>
      <c r="AB13" s="84"/>
      <c r="AC13" s="84"/>
      <c r="AD13" s="84"/>
    </row>
    <row r="14" spans="2:31" ht="15.75" thickBot="1">
      <c r="B14" s="94" t="s">
        <v>47</v>
      </c>
      <c r="C14" s="95"/>
      <c r="D14" s="95"/>
      <c r="E14" s="95"/>
      <c r="F14" s="95"/>
      <c r="G14" s="95"/>
      <c r="H14" s="95"/>
      <c r="I14" s="95"/>
      <c r="J14" s="95"/>
      <c r="K14" s="95"/>
      <c r="L14" s="95"/>
      <c r="M14" s="95"/>
      <c r="N14" s="95"/>
      <c r="O14" s="96">
        <v>95.2</v>
      </c>
      <c r="P14" s="96">
        <v>95.8</v>
      </c>
      <c r="Q14" s="96">
        <v>96.5</v>
      </c>
      <c r="R14" s="96">
        <v>96.9</v>
      </c>
      <c r="S14" s="96">
        <v>98.3</v>
      </c>
      <c r="T14" s="96">
        <v>99.2</v>
      </c>
      <c r="U14" s="96">
        <v>99.8</v>
      </c>
      <c r="V14" s="96">
        <v>99.8</v>
      </c>
      <c r="W14" s="96">
        <v>99.9</v>
      </c>
      <c r="X14" s="96">
        <v>100.4</v>
      </c>
      <c r="Y14" s="96">
        <v>101.8</v>
      </c>
      <c r="Z14" s="97">
        <v>102</v>
      </c>
      <c r="AA14" s="84"/>
      <c r="AB14" s="84"/>
      <c r="AC14" s="84"/>
      <c r="AD14" s="84"/>
    </row>
    <row r="15" spans="2:31" ht="15.75" thickBot="1">
      <c r="B15" s="83"/>
      <c r="C15" s="83"/>
      <c r="D15" s="83"/>
      <c r="E15" s="83"/>
      <c r="F15" s="83"/>
      <c r="G15" s="83"/>
      <c r="H15" s="83"/>
      <c r="I15" s="83"/>
      <c r="J15" s="83"/>
      <c r="K15" s="83"/>
      <c r="L15" s="83"/>
      <c r="M15" s="83"/>
      <c r="N15" s="83"/>
      <c r="O15" s="83"/>
      <c r="P15" s="83"/>
      <c r="Q15" s="83"/>
      <c r="R15" s="83"/>
      <c r="S15" s="83"/>
      <c r="T15" s="83"/>
      <c r="U15" s="83"/>
      <c r="V15" s="84"/>
      <c r="W15" s="84"/>
      <c r="X15" s="84"/>
      <c r="Y15" s="84"/>
      <c r="Z15" s="84"/>
      <c r="AA15" s="84"/>
    </row>
    <row r="16" spans="2:31" ht="15.75">
      <c r="B16" s="98"/>
      <c r="C16" s="99"/>
      <c r="D16" s="100" t="s">
        <v>48</v>
      </c>
      <c r="E16" s="101"/>
      <c r="F16" s="101"/>
      <c r="G16" s="101"/>
      <c r="H16" s="102"/>
      <c r="I16" s="103"/>
      <c r="J16" s="104"/>
      <c r="K16" s="105"/>
      <c r="L16" s="106" t="s">
        <v>48</v>
      </c>
      <c r="M16" s="101"/>
      <c r="N16" s="101"/>
      <c r="O16" s="101"/>
      <c r="P16" s="107"/>
      <c r="Q16" s="106" t="s">
        <v>49</v>
      </c>
      <c r="R16" s="101"/>
      <c r="S16" s="101"/>
      <c r="T16" s="101"/>
      <c r="U16" s="102"/>
    </row>
    <row r="17" spans="2:23" ht="15.75" thickBot="1">
      <c r="B17" s="108" t="s">
        <v>50</v>
      </c>
      <c r="C17" s="109" t="s">
        <v>51</v>
      </c>
      <c r="D17" s="110" t="s">
        <v>52</v>
      </c>
      <c r="E17" s="111" t="s">
        <v>53</v>
      </c>
      <c r="F17" s="111" t="s">
        <v>54</v>
      </c>
      <c r="G17" s="111" t="s">
        <v>55</v>
      </c>
      <c r="H17" s="112" t="s">
        <v>56</v>
      </c>
      <c r="I17" s="103"/>
      <c r="J17" s="113" t="s">
        <v>50</v>
      </c>
      <c r="K17" s="111" t="s">
        <v>51</v>
      </c>
      <c r="L17" s="111" t="s">
        <v>52</v>
      </c>
      <c r="M17" s="111" t="s">
        <v>53</v>
      </c>
      <c r="N17" s="111" t="s">
        <v>54</v>
      </c>
      <c r="O17" s="111" t="s">
        <v>55</v>
      </c>
      <c r="P17" s="111" t="s">
        <v>56</v>
      </c>
      <c r="Q17" s="111" t="s">
        <v>57</v>
      </c>
      <c r="R17" s="111" t="s">
        <v>58</v>
      </c>
      <c r="S17" s="111" t="s">
        <v>59</v>
      </c>
      <c r="T17" s="111" t="s">
        <v>60</v>
      </c>
      <c r="U17" s="112" t="s">
        <v>61</v>
      </c>
    </row>
    <row r="18" spans="2:23" ht="15.75" thickBot="1">
      <c r="B18" s="114"/>
      <c r="C18" s="115"/>
      <c r="D18" s="115"/>
      <c r="E18" s="115"/>
      <c r="F18" s="115"/>
      <c r="G18" s="115"/>
      <c r="H18" s="116"/>
      <c r="I18" s="103"/>
      <c r="J18" s="114"/>
      <c r="K18" s="115"/>
      <c r="L18" s="115"/>
      <c r="M18" s="115"/>
      <c r="N18" s="115"/>
      <c r="O18" s="115"/>
      <c r="P18" s="115"/>
      <c r="Q18" s="115"/>
      <c r="R18" s="115"/>
      <c r="S18" s="115"/>
      <c r="T18" s="115"/>
      <c r="U18" s="116"/>
    </row>
    <row r="19" spans="2:23">
      <c r="B19" s="117" t="s">
        <v>62</v>
      </c>
      <c r="C19" s="118" t="s">
        <v>35</v>
      </c>
      <c r="D19" s="119" t="s">
        <v>35</v>
      </c>
      <c r="E19" s="120" t="s">
        <v>35</v>
      </c>
      <c r="F19" s="120" t="s">
        <v>63</v>
      </c>
      <c r="G19" s="120" t="s">
        <v>63</v>
      </c>
      <c r="H19" s="120" t="s">
        <v>35</v>
      </c>
      <c r="I19" s="103"/>
      <c r="J19" s="117" t="s">
        <v>62</v>
      </c>
      <c r="K19" s="118" t="s">
        <v>35</v>
      </c>
      <c r="L19" s="119" t="s">
        <v>35</v>
      </c>
      <c r="M19" s="120" t="s">
        <v>35</v>
      </c>
      <c r="N19" s="120" t="s">
        <v>63</v>
      </c>
      <c r="O19" s="121" t="s">
        <v>63</v>
      </c>
      <c r="P19" s="122" t="s">
        <v>35</v>
      </c>
      <c r="Q19" s="123"/>
      <c r="R19" s="124"/>
      <c r="S19" s="124"/>
      <c r="T19" s="124"/>
      <c r="U19" s="125"/>
      <c r="V19" s="126"/>
    </row>
    <row r="20" spans="2:23" ht="38.25">
      <c r="B20" s="127" t="s">
        <v>64</v>
      </c>
      <c r="C20" s="128">
        <v>157.95000000000002</v>
      </c>
      <c r="D20" s="129">
        <v>164.82499999999999</v>
      </c>
      <c r="E20" s="130">
        <v>167.82499999999999</v>
      </c>
      <c r="F20" s="130">
        <v>172.60000000000002</v>
      </c>
      <c r="G20" s="92"/>
      <c r="H20" s="131"/>
      <c r="I20" s="103"/>
      <c r="J20" s="132" t="s">
        <v>65</v>
      </c>
      <c r="K20" s="133"/>
      <c r="L20" s="134">
        <v>4.3526432415321059E-2</v>
      </c>
      <c r="M20" s="134">
        <v>1.8201122402548231E-2</v>
      </c>
      <c r="N20" s="134">
        <v>2.845225681513508E-2</v>
      </c>
      <c r="O20" s="134">
        <v>3.3038501560874289E-2</v>
      </c>
      <c r="P20" s="135">
        <v>1.76278015613196E-2</v>
      </c>
      <c r="Q20" s="136"/>
      <c r="R20" s="137"/>
      <c r="S20" s="137"/>
      <c r="T20" s="137"/>
      <c r="U20" s="138"/>
      <c r="V20" s="126"/>
      <c r="W20" s="126"/>
    </row>
    <row r="21" spans="2:23" ht="39" thickBot="1">
      <c r="B21" s="139" t="s">
        <v>66</v>
      </c>
      <c r="C21" s="140"/>
      <c r="D21" s="141"/>
      <c r="E21" s="142"/>
      <c r="F21" s="143">
        <v>96.1</v>
      </c>
      <c r="G21" s="143">
        <v>99.275000000000006</v>
      </c>
      <c r="H21" s="144">
        <v>101.02500000000001</v>
      </c>
      <c r="I21" s="103"/>
      <c r="J21" s="145" t="s">
        <v>67</v>
      </c>
      <c r="K21" s="146">
        <v>0.87050920417975275</v>
      </c>
      <c r="L21" s="146">
        <v>0.90839936422239764</v>
      </c>
      <c r="M21" s="146">
        <v>0.92493325224100653</v>
      </c>
      <c r="N21" s="146">
        <v>0.95124969067062581</v>
      </c>
      <c r="O21" s="147">
        <v>0.98267755506062848</v>
      </c>
      <c r="P21" s="148">
        <v>1</v>
      </c>
      <c r="Q21" s="136"/>
      <c r="R21" s="137"/>
      <c r="S21" s="137"/>
      <c r="T21" s="137"/>
      <c r="U21" s="138"/>
      <c r="V21" s="149"/>
      <c r="W21" s="126"/>
    </row>
    <row r="22" spans="2:23" ht="15.75" thickBot="1">
      <c r="B22" s="150"/>
      <c r="C22" s="151"/>
      <c r="D22" s="151"/>
      <c r="E22" s="151"/>
      <c r="F22" s="151"/>
      <c r="G22" s="151"/>
      <c r="H22" s="152"/>
      <c r="I22" s="103"/>
      <c r="J22" s="114"/>
      <c r="K22" s="153">
        <f t="shared" ref="K22:M22" si="0">L22/(1+L20)</f>
        <v>0.87050920417975275</v>
      </c>
      <c r="L22" s="153">
        <f t="shared" si="0"/>
        <v>0.90839936422239764</v>
      </c>
      <c r="M22" s="153">
        <f t="shared" si="0"/>
        <v>0.92493325224100653</v>
      </c>
      <c r="N22" s="153">
        <f>O22/(1+O20)</f>
        <v>0.95124969067062581</v>
      </c>
      <c r="O22" s="153">
        <f>1/(1+P20)</f>
        <v>0.98267755506062848</v>
      </c>
      <c r="P22" s="154"/>
      <c r="Q22" s="136"/>
      <c r="R22" s="137"/>
      <c r="S22" s="137"/>
      <c r="T22" s="137"/>
      <c r="U22" s="138"/>
      <c r="V22" s="149"/>
      <c r="W22" s="149"/>
    </row>
    <row r="23" spans="2:23">
      <c r="B23" s="155" t="s">
        <v>68</v>
      </c>
      <c r="C23" s="156"/>
      <c r="D23" s="157"/>
      <c r="E23" s="158"/>
      <c r="F23" s="158"/>
      <c r="G23" s="158"/>
      <c r="H23" s="159"/>
      <c r="I23" s="103"/>
      <c r="J23" s="155" t="s">
        <v>68</v>
      </c>
      <c r="K23" s="156"/>
      <c r="L23" s="157"/>
      <c r="M23" s="158"/>
      <c r="N23" s="158"/>
      <c r="O23" s="158"/>
      <c r="P23" s="159"/>
      <c r="Q23" s="160"/>
      <c r="R23" s="137"/>
      <c r="S23" s="137"/>
      <c r="T23" s="137"/>
      <c r="U23" s="138"/>
      <c r="V23" s="161"/>
      <c r="W23" s="149"/>
    </row>
    <row r="24" spans="2:23" ht="25.5">
      <c r="B24" s="162" t="s">
        <v>69</v>
      </c>
      <c r="C24" s="163"/>
      <c r="D24" s="164">
        <v>507.33752893950412</v>
      </c>
      <c r="E24" s="165">
        <v>517.87749633495775</v>
      </c>
      <c r="F24" s="165">
        <v>528.83456123144299</v>
      </c>
      <c r="G24" s="165">
        <v>538.56409571815948</v>
      </c>
      <c r="H24" s="166">
        <v>539.96744020624601</v>
      </c>
      <c r="I24" s="103"/>
      <c r="J24" s="167" t="s">
        <v>70</v>
      </c>
      <c r="K24" s="168"/>
      <c r="L24" s="169">
        <f>+D24/$K$21</f>
        <v>582.80547351311316</v>
      </c>
      <c r="M24" s="169">
        <f t="shared" ref="M24:P24" si="1">+E24/$K$21</f>
        <v>594.91329195414278</v>
      </c>
      <c r="N24" s="169">
        <f t="shared" si="1"/>
        <v>607.50025237210832</v>
      </c>
      <c r="O24" s="169">
        <f t="shared" si="1"/>
        <v>618.6770836336276</v>
      </c>
      <c r="P24" s="170">
        <f t="shared" si="1"/>
        <v>620.2891797279002</v>
      </c>
      <c r="Q24" s="160"/>
      <c r="R24" s="137"/>
      <c r="S24" s="137"/>
      <c r="T24" s="137"/>
      <c r="U24" s="138"/>
      <c r="V24" s="149"/>
      <c r="W24" s="161"/>
    </row>
    <row r="25" spans="2:23" ht="25.5">
      <c r="B25" s="162" t="s">
        <v>71</v>
      </c>
      <c r="C25" s="171"/>
      <c r="D25" s="172"/>
      <c r="E25" s="173"/>
      <c r="F25" s="173"/>
      <c r="G25" s="173"/>
      <c r="H25" s="174"/>
      <c r="I25" s="175"/>
      <c r="J25" s="176" t="s">
        <v>72</v>
      </c>
      <c r="K25" s="168"/>
      <c r="L25" s="168"/>
      <c r="M25" s="168"/>
      <c r="N25" s="168"/>
      <c r="O25" s="168"/>
      <c r="P25" s="168"/>
      <c r="Q25" s="160"/>
      <c r="R25" s="137"/>
      <c r="S25" s="137"/>
      <c r="T25" s="137"/>
      <c r="U25" s="138"/>
      <c r="V25" s="149"/>
      <c r="W25" s="149"/>
    </row>
    <row r="26" spans="2:23">
      <c r="B26" s="177" t="s">
        <v>73</v>
      </c>
      <c r="C26" s="178"/>
      <c r="D26" s="179">
        <v>3.8997943957646291</v>
      </c>
      <c r="E26" s="180">
        <v>4.4536284487435598</v>
      </c>
      <c r="F26" s="180">
        <v>4.9986396975862277</v>
      </c>
      <c r="G26" s="180">
        <v>5.6140574943827106</v>
      </c>
      <c r="H26" s="181">
        <v>6.2156162862668634</v>
      </c>
      <c r="I26" s="175"/>
      <c r="J26" s="182" t="s">
        <v>73</v>
      </c>
      <c r="K26" s="168"/>
      <c r="L26" s="183">
        <f>-D26/$K$21</f>
        <v>-4.4799002434893893</v>
      </c>
      <c r="M26" s="183">
        <f t="shared" ref="M26:P32" si="2">-E26/$K$21</f>
        <v>-5.1161187352867135</v>
      </c>
      <c r="N26" s="183">
        <f t="shared" si="2"/>
        <v>-5.7422020049704736</v>
      </c>
      <c r="O26" s="183">
        <f t="shared" si="2"/>
        <v>-6.4491650029968612</v>
      </c>
      <c r="P26" s="184">
        <f t="shared" si="2"/>
        <v>-7.1402074285057084</v>
      </c>
      <c r="Q26" s="160"/>
      <c r="R26" s="137"/>
      <c r="S26" s="137"/>
      <c r="T26" s="137"/>
      <c r="U26" s="138"/>
      <c r="V26" s="149"/>
      <c r="W26" s="149"/>
    </row>
    <row r="27" spans="2:23">
      <c r="B27" s="177" t="s">
        <v>74</v>
      </c>
      <c r="C27" s="178"/>
      <c r="D27" s="179">
        <v>4.1280000000000001</v>
      </c>
      <c r="E27" s="180">
        <v>4.1280000000000001</v>
      </c>
      <c r="F27" s="180">
        <v>4.1280000000000001</v>
      </c>
      <c r="G27" s="180">
        <v>4.1280000000000001</v>
      </c>
      <c r="H27" s="181">
        <v>4.1280000000000001</v>
      </c>
      <c r="I27" s="185"/>
      <c r="J27" s="182" t="s">
        <v>74</v>
      </c>
      <c r="K27" s="168"/>
      <c r="L27" s="183">
        <f t="shared" ref="L27:L32" si="3">-D27/$K$21</f>
        <v>-4.7420521002872738</v>
      </c>
      <c r="M27" s="183">
        <f t="shared" si="2"/>
        <v>-4.7420521002872738</v>
      </c>
      <c r="N27" s="183">
        <f t="shared" si="2"/>
        <v>-4.7420521002872738</v>
      </c>
      <c r="O27" s="183">
        <f t="shared" si="2"/>
        <v>-4.7420521002872738</v>
      </c>
      <c r="P27" s="184">
        <f t="shared" si="2"/>
        <v>-4.7420521002872738</v>
      </c>
      <c r="Q27" s="160"/>
      <c r="R27" s="137"/>
      <c r="S27" s="137"/>
      <c r="T27" s="137"/>
      <c r="U27" s="138"/>
      <c r="V27" s="149"/>
      <c r="W27" s="149"/>
    </row>
    <row r="28" spans="2:23">
      <c r="B28" s="177" t="s">
        <v>75</v>
      </c>
      <c r="C28" s="178"/>
      <c r="D28" s="179">
        <v>6.1</v>
      </c>
      <c r="E28" s="180">
        <v>6.1</v>
      </c>
      <c r="F28" s="180">
        <v>6.1</v>
      </c>
      <c r="G28" s="180">
        <v>6.1</v>
      </c>
      <c r="H28" s="181">
        <v>6.1</v>
      </c>
      <c r="I28" s="186"/>
      <c r="J28" s="182" t="s">
        <v>75</v>
      </c>
      <c r="K28" s="168"/>
      <c r="L28" s="183">
        <f t="shared" si="3"/>
        <v>-7.0073928807539652</v>
      </c>
      <c r="M28" s="183">
        <f t="shared" si="2"/>
        <v>-7.0073928807539652</v>
      </c>
      <c r="N28" s="183">
        <f t="shared" si="2"/>
        <v>-7.0073928807539652</v>
      </c>
      <c r="O28" s="183">
        <f t="shared" si="2"/>
        <v>-7.0073928807539652</v>
      </c>
      <c r="P28" s="184">
        <f t="shared" si="2"/>
        <v>-7.0073928807539652</v>
      </c>
      <c r="Q28" s="160"/>
      <c r="R28" s="137"/>
      <c r="S28" s="137"/>
      <c r="T28" s="137"/>
      <c r="U28" s="138"/>
      <c r="V28" s="187"/>
      <c r="W28" s="149"/>
    </row>
    <row r="29" spans="2:23">
      <c r="B29" s="177" t="s">
        <v>76</v>
      </c>
      <c r="C29" s="178"/>
      <c r="D29" s="179">
        <v>0</v>
      </c>
      <c r="E29" s="180">
        <v>0</v>
      </c>
      <c r="F29" s="180">
        <v>0</v>
      </c>
      <c r="G29" s="180">
        <v>0</v>
      </c>
      <c r="H29" s="181">
        <v>0</v>
      </c>
      <c r="I29" s="186"/>
      <c r="J29" s="182" t="s">
        <v>76</v>
      </c>
      <c r="K29" s="188"/>
      <c r="L29" s="183">
        <f t="shared" si="3"/>
        <v>0</v>
      </c>
      <c r="M29" s="183">
        <f t="shared" si="2"/>
        <v>0</v>
      </c>
      <c r="N29" s="183">
        <f t="shared" si="2"/>
        <v>0</v>
      </c>
      <c r="O29" s="183">
        <f t="shared" si="2"/>
        <v>0</v>
      </c>
      <c r="P29" s="184">
        <f t="shared" si="2"/>
        <v>0</v>
      </c>
      <c r="Q29" s="160"/>
      <c r="R29" s="137"/>
      <c r="S29" s="137"/>
      <c r="T29" s="137"/>
      <c r="U29" s="138"/>
      <c r="V29" s="161"/>
      <c r="W29" s="189"/>
    </row>
    <row r="30" spans="2:23">
      <c r="B30" s="177" t="s">
        <v>77</v>
      </c>
      <c r="C30" s="178"/>
      <c r="D30" s="179">
        <v>4.8785989632068389</v>
      </c>
      <c r="E30" s="180">
        <v>4.9426571433690878</v>
      </c>
      <c r="F30" s="180">
        <v>4.9804056521733893</v>
      </c>
      <c r="G30" s="180">
        <v>4.9935125446113613</v>
      </c>
      <c r="H30" s="181">
        <v>4.9941243048670678</v>
      </c>
      <c r="I30" s="190"/>
      <c r="J30" s="182" t="s">
        <v>77</v>
      </c>
      <c r="K30" s="188"/>
      <c r="L30" s="183">
        <f t="shared" si="3"/>
        <v>-5.6043048594802105</v>
      </c>
      <c r="M30" s="183">
        <f t="shared" si="2"/>
        <v>-5.6778918817134887</v>
      </c>
      <c r="N30" s="183">
        <f t="shared" si="2"/>
        <v>-5.7212555918535442</v>
      </c>
      <c r="O30" s="183">
        <f t="shared" si="2"/>
        <v>-5.7363121729615205</v>
      </c>
      <c r="P30" s="184">
        <f t="shared" si="2"/>
        <v>-5.7370149343484984</v>
      </c>
      <c r="Q30" s="160"/>
      <c r="R30" s="137"/>
      <c r="S30" s="137"/>
      <c r="T30" s="137"/>
      <c r="U30" s="138"/>
      <c r="V30" s="161"/>
      <c r="W30" s="149"/>
    </row>
    <row r="31" spans="2:23">
      <c r="B31" s="177" t="s">
        <v>78</v>
      </c>
      <c r="C31" s="178"/>
      <c r="D31" s="179">
        <v>0</v>
      </c>
      <c r="E31" s="180">
        <v>0</v>
      </c>
      <c r="F31" s="180">
        <v>0</v>
      </c>
      <c r="G31" s="180">
        <v>0</v>
      </c>
      <c r="H31" s="181">
        <v>0</v>
      </c>
      <c r="I31" s="190"/>
      <c r="J31" s="182" t="s">
        <v>78</v>
      </c>
      <c r="K31" s="191"/>
      <c r="L31" s="183">
        <f t="shared" si="3"/>
        <v>0</v>
      </c>
      <c r="M31" s="183">
        <f t="shared" si="2"/>
        <v>0</v>
      </c>
      <c r="N31" s="183">
        <f t="shared" si="2"/>
        <v>0</v>
      </c>
      <c r="O31" s="183">
        <f t="shared" si="2"/>
        <v>0</v>
      </c>
      <c r="P31" s="184">
        <f t="shared" si="2"/>
        <v>0</v>
      </c>
      <c r="Q31" s="160"/>
      <c r="R31" s="137"/>
      <c r="S31" s="137"/>
      <c r="T31" s="137"/>
      <c r="U31" s="138"/>
      <c r="V31" s="161"/>
      <c r="W31" s="149"/>
    </row>
    <row r="32" spans="2:23" ht="25.5">
      <c r="B32" s="162" t="s">
        <v>79</v>
      </c>
      <c r="C32" s="178"/>
      <c r="D32" s="179">
        <v>0</v>
      </c>
      <c r="E32" s="180">
        <v>0</v>
      </c>
      <c r="F32" s="180">
        <v>0</v>
      </c>
      <c r="G32" s="180">
        <v>0</v>
      </c>
      <c r="H32" s="181">
        <v>0</v>
      </c>
      <c r="I32" s="190"/>
      <c r="J32" s="176" t="s">
        <v>80</v>
      </c>
      <c r="K32" s="191"/>
      <c r="L32" s="192">
        <f t="shared" si="3"/>
        <v>0</v>
      </c>
      <c r="M32" s="192">
        <f t="shared" si="2"/>
        <v>0</v>
      </c>
      <c r="N32" s="192">
        <f t="shared" si="2"/>
        <v>0</v>
      </c>
      <c r="O32" s="192">
        <f t="shared" si="2"/>
        <v>0</v>
      </c>
      <c r="P32" s="193">
        <f t="shared" si="2"/>
        <v>0</v>
      </c>
      <c r="Q32" s="160"/>
      <c r="R32" s="137"/>
      <c r="S32" s="137"/>
      <c r="T32" s="137"/>
      <c r="U32" s="138"/>
      <c r="V32" s="161"/>
      <c r="W32" s="149"/>
    </row>
    <row r="33" spans="1:23" ht="30.75" thickBot="1">
      <c r="B33" s="194" t="s">
        <v>81</v>
      </c>
      <c r="C33" s="195"/>
      <c r="D33" s="196">
        <f>D24-SUM(D26:D32)</f>
        <v>488.33113558053265</v>
      </c>
      <c r="E33" s="197">
        <f t="shared" ref="E33:H33" si="4">E24-SUM(E26:E32)</f>
        <v>498.25321074284511</v>
      </c>
      <c r="F33" s="197">
        <f t="shared" si="4"/>
        <v>508.62751588168339</v>
      </c>
      <c r="G33" s="197">
        <f t="shared" si="4"/>
        <v>517.72852567916539</v>
      </c>
      <c r="H33" s="198">
        <f t="shared" si="4"/>
        <v>518.52969961511212</v>
      </c>
      <c r="I33" s="190"/>
      <c r="J33" s="199" t="s">
        <v>82</v>
      </c>
      <c r="K33" s="200"/>
      <c r="L33" s="201">
        <f>SUM(L24:L32)</f>
        <v>560.9718234291023</v>
      </c>
      <c r="M33" s="201">
        <f t="shared" ref="M33:P33" si="5">SUM(M24:M32)</f>
        <v>572.36983635610136</v>
      </c>
      <c r="N33" s="201">
        <f t="shared" si="5"/>
        <v>584.28734979424303</v>
      </c>
      <c r="O33" s="201">
        <f t="shared" si="5"/>
        <v>594.74216147662787</v>
      </c>
      <c r="P33" s="201">
        <f t="shared" si="5"/>
        <v>595.66251238400469</v>
      </c>
      <c r="Q33" s="202"/>
      <c r="R33" s="203"/>
      <c r="S33" s="203"/>
      <c r="T33" s="203"/>
      <c r="U33" s="204"/>
      <c r="V33" s="161"/>
      <c r="W33" s="149"/>
    </row>
    <row r="34" spans="1:23" ht="15.75" thickBot="1">
      <c r="A34" s="205"/>
      <c r="B34" s="206"/>
      <c r="C34" s="207"/>
      <c r="D34" s="208"/>
      <c r="E34" s="208"/>
      <c r="F34" s="208"/>
      <c r="G34" s="208"/>
      <c r="H34" s="208"/>
      <c r="I34" s="190"/>
      <c r="J34" s="209"/>
      <c r="K34" s="210"/>
      <c r="L34" s="210"/>
      <c r="M34" s="210"/>
      <c r="N34" s="210"/>
      <c r="O34" s="210"/>
      <c r="P34" s="210"/>
      <c r="Q34" s="211"/>
      <c r="R34" s="211"/>
      <c r="S34" s="211"/>
      <c r="T34" s="211"/>
      <c r="U34" s="212"/>
      <c r="V34" s="161"/>
      <c r="W34" s="149"/>
    </row>
    <row r="35" spans="1:23" ht="30">
      <c r="B35" s="213" t="s">
        <v>83</v>
      </c>
      <c r="C35" s="214"/>
      <c r="D35" s="215" t="s">
        <v>35</v>
      </c>
      <c r="E35" s="216" t="s">
        <v>35</v>
      </c>
      <c r="F35" s="216" t="s">
        <v>63</v>
      </c>
      <c r="G35" s="216" t="s">
        <v>63</v>
      </c>
      <c r="H35" s="217"/>
      <c r="I35" s="218"/>
      <c r="J35" s="219" t="s">
        <v>83</v>
      </c>
      <c r="K35" s="214"/>
      <c r="L35" s="215" t="s">
        <v>35</v>
      </c>
      <c r="M35" s="216" t="s">
        <v>35</v>
      </c>
      <c r="N35" s="216" t="s">
        <v>63</v>
      </c>
      <c r="O35" s="220" t="s">
        <v>63</v>
      </c>
      <c r="P35" s="221"/>
      <c r="Q35" s="222"/>
      <c r="R35" s="223"/>
      <c r="S35" s="223"/>
      <c r="T35" s="223"/>
      <c r="U35" s="224"/>
      <c r="V35" s="149"/>
      <c r="W35" s="149"/>
    </row>
    <row r="36" spans="1:23" ht="25.5">
      <c r="B36" s="225" t="s">
        <v>84</v>
      </c>
      <c r="C36" s="226"/>
      <c r="D36" s="164">
        <v>538.7831066872634</v>
      </c>
      <c r="E36" s="165">
        <v>534.76227143769256</v>
      </c>
      <c r="F36" s="165">
        <v>608.42463282057793</v>
      </c>
      <c r="G36" s="165">
        <v>503.58229615051454</v>
      </c>
      <c r="H36" s="227"/>
      <c r="I36" s="186"/>
      <c r="J36" s="228" t="s">
        <v>85</v>
      </c>
      <c r="K36" s="229"/>
      <c r="L36" s="230">
        <f>+D36/L$21*(1+L$20)^0.5</f>
        <v>605.88315137949007</v>
      </c>
      <c r="M36" s="231">
        <f t="shared" ref="M36:O36" si="6">+E36/M$21*(1+M$20)^0.5</f>
        <v>583.40097689314848</v>
      </c>
      <c r="N36" s="231">
        <f t="shared" si="6"/>
        <v>648.64089744154808</v>
      </c>
      <c r="O36" s="231">
        <f t="shared" si="6"/>
        <v>520.85599970758142</v>
      </c>
      <c r="P36" s="232"/>
      <c r="Q36" s="233"/>
      <c r="R36" s="234"/>
      <c r="S36" s="234"/>
      <c r="T36" s="234"/>
      <c r="U36" s="235"/>
    </row>
    <row r="37" spans="1:23" ht="26.25">
      <c r="B37" s="162" t="s">
        <v>86</v>
      </c>
      <c r="C37" s="236"/>
      <c r="D37" s="237"/>
      <c r="E37" s="238"/>
      <c r="F37" s="238"/>
      <c r="G37" s="238"/>
      <c r="H37" s="239"/>
      <c r="I37" s="190"/>
      <c r="J37" s="240" t="s">
        <v>87</v>
      </c>
      <c r="K37" s="229"/>
      <c r="L37" s="241"/>
      <c r="M37" s="242"/>
      <c r="N37" s="242"/>
      <c r="O37" s="242"/>
      <c r="P37" s="243"/>
      <c r="Q37" s="233"/>
      <c r="R37" s="234"/>
      <c r="S37" s="234"/>
      <c r="T37" s="234"/>
      <c r="U37" s="235"/>
      <c r="V37" s="149"/>
      <c r="W37" s="149"/>
    </row>
    <row r="38" spans="1:23">
      <c r="B38" s="244" t="s">
        <v>73</v>
      </c>
      <c r="C38" s="178"/>
      <c r="D38" s="179">
        <v>0.15371898702564984</v>
      </c>
      <c r="E38" s="180">
        <v>0.17955033458999997</v>
      </c>
      <c r="F38" s="180">
        <v>0.29948589624000005</v>
      </c>
      <c r="G38" s="180">
        <v>0.36057828648999996</v>
      </c>
      <c r="H38" s="239"/>
      <c r="I38" s="186"/>
      <c r="J38" s="245" t="s">
        <v>73</v>
      </c>
      <c r="K38" s="229"/>
      <c r="L38" s="246">
        <f t="shared" ref="L38:O45" si="7">-D38/L$21*(1+L$20)^0.5</f>
        <v>-0.17286314869561104</v>
      </c>
      <c r="M38" s="247">
        <f t="shared" si="7"/>
        <v>-0.19588113484461195</v>
      </c>
      <c r="N38" s="247">
        <f t="shared" si="7"/>
        <v>-0.3192816168662358</v>
      </c>
      <c r="O38" s="247">
        <f t="shared" si="7"/>
        <v>-0.37294671659081058</v>
      </c>
      <c r="P38" s="248"/>
      <c r="Q38" s="233"/>
      <c r="R38" s="234"/>
      <c r="S38" s="234"/>
      <c r="T38" s="234"/>
      <c r="U38" s="235"/>
      <c r="V38" s="149"/>
      <c r="W38" s="149"/>
    </row>
    <row r="39" spans="1:23">
      <c r="B39" s="244" t="s">
        <v>74</v>
      </c>
      <c r="C39" s="178"/>
      <c r="D39" s="179">
        <v>5.0487850842620166</v>
      </c>
      <c r="E39" s="180">
        <v>2.1830377441404423</v>
      </c>
      <c r="F39" s="180">
        <v>4.7036789043779414</v>
      </c>
      <c r="G39" s="180">
        <v>1.7311923338670421</v>
      </c>
      <c r="H39" s="239"/>
      <c r="I39" s="190"/>
      <c r="J39" s="245" t="s">
        <v>74</v>
      </c>
      <c r="K39" s="229"/>
      <c r="L39" s="246">
        <f t="shared" si="7"/>
        <v>-5.6775607466587035</v>
      </c>
      <c r="M39" s="247">
        <f t="shared" si="7"/>
        <v>-2.381593505282543</v>
      </c>
      <c r="N39" s="247">
        <f t="shared" si="7"/>
        <v>-5.0145874135117623</v>
      </c>
      <c r="O39" s="247">
        <f t="shared" si="7"/>
        <v>-1.7905750870020887</v>
      </c>
      <c r="P39" s="248"/>
      <c r="Q39" s="233"/>
      <c r="R39" s="234"/>
      <c r="S39" s="234"/>
      <c r="T39" s="234"/>
      <c r="U39" s="235"/>
      <c r="V39" s="149"/>
      <c r="W39" s="149"/>
    </row>
    <row r="40" spans="1:23">
      <c r="B40" s="244" t="s">
        <v>75</v>
      </c>
      <c r="C40" s="178"/>
      <c r="D40" s="179">
        <v>4.7636749418400015</v>
      </c>
      <c r="E40" s="180">
        <v>3.9854978367499996</v>
      </c>
      <c r="F40" s="180">
        <v>4.7298081143999964</v>
      </c>
      <c r="G40" s="180">
        <v>5.129371472399999</v>
      </c>
      <c r="H40" s="239"/>
      <c r="I40" s="190"/>
      <c r="J40" s="245" t="s">
        <v>75</v>
      </c>
      <c r="K40" s="229"/>
      <c r="L40" s="246">
        <f t="shared" si="7"/>
        <v>-5.3569429889063711</v>
      </c>
      <c r="M40" s="247">
        <f t="shared" si="7"/>
        <v>-4.3479943435695274</v>
      </c>
      <c r="N40" s="247">
        <f t="shared" si="7"/>
        <v>-5.0424437383938985</v>
      </c>
      <c r="O40" s="247">
        <f t="shared" si="7"/>
        <v>-5.3053173762286567</v>
      </c>
      <c r="P40" s="248"/>
      <c r="Q40" s="233"/>
      <c r="R40" s="234"/>
      <c r="S40" s="234"/>
      <c r="T40" s="234"/>
      <c r="U40" s="235"/>
      <c r="V40" s="187"/>
      <c r="W40" s="149"/>
    </row>
    <row r="41" spans="1:23">
      <c r="B41" s="244" t="s">
        <v>76</v>
      </c>
      <c r="C41" s="178"/>
      <c r="D41" s="179">
        <v>14.638900374165019</v>
      </c>
      <c r="E41" s="180">
        <v>14.031874854610622</v>
      </c>
      <c r="F41" s="180">
        <v>12.436620651897659</v>
      </c>
      <c r="G41" s="180">
        <v>13.549339752322346</v>
      </c>
      <c r="H41" s="239"/>
      <c r="I41" s="185"/>
      <c r="J41" s="245" t="s">
        <v>76</v>
      </c>
      <c r="K41" s="229"/>
      <c r="L41" s="246">
        <f t="shared" si="7"/>
        <v>-16.462028933987675</v>
      </c>
      <c r="M41" s="247">
        <f t="shared" si="7"/>
        <v>-15.308128368543764</v>
      </c>
      <c r="N41" s="247">
        <f t="shared" si="7"/>
        <v>-13.258668938813143</v>
      </c>
      <c r="O41" s="247">
        <f t="shared" si="7"/>
        <v>-14.014104459232621</v>
      </c>
      <c r="P41" s="248"/>
      <c r="Q41" s="233"/>
      <c r="R41" s="234"/>
      <c r="S41" s="234"/>
      <c r="T41" s="234"/>
      <c r="U41" s="235"/>
      <c r="V41" s="187"/>
      <c r="W41" s="189"/>
    </row>
    <row r="42" spans="1:23">
      <c r="B42" s="244" t="s">
        <v>77</v>
      </c>
      <c r="C42" s="178"/>
      <c r="D42" s="179">
        <v>7.1833568099999994</v>
      </c>
      <c r="E42" s="180">
        <v>4.7553738999999968</v>
      </c>
      <c r="F42" s="180">
        <v>5.7817060799999984</v>
      </c>
      <c r="G42" s="180">
        <v>4.2305396000000002</v>
      </c>
      <c r="H42" s="239"/>
      <c r="I42" s="185"/>
      <c r="J42" s="245" t="s">
        <v>77</v>
      </c>
      <c r="K42" s="249"/>
      <c r="L42" s="246">
        <f t="shared" si="7"/>
        <v>-8.0779720215919788</v>
      </c>
      <c r="M42" s="247">
        <f t="shared" si="7"/>
        <v>-5.1878936247570033</v>
      </c>
      <c r="N42" s="247">
        <f t="shared" si="7"/>
        <v>-6.1638711159486999</v>
      </c>
      <c r="O42" s="247">
        <f t="shared" si="7"/>
        <v>-4.3756540877320909</v>
      </c>
      <c r="P42" s="250"/>
      <c r="Q42" s="233"/>
      <c r="R42" s="234"/>
      <c r="S42" s="234"/>
      <c r="T42" s="234"/>
      <c r="U42" s="235"/>
      <c r="V42" s="189"/>
      <c r="W42" s="187"/>
    </row>
    <row r="43" spans="1:23">
      <c r="B43" s="244" t="s">
        <v>78</v>
      </c>
      <c r="C43" s="251"/>
      <c r="D43" s="179">
        <v>0</v>
      </c>
      <c r="E43" s="180">
        <v>0</v>
      </c>
      <c r="F43" s="180">
        <v>0</v>
      </c>
      <c r="G43" s="180">
        <v>0</v>
      </c>
      <c r="H43" s="252"/>
      <c r="I43" s="185"/>
      <c r="J43" s="245" t="s">
        <v>78</v>
      </c>
      <c r="K43" s="253"/>
      <c r="L43" s="246">
        <f t="shared" si="7"/>
        <v>0</v>
      </c>
      <c r="M43" s="247">
        <f t="shared" si="7"/>
        <v>0</v>
      </c>
      <c r="N43" s="247">
        <f t="shared" si="7"/>
        <v>0</v>
      </c>
      <c r="O43" s="247">
        <f t="shared" si="7"/>
        <v>0</v>
      </c>
      <c r="P43" s="254"/>
      <c r="Q43" s="233"/>
      <c r="R43" s="234"/>
      <c r="S43" s="234"/>
      <c r="T43" s="234"/>
      <c r="U43" s="235"/>
      <c r="V43" s="189"/>
      <c r="W43" s="187"/>
    </row>
    <row r="44" spans="1:23" ht="26.25">
      <c r="B44" s="162" t="s">
        <v>88</v>
      </c>
      <c r="C44" s="251"/>
      <c r="D44" s="179"/>
      <c r="E44" s="180"/>
      <c r="F44" s="180"/>
      <c r="G44" s="180"/>
      <c r="H44" s="252"/>
      <c r="I44" s="190"/>
      <c r="J44" s="255" t="s">
        <v>80</v>
      </c>
      <c r="K44" s="256"/>
      <c r="L44" s="257">
        <f t="shared" si="7"/>
        <v>0</v>
      </c>
      <c r="M44" s="258">
        <f t="shared" si="7"/>
        <v>0</v>
      </c>
      <c r="N44" s="258">
        <f t="shared" si="7"/>
        <v>0</v>
      </c>
      <c r="O44" s="258">
        <f t="shared" si="7"/>
        <v>0</v>
      </c>
      <c r="P44" s="259"/>
      <c r="Q44" s="233"/>
      <c r="R44" s="234"/>
      <c r="S44" s="234"/>
      <c r="T44" s="234"/>
      <c r="U44" s="235"/>
      <c r="V44" s="149"/>
      <c r="W44" s="149"/>
    </row>
    <row r="45" spans="1:23" ht="38.25">
      <c r="B45" s="162" t="s">
        <v>89</v>
      </c>
      <c r="C45" s="251"/>
      <c r="D45" s="179"/>
      <c r="E45" s="180"/>
      <c r="F45" s="180"/>
      <c r="G45" s="260"/>
      <c r="H45" s="252"/>
      <c r="I45" s="190"/>
      <c r="J45" s="255" t="s">
        <v>90</v>
      </c>
      <c r="K45" s="256"/>
      <c r="L45" s="257">
        <f t="shared" si="7"/>
        <v>0</v>
      </c>
      <c r="M45" s="258">
        <f t="shared" si="7"/>
        <v>0</v>
      </c>
      <c r="N45" s="258">
        <f t="shared" si="7"/>
        <v>0</v>
      </c>
      <c r="O45" s="258">
        <f t="shared" si="7"/>
        <v>0</v>
      </c>
      <c r="P45" s="259"/>
      <c r="Q45" s="233"/>
      <c r="R45" s="234"/>
      <c r="S45" s="234"/>
      <c r="T45" s="234"/>
      <c r="U45" s="235"/>
      <c r="V45" s="149"/>
      <c r="W45" s="149"/>
    </row>
    <row r="46" spans="1:23" ht="30.75" thickBot="1">
      <c r="B46" s="261" t="s">
        <v>91</v>
      </c>
      <c r="C46" s="262"/>
      <c r="D46" s="263">
        <f>D36-SUM(D38:D45)</f>
        <v>506.9946704899707</v>
      </c>
      <c r="E46" s="263">
        <f t="shared" ref="E46:G46" si="8">E36-SUM(E38:E45)</f>
        <v>509.62693676760148</v>
      </c>
      <c r="F46" s="263">
        <f t="shared" si="8"/>
        <v>580.47333317366235</v>
      </c>
      <c r="G46" s="263">
        <f t="shared" si="8"/>
        <v>478.58127470543513</v>
      </c>
      <c r="H46" s="262"/>
      <c r="I46" s="190"/>
      <c r="J46" s="264" t="s">
        <v>92</v>
      </c>
      <c r="K46" s="262"/>
      <c r="L46" s="263">
        <f>L36+SUM(L38:L45)</f>
        <v>570.13578353964976</v>
      </c>
      <c r="M46" s="263">
        <f t="shared" ref="M46:O46" si="9">M36+SUM(M38:M45)</f>
        <v>555.97948591615102</v>
      </c>
      <c r="N46" s="263">
        <f t="shared" si="9"/>
        <v>618.84204461801437</v>
      </c>
      <c r="O46" s="263">
        <f t="shared" si="9"/>
        <v>494.99740198079513</v>
      </c>
      <c r="P46" s="265">
        <f>+P33-(O33-O46)</f>
        <v>495.91775288817195</v>
      </c>
      <c r="Q46" s="266"/>
      <c r="R46" s="267"/>
      <c r="S46" s="267"/>
      <c r="T46" s="267"/>
      <c r="U46" s="268"/>
      <c r="V46" s="149"/>
      <c r="W46" s="149"/>
    </row>
    <row r="47" spans="1:23" ht="15.75" thickBot="1">
      <c r="B47" s="206"/>
      <c r="C47" s="103"/>
      <c r="D47" s="269"/>
      <c r="E47" s="269"/>
      <c r="F47" s="269"/>
      <c r="G47" s="269"/>
      <c r="H47" s="103"/>
      <c r="I47" s="190"/>
      <c r="J47" s="114"/>
      <c r="K47" s="115"/>
      <c r="L47" s="115"/>
      <c r="M47" s="115"/>
      <c r="N47" s="115"/>
      <c r="O47" s="115"/>
      <c r="P47" s="115"/>
      <c r="Q47" s="115"/>
      <c r="R47" s="115"/>
      <c r="S47" s="115"/>
      <c r="T47" s="115"/>
      <c r="U47" s="116"/>
      <c r="V47" s="149"/>
      <c r="W47" s="149"/>
    </row>
    <row r="48" spans="1:23" ht="15.75" thickBot="1">
      <c r="B48" s="103"/>
      <c r="C48" s="103"/>
      <c r="D48" s="103"/>
      <c r="E48" s="103"/>
      <c r="F48" s="103"/>
      <c r="G48" s="103"/>
      <c r="H48" s="103"/>
      <c r="I48" s="185"/>
      <c r="J48" s="270" t="s">
        <v>93</v>
      </c>
      <c r="K48" s="271"/>
      <c r="L48" s="272">
        <f>L33-L46</f>
        <v>-9.163960110547464</v>
      </c>
      <c r="M48" s="273">
        <f>(M33-M46)-(L33-L46)</f>
        <v>25.554310550497803</v>
      </c>
      <c r="N48" s="273">
        <f t="shared" ref="N48:P48" si="10">(N33-N46)-(M33-M46)</f>
        <v>-50.945045263721681</v>
      </c>
      <c r="O48" s="273">
        <f t="shared" si="10"/>
        <v>134.29945431960408</v>
      </c>
      <c r="P48" s="274">
        <f t="shared" si="10"/>
        <v>0</v>
      </c>
      <c r="Q48" s="275"/>
      <c r="R48" s="276"/>
      <c r="S48" s="276"/>
      <c r="T48" s="276"/>
      <c r="U48" s="277"/>
      <c r="V48" s="149"/>
      <c r="W48" s="149"/>
    </row>
    <row r="49" spans="2:27" ht="15.75" thickBot="1">
      <c r="B49" s="103"/>
      <c r="C49" s="103"/>
      <c r="D49" s="103"/>
      <c r="E49" s="103"/>
      <c r="F49" s="103"/>
      <c r="G49" s="103"/>
      <c r="H49" s="103"/>
      <c r="I49" s="190"/>
      <c r="J49" s="278"/>
      <c r="K49" s="279"/>
      <c r="L49" s="279"/>
      <c r="M49" s="279"/>
      <c r="N49" s="279"/>
      <c r="O49" s="279"/>
      <c r="P49" s="279"/>
      <c r="Q49" s="279"/>
      <c r="R49" s="279"/>
      <c r="S49" s="279"/>
      <c r="T49" s="279"/>
      <c r="U49" s="280"/>
    </row>
    <row r="50" spans="2:27" ht="15.75" thickBot="1">
      <c r="B50" s="103"/>
      <c r="C50" s="103"/>
      <c r="D50" s="103"/>
      <c r="E50" s="103"/>
      <c r="F50" s="103"/>
      <c r="G50" s="103"/>
      <c r="H50" s="103"/>
      <c r="I50" s="218"/>
      <c r="J50" s="281" t="s">
        <v>94</v>
      </c>
      <c r="K50" s="282"/>
      <c r="L50" s="282"/>
      <c r="M50" s="283"/>
      <c r="N50" s="283"/>
      <c r="O50" s="283"/>
      <c r="P50" s="283"/>
      <c r="Q50" s="282"/>
      <c r="R50" s="283"/>
      <c r="S50" s="283"/>
      <c r="T50" s="283"/>
      <c r="U50" s="284"/>
      <c r="V50" s="285" t="s">
        <v>95</v>
      </c>
      <c r="W50" s="149"/>
    </row>
    <row r="51" spans="2:27" ht="15.75" thickBot="1">
      <c r="B51" s="103"/>
      <c r="C51" s="103"/>
      <c r="D51" s="103"/>
      <c r="E51" s="103"/>
      <c r="F51" s="103"/>
      <c r="G51" s="103"/>
      <c r="H51" s="103"/>
      <c r="I51" s="185"/>
      <c r="J51" s="286" t="s">
        <v>52</v>
      </c>
      <c r="K51" s="287"/>
      <c r="L51" s="288"/>
      <c r="M51" s="289">
        <f>$L$48</f>
        <v>-9.163960110547464</v>
      </c>
      <c r="N51" s="290">
        <f t="shared" ref="N51:Q51" si="11">$L$48</f>
        <v>-9.163960110547464</v>
      </c>
      <c r="O51" s="290">
        <f t="shared" si="11"/>
        <v>-9.163960110547464</v>
      </c>
      <c r="P51" s="291">
        <f t="shared" si="11"/>
        <v>-9.163960110547464</v>
      </c>
      <c r="Q51" s="292">
        <f t="shared" si="11"/>
        <v>-9.163960110547464</v>
      </c>
      <c r="R51" s="293"/>
      <c r="S51" s="294"/>
      <c r="T51" s="295"/>
      <c r="U51" s="294"/>
      <c r="V51" s="296"/>
      <c r="W51" s="297"/>
    </row>
    <row r="52" spans="2:27" ht="15.75" thickBot="1">
      <c r="B52" s="103"/>
      <c r="C52" s="103"/>
      <c r="D52" s="103"/>
      <c r="E52" s="103"/>
      <c r="F52" s="103"/>
      <c r="G52" s="103"/>
      <c r="H52" s="103"/>
      <c r="I52" s="103"/>
      <c r="J52" s="298" t="s">
        <v>53</v>
      </c>
      <c r="K52" s="287"/>
      <c r="L52" s="299"/>
      <c r="M52" s="300"/>
      <c r="N52" s="246">
        <f>$M$48</f>
        <v>25.554310550497803</v>
      </c>
      <c r="O52" s="247">
        <f t="shared" ref="O52:R52" si="12">$M$48</f>
        <v>25.554310550497803</v>
      </c>
      <c r="P52" s="301">
        <f t="shared" si="12"/>
        <v>25.554310550497803</v>
      </c>
      <c r="Q52" s="302">
        <f t="shared" si="12"/>
        <v>25.554310550497803</v>
      </c>
      <c r="R52" s="303">
        <f t="shared" si="12"/>
        <v>25.554310550497803</v>
      </c>
      <c r="S52" s="304"/>
      <c r="T52" s="295"/>
      <c r="U52" s="295"/>
      <c r="V52" s="305"/>
      <c r="W52" s="297"/>
    </row>
    <row r="53" spans="2:27" ht="15.75" thickBot="1">
      <c r="B53" s="103"/>
      <c r="C53" s="103"/>
      <c r="D53" s="103"/>
      <c r="E53" s="103"/>
      <c r="F53" s="103"/>
      <c r="G53" s="103"/>
      <c r="H53" s="103"/>
      <c r="I53" s="103"/>
      <c r="J53" s="298" t="s">
        <v>54</v>
      </c>
      <c r="K53" s="306"/>
      <c r="L53" s="299"/>
      <c r="M53" s="295"/>
      <c r="N53" s="300"/>
      <c r="O53" s="247">
        <f>$N$48</f>
        <v>-50.945045263721681</v>
      </c>
      <c r="P53" s="301">
        <f t="shared" ref="P53:S53" si="13">$N$48</f>
        <v>-50.945045263721681</v>
      </c>
      <c r="Q53" s="302">
        <f t="shared" si="13"/>
        <v>-50.945045263721681</v>
      </c>
      <c r="R53" s="247">
        <f t="shared" si="13"/>
        <v>-50.945045263721681</v>
      </c>
      <c r="S53" s="303">
        <f t="shared" si="13"/>
        <v>-50.945045263721681</v>
      </c>
      <c r="T53" s="304"/>
      <c r="U53" s="295"/>
      <c r="V53" s="305"/>
      <c r="W53" s="307"/>
    </row>
    <row r="54" spans="2:27" ht="15.75" thickBot="1">
      <c r="B54" s="103"/>
      <c r="C54" s="103"/>
      <c r="D54" s="103"/>
      <c r="E54" s="103"/>
      <c r="F54" s="103"/>
      <c r="G54" s="103"/>
      <c r="H54" s="103"/>
      <c r="I54" s="103"/>
      <c r="J54" s="298" t="s">
        <v>55</v>
      </c>
      <c r="K54" s="306"/>
      <c r="L54" s="299"/>
      <c r="M54" s="295"/>
      <c r="N54" s="295"/>
      <c r="O54" s="300"/>
      <c r="P54" s="301">
        <f>$O$48</f>
        <v>134.29945431960408</v>
      </c>
      <c r="Q54" s="308">
        <f t="shared" ref="Q54:T54" si="14">$O$48</f>
        <v>134.29945431960408</v>
      </c>
      <c r="R54" s="247">
        <f t="shared" si="14"/>
        <v>134.29945431960408</v>
      </c>
      <c r="S54" s="247">
        <f t="shared" si="14"/>
        <v>134.29945431960408</v>
      </c>
      <c r="T54" s="303">
        <f t="shared" si="14"/>
        <v>134.29945431960408</v>
      </c>
      <c r="U54" s="304"/>
      <c r="V54" s="305"/>
    </row>
    <row r="55" spans="2:27" ht="15.75" thickBot="1">
      <c r="B55" s="309"/>
      <c r="C55" s="310"/>
      <c r="D55" s="310"/>
      <c r="E55" s="310"/>
      <c r="F55" s="310"/>
      <c r="G55" s="310"/>
      <c r="H55" s="310"/>
      <c r="I55" s="103"/>
      <c r="J55" s="311" t="s">
        <v>56</v>
      </c>
      <c r="K55" s="306"/>
      <c r="L55" s="299"/>
      <c r="M55" s="312"/>
      <c r="N55" s="295"/>
      <c r="O55" s="312"/>
      <c r="P55" s="300"/>
      <c r="Q55" s="313">
        <f>$P$48</f>
        <v>0</v>
      </c>
      <c r="R55" s="314">
        <f t="shared" ref="R55:U55" si="15">$P$48</f>
        <v>0</v>
      </c>
      <c r="S55" s="315">
        <f t="shared" si="15"/>
        <v>0</v>
      </c>
      <c r="T55" s="316">
        <f t="shared" si="15"/>
        <v>0</v>
      </c>
      <c r="U55" s="313">
        <f t="shared" si="15"/>
        <v>0</v>
      </c>
      <c r="V55" s="317"/>
    </row>
    <row r="56" spans="2:27" ht="27" thickBot="1">
      <c r="B56" s="309"/>
      <c r="C56" s="310"/>
      <c r="D56" s="310"/>
      <c r="E56" s="310"/>
      <c r="F56" s="310"/>
      <c r="G56" s="310"/>
      <c r="H56" s="310"/>
      <c r="I56" s="103"/>
      <c r="J56" s="318" t="s">
        <v>96</v>
      </c>
      <c r="K56" s="319"/>
      <c r="L56" s="320"/>
      <c r="M56" s="321"/>
      <c r="N56" s="321"/>
      <c r="O56" s="321"/>
      <c r="P56" s="322"/>
      <c r="Q56" s="323">
        <f>SUM(Q51:Q55)</f>
        <v>99.744759495832739</v>
      </c>
      <c r="R56" s="324">
        <f t="shared" ref="R56:U56" si="16">SUM(R51:R55)</f>
        <v>108.9087196063802</v>
      </c>
      <c r="S56" s="325">
        <f t="shared" si="16"/>
        <v>83.3544090558824</v>
      </c>
      <c r="T56" s="326">
        <f t="shared" si="16"/>
        <v>134.29945431960408</v>
      </c>
      <c r="U56" s="323">
        <f t="shared" si="16"/>
        <v>0</v>
      </c>
      <c r="V56" s="327">
        <f>SUM(Q56:U56)</f>
        <v>426.30734247769942</v>
      </c>
      <c r="W56" s="297"/>
    </row>
    <row r="57" spans="2:27" ht="15.75" thickBot="1">
      <c r="B57" s="309"/>
      <c r="C57" s="310"/>
      <c r="D57" s="310"/>
      <c r="E57" s="310"/>
      <c r="F57" s="310"/>
      <c r="G57" s="310"/>
      <c r="H57" s="310"/>
      <c r="I57" s="103"/>
      <c r="J57" s="328"/>
      <c r="K57" s="329"/>
      <c r="L57" s="329"/>
      <c r="M57" s="329"/>
      <c r="N57" s="329"/>
      <c r="O57" s="329"/>
      <c r="P57" s="329"/>
      <c r="Q57" s="330"/>
      <c r="R57" s="330"/>
      <c r="S57" s="330"/>
      <c r="T57" s="330"/>
      <c r="U57" s="330"/>
      <c r="V57" s="331"/>
      <c r="W57" s="297"/>
    </row>
    <row r="58" spans="2:27" ht="15.75" thickBot="1">
      <c r="B58" s="309"/>
      <c r="C58" s="309"/>
      <c r="D58" s="309"/>
      <c r="E58" s="309"/>
      <c r="F58" s="309"/>
      <c r="G58" s="309"/>
      <c r="H58" s="309"/>
      <c r="I58" s="310"/>
      <c r="J58" s="332" t="s">
        <v>97</v>
      </c>
      <c r="K58" s="333"/>
      <c r="L58" s="334"/>
      <c r="M58" s="335"/>
      <c r="N58" s="335"/>
      <c r="O58" s="335"/>
      <c r="P58" s="336"/>
      <c r="Q58" s="326">
        <f>Q56</f>
        <v>99.744759495832739</v>
      </c>
      <c r="R58" s="326">
        <f t="shared" ref="R58:U58" si="17">R56</f>
        <v>108.9087196063802</v>
      </c>
      <c r="S58" s="326">
        <f t="shared" si="17"/>
        <v>83.3544090558824</v>
      </c>
      <c r="T58" s="326">
        <f t="shared" si="17"/>
        <v>134.29945431960408</v>
      </c>
      <c r="U58" s="337">
        <f t="shared" si="17"/>
        <v>0</v>
      </c>
      <c r="V58" s="338">
        <f>SUM(Q58:U58)</f>
        <v>426.30734247769942</v>
      </c>
      <c r="W58" s="339"/>
    </row>
    <row r="59" spans="2:27">
      <c r="B59" s="126"/>
      <c r="C59" s="126"/>
      <c r="D59" s="126"/>
      <c r="E59" s="340"/>
      <c r="F59" s="340"/>
      <c r="G59" s="340"/>
      <c r="H59" s="340"/>
      <c r="I59" s="341"/>
      <c r="J59" s="340"/>
      <c r="K59" s="340"/>
      <c r="L59" s="341"/>
      <c r="M59" s="341"/>
      <c r="N59" s="341"/>
      <c r="O59" s="342"/>
      <c r="P59" s="342"/>
      <c r="Q59" s="126"/>
      <c r="R59" s="126"/>
      <c r="S59" s="126"/>
      <c r="T59" s="126"/>
      <c r="U59" s="126"/>
      <c r="V59" s="149"/>
      <c r="W59" s="339"/>
      <c r="X59" s="126"/>
      <c r="Y59" s="126"/>
    </row>
    <row r="60" spans="2:27" ht="18">
      <c r="B60" s="76" t="s">
        <v>98</v>
      </c>
      <c r="C60" s="76"/>
      <c r="D60" s="76"/>
      <c r="E60" s="76"/>
      <c r="F60" s="76"/>
      <c r="G60" s="76"/>
      <c r="H60" s="76"/>
      <c r="I60" s="76"/>
      <c r="J60" s="76"/>
      <c r="K60" s="76"/>
      <c r="L60" s="76"/>
      <c r="M60" s="76"/>
      <c r="N60" s="76"/>
      <c r="O60" s="76"/>
      <c r="P60" s="76"/>
      <c r="Q60" s="76"/>
      <c r="R60" s="76"/>
      <c r="S60" s="76"/>
      <c r="T60" s="76"/>
      <c r="U60" s="76"/>
      <c r="V60" s="77"/>
      <c r="W60" s="77"/>
      <c r="X60" s="77"/>
      <c r="Y60" s="77"/>
      <c r="Z60" s="77"/>
      <c r="AA60" s="77"/>
    </row>
    <row r="61" spans="2:27" ht="18">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row>
    <row r="62" spans="2:27">
      <c r="B62" s="79" t="s">
        <v>43</v>
      </c>
      <c r="C62" s="79"/>
      <c r="D62" s="79"/>
      <c r="E62" s="79"/>
      <c r="F62" s="79"/>
      <c r="G62" s="79"/>
      <c r="H62" s="79"/>
      <c r="I62" s="79"/>
      <c r="J62" s="79"/>
      <c r="K62" s="79"/>
      <c r="L62" s="79"/>
      <c r="M62" s="79"/>
      <c r="N62" s="79"/>
      <c r="O62" s="79"/>
      <c r="P62" s="79"/>
      <c r="Q62" s="79"/>
      <c r="R62" s="79"/>
      <c r="S62" s="79"/>
      <c r="T62" s="79"/>
      <c r="U62" s="79"/>
      <c r="V62" s="80"/>
      <c r="W62" s="80"/>
      <c r="X62" s="80"/>
      <c r="Y62" s="80"/>
      <c r="Z62" s="80"/>
      <c r="AA62" s="80"/>
    </row>
    <row r="63" spans="2:27">
      <c r="B63" s="81" t="s">
        <v>99</v>
      </c>
      <c r="C63" s="81"/>
      <c r="D63" s="81"/>
      <c r="E63" s="81"/>
      <c r="F63" s="81"/>
      <c r="G63" s="81"/>
      <c r="H63" s="81"/>
      <c r="I63" s="81"/>
      <c r="J63" s="81"/>
      <c r="K63" s="81"/>
      <c r="L63" s="81"/>
      <c r="M63" s="81"/>
      <c r="N63" s="81"/>
      <c r="O63" s="81"/>
      <c r="P63" s="81"/>
      <c r="Q63" s="81"/>
      <c r="R63" s="81"/>
      <c r="S63" s="81"/>
      <c r="T63" s="81"/>
      <c r="U63" s="81"/>
      <c r="V63" s="82"/>
      <c r="W63" s="82"/>
      <c r="X63" s="82"/>
      <c r="Y63" s="82"/>
      <c r="Z63" s="82"/>
      <c r="AA63" s="82"/>
    </row>
    <row r="64" spans="2:27" ht="15.75" thickBot="1">
      <c r="B64" s="126"/>
      <c r="C64" s="126"/>
      <c r="D64" s="126"/>
      <c r="E64" s="340"/>
      <c r="F64" s="340"/>
      <c r="G64" s="340"/>
      <c r="H64" s="340"/>
      <c r="I64" s="343"/>
      <c r="J64" s="344"/>
      <c r="K64" s="344"/>
      <c r="L64" s="343"/>
      <c r="M64" s="343"/>
      <c r="N64" s="343"/>
      <c r="O64" s="342"/>
      <c r="P64" s="342"/>
      <c r="Q64" s="126"/>
      <c r="R64" s="126"/>
      <c r="S64" s="126"/>
      <c r="T64" s="126"/>
      <c r="U64" s="126"/>
      <c r="V64" s="126"/>
      <c r="W64" s="126"/>
      <c r="X64" s="126"/>
      <c r="Y64" s="126"/>
    </row>
    <row r="65" spans="2:25">
      <c r="B65" s="345"/>
      <c r="C65" s="346" t="s">
        <v>57</v>
      </c>
      <c r="D65" s="346" t="s">
        <v>58</v>
      </c>
      <c r="E65" s="346" t="s">
        <v>59</v>
      </c>
      <c r="F65" s="346" t="s">
        <v>60</v>
      </c>
      <c r="G65" s="346" t="s">
        <v>61</v>
      </c>
      <c r="H65" s="347" t="s">
        <v>100</v>
      </c>
      <c r="I65" s="348"/>
      <c r="J65" s="343"/>
      <c r="K65" s="343"/>
      <c r="L65" s="348"/>
      <c r="M65" s="348"/>
      <c r="N65" s="348"/>
      <c r="O65" s="342"/>
      <c r="P65" s="342"/>
      <c r="Q65" s="126"/>
      <c r="R65" s="126"/>
      <c r="S65" s="126"/>
      <c r="T65" s="126"/>
      <c r="U65" s="126"/>
      <c r="V65" s="126"/>
      <c r="W65" s="126"/>
      <c r="X65" s="126"/>
      <c r="Y65" s="126"/>
    </row>
    <row r="66" spans="2:25">
      <c r="B66" s="349" t="s">
        <v>101</v>
      </c>
      <c r="C66" s="350"/>
      <c r="D66" s="350"/>
      <c r="E66" s="350"/>
      <c r="F66" s="350"/>
      <c r="G66" s="350"/>
      <c r="H66" s="351">
        <v>0</v>
      </c>
      <c r="I66" s="344"/>
      <c r="J66" s="340"/>
      <c r="K66" s="340"/>
      <c r="L66" s="344"/>
      <c r="M66" s="344"/>
      <c r="N66" s="344"/>
      <c r="O66" s="342"/>
      <c r="P66" s="342"/>
      <c r="Q66" s="126"/>
      <c r="R66" s="126"/>
      <c r="S66" s="126"/>
      <c r="T66" s="126"/>
      <c r="U66" s="126"/>
      <c r="V66" s="126"/>
      <c r="W66" s="126"/>
      <c r="X66" s="126"/>
      <c r="Y66" s="126"/>
    </row>
    <row r="67" spans="2:25" ht="25.5">
      <c r="B67" s="349" t="s">
        <v>102</v>
      </c>
      <c r="C67" s="352"/>
      <c r="D67" s="352"/>
      <c r="E67" s="352"/>
      <c r="F67" s="352"/>
      <c r="G67" s="352"/>
      <c r="H67" s="353"/>
      <c r="I67" s="343"/>
      <c r="J67" s="340"/>
      <c r="K67" s="340"/>
      <c r="L67" s="343"/>
      <c r="M67" s="343"/>
      <c r="N67" s="343"/>
      <c r="O67" s="354"/>
      <c r="P67" s="342"/>
      <c r="Q67" s="126"/>
      <c r="R67" s="126"/>
      <c r="S67" s="126"/>
      <c r="T67" s="126"/>
      <c r="U67" s="126"/>
      <c r="V67" s="126"/>
      <c r="W67" s="126"/>
      <c r="X67" s="126"/>
      <c r="Y67" s="126"/>
    </row>
    <row r="68" spans="2:25">
      <c r="B68" s="355" t="s">
        <v>103</v>
      </c>
      <c r="C68" s="350"/>
      <c r="D68" s="350"/>
      <c r="E68" s="350"/>
      <c r="F68" s="350"/>
      <c r="G68" s="350"/>
      <c r="H68" s="351">
        <v>0</v>
      </c>
      <c r="I68" s="340"/>
      <c r="J68" s="340"/>
      <c r="K68" s="340"/>
      <c r="L68" s="340"/>
      <c r="M68" s="340"/>
      <c r="N68" s="340"/>
      <c r="O68" s="342"/>
      <c r="P68" s="354"/>
      <c r="Q68" s="126"/>
      <c r="R68" s="126"/>
      <c r="S68" s="126"/>
      <c r="T68" s="126"/>
      <c r="U68" s="126"/>
      <c r="V68" s="126"/>
      <c r="W68" s="126"/>
      <c r="X68" s="126"/>
      <c r="Y68" s="126"/>
    </row>
    <row r="69" spans="2:25">
      <c r="B69" s="356" t="s">
        <v>104</v>
      </c>
      <c r="C69" s="350"/>
      <c r="D69" s="350"/>
      <c r="E69" s="350"/>
      <c r="F69" s="350"/>
      <c r="G69" s="350"/>
      <c r="H69" s="351">
        <v>0</v>
      </c>
      <c r="I69" s="340"/>
      <c r="L69" s="340"/>
      <c r="M69" s="340"/>
      <c r="N69" s="340"/>
      <c r="O69" s="342"/>
      <c r="P69" s="342"/>
      <c r="Q69" s="126"/>
      <c r="R69" s="126"/>
      <c r="S69" s="126"/>
      <c r="T69" s="126"/>
      <c r="U69" s="126"/>
      <c r="V69" s="126"/>
      <c r="W69" s="126"/>
      <c r="X69" s="126"/>
      <c r="Y69" s="126"/>
    </row>
    <row r="70" spans="2:25">
      <c r="B70" s="356" t="s">
        <v>104</v>
      </c>
      <c r="C70" s="350"/>
      <c r="D70" s="350"/>
      <c r="E70" s="350"/>
      <c r="F70" s="350"/>
      <c r="G70" s="350"/>
      <c r="H70" s="351">
        <v>0</v>
      </c>
      <c r="I70" s="340"/>
      <c r="L70" s="340"/>
      <c r="M70" s="340"/>
      <c r="N70" s="340"/>
      <c r="O70" s="342"/>
      <c r="P70" s="342"/>
      <c r="Q70" s="126"/>
      <c r="R70" s="126"/>
      <c r="S70" s="126"/>
      <c r="T70" s="126"/>
      <c r="U70" s="126"/>
      <c r="V70" s="126"/>
      <c r="W70" s="126"/>
      <c r="X70" s="126"/>
      <c r="Y70" s="126"/>
    </row>
    <row r="71" spans="2:25">
      <c r="B71" s="356" t="s">
        <v>104</v>
      </c>
      <c r="C71" s="350"/>
      <c r="D71" s="350"/>
      <c r="E71" s="350"/>
      <c r="F71" s="350"/>
      <c r="G71" s="350"/>
      <c r="H71" s="351">
        <v>0</v>
      </c>
      <c r="P71" s="342"/>
      <c r="Q71" s="126"/>
      <c r="R71" s="126"/>
      <c r="S71" s="126"/>
      <c r="T71" s="126"/>
      <c r="U71" s="126"/>
      <c r="V71" s="126"/>
      <c r="W71" s="126"/>
    </row>
    <row r="72" spans="2:25">
      <c r="B72" s="356" t="s">
        <v>104</v>
      </c>
      <c r="C72" s="350"/>
      <c r="D72" s="350"/>
      <c r="E72" s="350"/>
      <c r="F72" s="350"/>
      <c r="G72" s="350"/>
      <c r="H72" s="351">
        <v>0</v>
      </c>
      <c r="V72" s="126"/>
      <c r="W72" s="126"/>
    </row>
    <row r="73" spans="2:25">
      <c r="B73" s="356" t="s">
        <v>104</v>
      </c>
      <c r="C73" s="350"/>
      <c r="D73" s="350"/>
      <c r="E73" s="350"/>
      <c r="F73" s="350"/>
      <c r="G73" s="350"/>
      <c r="H73" s="351">
        <v>0</v>
      </c>
      <c r="V73" s="126"/>
      <c r="W73" s="126"/>
    </row>
    <row r="74" spans="2:25">
      <c r="B74" s="356" t="s">
        <v>104</v>
      </c>
      <c r="C74" s="350"/>
      <c r="D74" s="350"/>
      <c r="E74" s="350"/>
      <c r="F74" s="350"/>
      <c r="G74" s="350"/>
      <c r="H74" s="351">
        <v>0</v>
      </c>
      <c r="V74" s="126"/>
      <c r="W74" s="126"/>
    </row>
    <row r="75" spans="2:25">
      <c r="B75" s="356" t="s">
        <v>104</v>
      </c>
      <c r="C75" s="350"/>
      <c r="D75" s="350"/>
      <c r="E75" s="350"/>
      <c r="F75" s="350"/>
      <c r="G75" s="350"/>
      <c r="H75" s="351">
        <v>0</v>
      </c>
      <c r="V75" s="126"/>
      <c r="W75" s="126"/>
    </row>
    <row r="76" spans="2:25">
      <c r="B76" s="356" t="s">
        <v>104</v>
      </c>
      <c r="C76" s="350"/>
      <c r="D76" s="350"/>
      <c r="E76" s="350"/>
      <c r="F76" s="350"/>
      <c r="G76" s="350"/>
      <c r="H76" s="351">
        <v>0</v>
      </c>
      <c r="V76" s="126"/>
      <c r="W76" s="126"/>
    </row>
    <row r="77" spans="2:25">
      <c r="B77" s="356" t="s">
        <v>104</v>
      </c>
      <c r="C77" s="350"/>
      <c r="D77" s="350"/>
      <c r="E77" s="350"/>
      <c r="F77" s="350"/>
      <c r="G77" s="350"/>
      <c r="H77" s="351">
        <v>0</v>
      </c>
      <c r="V77" s="126"/>
      <c r="W77" s="126"/>
    </row>
    <row r="78" spans="2:25" ht="30.75" thickBot="1">
      <c r="B78" s="357" t="s">
        <v>105</v>
      </c>
      <c r="C78" s="358">
        <v>0</v>
      </c>
      <c r="D78" s="358">
        <v>0</v>
      </c>
      <c r="E78" s="358">
        <v>0</v>
      </c>
      <c r="F78" s="358">
        <v>0</v>
      </c>
      <c r="G78" s="358">
        <v>0</v>
      </c>
      <c r="H78" s="359">
        <v>0</v>
      </c>
      <c r="V78" s="126"/>
      <c r="W78" s="126"/>
    </row>
  </sheetData>
  <mergeCells count="7">
    <mergeCell ref="B63:U63"/>
    <mergeCell ref="B8:Z8"/>
    <mergeCell ref="B9:Z9"/>
    <mergeCell ref="D16:H16"/>
    <mergeCell ref="L16:P16"/>
    <mergeCell ref="Q16:U16"/>
    <mergeCell ref="B62:U62"/>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E26" sqref="E26"/>
    </sheetView>
  </sheetViews>
  <sheetFormatPr defaultRowHeight="15"/>
  <cols>
    <col min="1" max="1" width="21.5703125" style="363" bestFit="1" customWidth="1"/>
    <col min="2" max="6" width="18.140625" style="363" customWidth="1"/>
    <col min="7" max="16384" width="9.140625" style="363"/>
  </cols>
  <sheetData>
    <row r="1" spans="1:6">
      <c r="A1" s="360" t="s">
        <v>106</v>
      </c>
      <c r="B1" s="361" t="s">
        <v>107</v>
      </c>
      <c r="C1" s="361" t="s">
        <v>108</v>
      </c>
      <c r="D1" s="361" t="s">
        <v>109</v>
      </c>
      <c r="E1" s="361" t="s">
        <v>110</v>
      </c>
      <c r="F1" s="362" t="s">
        <v>111</v>
      </c>
    </row>
    <row r="2" spans="1:6" ht="30" customHeight="1">
      <c r="A2" s="364" t="s">
        <v>112</v>
      </c>
      <c r="B2" s="365">
        <f>B$6*'EBSS Template'!Q$58</f>
        <v>92.96366598314782</v>
      </c>
      <c r="C2" s="365">
        <f>C$6*'EBSS Template'!R$58</f>
        <v>101.50461922325681</v>
      </c>
      <c r="D2" s="365">
        <f>D$6*'EBSS Template'!S$58</f>
        <v>77.687604650723202</v>
      </c>
      <c r="E2" s="365">
        <f>E$6*'EBSS Template'!T$58</f>
        <v>125.16917857331947</v>
      </c>
      <c r="F2" s="365">
        <f>F$6*'EBSS Template'!U$58</f>
        <v>0</v>
      </c>
    </row>
    <row r="3" spans="1:6" ht="30" customHeight="1">
      <c r="A3" s="366" t="s">
        <v>113</v>
      </c>
      <c r="B3" s="367">
        <f>B$7*'EBSS Template'!Q$58</f>
        <v>6.7810935126849232</v>
      </c>
      <c r="C3" s="367">
        <f>C$7*'EBSS Template'!R$58</f>
        <v>7.4041003831233958</v>
      </c>
      <c r="D3" s="367">
        <f>D$7*'EBSS Template'!S$58</f>
        <v>5.6668044051591968</v>
      </c>
      <c r="E3" s="367">
        <f>E$7*'EBSS Template'!T$58</f>
        <v>9.1302757462846031</v>
      </c>
      <c r="F3" s="367">
        <f>F$7*'EBSS Template'!U$58</f>
        <v>0</v>
      </c>
    </row>
    <row r="4" spans="1:6" ht="15" customHeight="1">
      <c r="A4" s="368" t="s">
        <v>114</v>
      </c>
      <c r="B4" s="369">
        <f>SUM(B2:B3)-'EBSS Template'!Q58</f>
        <v>0</v>
      </c>
      <c r="C4" s="369">
        <f>SUM(C2:C3)-'EBSS Template'!R58</f>
        <v>0</v>
      </c>
      <c r="D4" s="369">
        <f>SUM(D2:D3)-'EBSS Template'!S58</f>
        <v>0</v>
      </c>
      <c r="E4" s="369">
        <f>SUM(E2:E3)-'EBSS Template'!T58</f>
        <v>0</v>
      </c>
      <c r="F4" s="369">
        <f>SUM(F2:F3)-'EBSS Template'!U58</f>
        <v>0</v>
      </c>
    </row>
    <row r="5" spans="1:6" ht="15" customHeight="1">
      <c r="A5" s="370"/>
      <c r="B5" s="370"/>
      <c r="C5" s="370"/>
      <c r="D5" s="370"/>
      <c r="E5" s="370"/>
      <c r="F5" s="370"/>
    </row>
    <row r="6" spans="1:6" ht="25.5" customHeight="1">
      <c r="A6" s="371" t="s">
        <v>115</v>
      </c>
      <c r="B6" s="372">
        <f>1-B7</f>
        <v>0.93201554099723671</v>
      </c>
      <c r="C6" s="372">
        <f t="shared" ref="C6:F6" si="0">1-C7</f>
        <v>0.93201554099723671</v>
      </c>
      <c r="D6" s="372">
        <f t="shared" si="0"/>
        <v>0.93201554099723671</v>
      </c>
      <c r="E6" s="372">
        <f t="shared" si="0"/>
        <v>0.93201554099723671</v>
      </c>
      <c r="F6" s="372">
        <f t="shared" si="0"/>
        <v>0.93201554099723671</v>
      </c>
    </row>
    <row r="7" spans="1:6" ht="25.5" customHeight="1">
      <c r="A7" s="366" t="s">
        <v>116</v>
      </c>
      <c r="B7" s="373">
        <v>6.7984459002763273E-2</v>
      </c>
      <c r="C7" s="373">
        <v>6.7984459002763273E-2</v>
      </c>
      <c r="D7" s="373">
        <v>6.7984459002763273E-2</v>
      </c>
      <c r="E7" s="373">
        <v>6.7984459002763273E-2</v>
      </c>
      <c r="F7" s="373">
        <v>6.7984459002763273E-2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 page</vt:lpstr>
      <vt:lpstr>EBSS</vt:lpstr>
      <vt:lpstr>EBSS Template</vt:lpstr>
      <vt:lpstr>PTRM Input</vt:lpstr>
      <vt:lpstr>EBSS!rate</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Toby Holder</dc:creator>
  <cp:lastModifiedBy>Viriya Chittasy</cp:lastModifiedBy>
  <dcterms:created xsi:type="dcterms:W3CDTF">2008-05-27T00:35:52Z</dcterms:created>
  <dcterms:modified xsi:type="dcterms:W3CDTF">2015-01-19T00:31:47Z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nClose">
    <vt:lpwstr>�</vt:lpwstr>
  </property>
</Properties>
</file>