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4795" windowHeight="12780" tabRatio="931" activeTab="9"/>
  </bookViews>
  <sheets>
    <sheet name="Cover page " sheetId="19" r:id="rId1"/>
    <sheet name="SCS Summary" sheetId="8" r:id="rId2"/>
    <sheet name="Area Plans" sheetId="1" r:id="rId3"/>
    <sheet name="Replacement &amp; DOC" sheetId="2" r:id="rId4"/>
    <sheet name="Distribution Capacity" sheetId="3" r:id="rId5"/>
    <sheet name="Reliability Investment" sheetId="4" r:id="rId6"/>
    <sheet name="Technoology Plan (SCS)" sheetId="13" r:id="rId7"/>
    <sheet name="Corporate Property (SCS)" sheetId="14" r:id="rId8"/>
    <sheet name="Fleet &amp; Other Capex (SCS)" sheetId="15" r:id="rId9"/>
    <sheet name="Metering (ACS)" sheetId="9" r:id="rId10"/>
    <sheet name="ANS Network (ACS)" sheetId="16" r:id="rId11"/>
    <sheet name="ANS Metering (ACS)" sheetId="11" r:id="rId12"/>
    <sheet name="Public Lighting (ACS)" sheetId="10" r:id="rId13"/>
    <sheet name="Unregulated" sheetId="17" r:id="rId14"/>
    <sheet name="PTRM CAPEX SUMMARY" sheetId="18" r:id="rId15"/>
    <sheet name="Technoology Plan (Pre-CAM)" sheetId="5" r:id="rId16"/>
    <sheet name="Corporate Property (Pre-CAM)" sheetId="6" r:id="rId17"/>
    <sheet name="Fleet &amp; Other Capex (Pre-CAM)" sheetId="7" r:id="rId18"/>
    <sheet name="CAM Assumptions" sheetId="12" r:id="rId19"/>
  </sheets>
  <calcPr calcId="125725"/>
</workbook>
</file>

<file path=xl/calcChain.xml><?xml version="1.0" encoding="utf-8"?>
<calcChain xmlns="http://schemas.openxmlformats.org/spreadsheetml/2006/main">
  <c r="D5" i="18"/>
  <c r="E5"/>
  <c r="F5"/>
  <c r="G5"/>
  <c r="C5"/>
  <c r="G12" i="10"/>
  <c r="G11"/>
  <c r="G10"/>
  <c r="G9"/>
  <c r="G8"/>
  <c r="G7"/>
  <c r="G6"/>
  <c r="F6"/>
  <c r="E6"/>
  <c r="D6"/>
  <c r="C6"/>
  <c r="B6"/>
  <c r="F6" i="9"/>
  <c r="E6"/>
  <c r="D6"/>
  <c r="C6"/>
  <c r="B6"/>
  <c r="F6" i="17"/>
  <c r="E6"/>
  <c r="D6"/>
  <c r="C6"/>
  <c r="B6"/>
  <c r="G11" i="16"/>
  <c r="G10"/>
  <c r="G9"/>
  <c r="G8"/>
  <c r="G7"/>
  <c r="C6"/>
  <c r="D6"/>
  <c r="E6"/>
  <c r="F6"/>
  <c r="B6"/>
  <c r="G11" i="9"/>
  <c r="G10"/>
  <c r="G9"/>
  <c r="G8"/>
  <c r="G7"/>
  <c r="H5" i="18" l="1"/>
  <c r="G6" i="17"/>
  <c r="G6" i="16"/>
  <c r="G6" i="9"/>
  <c r="E2" i="7" l="1"/>
  <c r="F2" s="1"/>
  <c r="E64"/>
  <c r="C13" i="17" s="1"/>
  <c r="D64" i="7"/>
  <c r="B13" i="17" s="1"/>
  <c r="E63" i="7"/>
  <c r="C12" i="17" s="1"/>
  <c r="D63" i="7"/>
  <c r="B12" i="17" s="1"/>
  <c r="E62" i="7"/>
  <c r="D62"/>
  <c r="E55"/>
  <c r="C18" i="10" s="1"/>
  <c r="D55" i="7"/>
  <c r="B18" i="10" s="1"/>
  <c r="E54" i="7"/>
  <c r="C17" i="10" s="1"/>
  <c r="D54" i="7"/>
  <c r="B17" i="10" s="1"/>
  <c r="E53" i="7"/>
  <c r="C16" i="10" s="1"/>
  <c r="D53" i="7"/>
  <c r="B16" i="10" s="1"/>
  <c r="E46" i="7"/>
  <c r="C11" i="11" s="1"/>
  <c r="D46" i="7"/>
  <c r="B11" i="11" s="1"/>
  <c r="E45" i="7"/>
  <c r="C10" i="11" s="1"/>
  <c r="D45" i="7"/>
  <c r="B10" i="11" s="1"/>
  <c r="E44" i="7"/>
  <c r="D44"/>
  <c r="B9" i="11" s="1"/>
  <c r="E37" i="7"/>
  <c r="C17" i="16" s="1"/>
  <c r="D37" i="7"/>
  <c r="B17" i="16" s="1"/>
  <c r="E36" i="7"/>
  <c r="C16" i="16" s="1"/>
  <c r="D36" i="7"/>
  <c r="B16" i="16" s="1"/>
  <c r="E35" i="7"/>
  <c r="C15" i="16" s="1"/>
  <c r="D35" i="7"/>
  <c r="E28"/>
  <c r="C17" i="9" s="1"/>
  <c r="D28" i="7"/>
  <c r="B17" i="9" s="1"/>
  <c r="E27" i="7"/>
  <c r="C16" i="9" s="1"/>
  <c r="D27" i="7"/>
  <c r="B16" i="9" s="1"/>
  <c r="E26" i="7"/>
  <c r="D26"/>
  <c r="E19"/>
  <c r="D9" i="15" s="1"/>
  <c r="D19" i="7"/>
  <c r="C9" i="15" s="1"/>
  <c r="E18" i="7"/>
  <c r="D8" i="15" s="1"/>
  <c r="D18" i="7"/>
  <c r="C8" i="15" s="1"/>
  <c r="E17" i="7"/>
  <c r="D7" i="15" s="1"/>
  <c r="D17" i="7"/>
  <c r="C7" i="15" s="1"/>
  <c r="E2" i="6"/>
  <c r="F2" s="1"/>
  <c r="E58"/>
  <c r="C10" i="17" s="1"/>
  <c r="D58" i="6"/>
  <c r="B10" i="17" s="1"/>
  <c r="E57" i="6"/>
  <c r="D57"/>
  <c r="E56"/>
  <c r="D56"/>
  <c r="E50"/>
  <c r="C15" i="10" s="1"/>
  <c r="D50" i="6"/>
  <c r="B15" i="10" s="1"/>
  <c r="E49" i="6"/>
  <c r="E48" s="1"/>
  <c r="D49"/>
  <c r="D48" s="1"/>
  <c r="E42"/>
  <c r="C8" i="11" s="1"/>
  <c r="D42" i="6"/>
  <c r="B8" i="11" s="1"/>
  <c r="E41" i="6"/>
  <c r="E40" s="1"/>
  <c r="D41"/>
  <c r="D40" s="1"/>
  <c r="E34"/>
  <c r="C14" i="16" s="1"/>
  <c r="D34" i="6"/>
  <c r="B14" i="16" s="1"/>
  <c r="E33" i="6"/>
  <c r="E32" s="1"/>
  <c r="D33"/>
  <c r="D32" s="1"/>
  <c r="E26"/>
  <c r="D26"/>
  <c r="E25"/>
  <c r="E24" s="1"/>
  <c r="C14" i="9" s="1"/>
  <c r="D25" i="6"/>
  <c r="E18"/>
  <c r="D8" i="14" s="1"/>
  <c r="D18" i="6"/>
  <c r="C8" i="14" s="1"/>
  <c r="E17" i="6"/>
  <c r="D7" i="14" s="1"/>
  <c r="D17" i="6"/>
  <c r="H70" i="5"/>
  <c r="F9" i="17" s="1"/>
  <c r="G70" i="5"/>
  <c r="E9" i="17" s="1"/>
  <c r="F70" i="5"/>
  <c r="D9" i="17" s="1"/>
  <c r="E70" i="5"/>
  <c r="C9" i="17" s="1"/>
  <c r="D70" i="5"/>
  <c r="B9" i="17" s="1"/>
  <c r="H69" i="5"/>
  <c r="G69"/>
  <c r="F69"/>
  <c r="E69"/>
  <c r="D69"/>
  <c r="H68"/>
  <c r="G68"/>
  <c r="F68"/>
  <c r="E68"/>
  <c r="D68"/>
  <c r="H67"/>
  <c r="G67"/>
  <c r="F67"/>
  <c r="E67"/>
  <c r="D67"/>
  <c r="H60"/>
  <c r="F14" i="10" s="1"/>
  <c r="G60" i="5"/>
  <c r="E14" i="10" s="1"/>
  <c r="F60" i="5"/>
  <c r="D14" i="10" s="1"/>
  <c r="E60" i="5"/>
  <c r="C14" i="10" s="1"/>
  <c r="D60" i="5"/>
  <c r="B14" i="10" s="1"/>
  <c r="H59" i="5"/>
  <c r="G59"/>
  <c r="F59"/>
  <c r="E59"/>
  <c r="D59"/>
  <c r="H58"/>
  <c r="G58"/>
  <c r="F58"/>
  <c r="E58"/>
  <c r="D58"/>
  <c r="H57"/>
  <c r="G57"/>
  <c r="F57"/>
  <c r="E57"/>
  <c r="D57"/>
  <c r="H50"/>
  <c r="F7" i="11" s="1"/>
  <c r="G50" i="5"/>
  <c r="E7" i="11" s="1"/>
  <c r="F50" i="5"/>
  <c r="D7" i="11" s="1"/>
  <c r="E50" i="5"/>
  <c r="C7" i="11" s="1"/>
  <c r="D50" i="5"/>
  <c r="B7" i="11" s="1"/>
  <c r="H49" i="5"/>
  <c r="G49"/>
  <c r="F49"/>
  <c r="E49"/>
  <c r="D49"/>
  <c r="H48"/>
  <c r="G48"/>
  <c r="F48"/>
  <c r="E48"/>
  <c r="D48"/>
  <c r="H47"/>
  <c r="G47"/>
  <c r="F47"/>
  <c r="E47"/>
  <c r="D47"/>
  <c r="H40"/>
  <c r="F13" i="16" s="1"/>
  <c r="G40" i="5"/>
  <c r="E13" i="16" s="1"/>
  <c r="F40" i="5"/>
  <c r="D13" i="16" s="1"/>
  <c r="E40" i="5"/>
  <c r="C13" i="16" s="1"/>
  <c r="D40" i="5"/>
  <c r="B13" i="16" s="1"/>
  <c r="H39" i="5"/>
  <c r="G39"/>
  <c r="F39"/>
  <c r="E39"/>
  <c r="D39"/>
  <c r="H38"/>
  <c r="G38"/>
  <c r="F38"/>
  <c r="E38"/>
  <c r="D38"/>
  <c r="H37"/>
  <c r="G37"/>
  <c r="F37"/>
  <c r="E37"/>
  <c r="D37"/>
  <c r="H30"/>
  <c r="G30"/>
  <c r="F30"/>
  <c r="E30"/>
  <c r="D30"/>
  <c r="I30" s="1"/>
  <c r="H29"/>
  <c r="G29"/>
  <c r="F29"/>
  <c r="E29"/>
  <c r="D29"/>
  <c r="H28"/>
  <c r="G28"/>
  <c r="F28"/>
  <c r="I28" s="1"/>
  <c r="E28"/>
  <c r="D28"/>
  <c r="H27"/>
  <c r="G27"/>
  <c r="G26" s="1"/>
  <c r="E13" i="9" s="1"/>
  <c r="F27" i="5"/>
  <c r="E27"/>
  <c r="D27"/>
  <c r="I40"/>
  <c r="H36"/>
  <c r="I29"/>
  <c r="F26"/>
  <c r="D13" i="9" s="1"/>
  <c r="H20" i="5"/>
  <c r="G10" i="13" s="1"/>
  <c r="G20" i="5"/>
  <c r="G81" s="1"/>
  <c r="F20"/>
  <c r="E10" i="13" s="1"/>
  <c r="E20" i="5"/>
  <c r="D20"/>
  <c r="C10" i="13" s="1"/>
  <c r="H19" i="5"/>
  <c r="G9" i="13" s="1"/>
  <c r="G19" i="5"/>
  <c r="G80" s="1"/>
  <c r="F19"/>
  <c r="F80" s="1"/>
  <c r="E19"/>
  <c r="D9" i="13" s="1"/>
  <c r="D19" i="5"/>
  <c r="D80" s="1"/>
  <c r="H18"/>
  <c r="H79" s="1"/>
  <c r="G18"/>
  <c r="G79" s="1"/>
  <c r="F18"/>
  <c r="E8" i="13" s="1"/>
  <c r="E18" i="5"/>
  <c r="E79" s="1"/>
  <c r="D18"/>
  <c r="D79" s="1"/>
  <c r="H17"/>
  <c r="H16" s="1"/>
  <c r="G6" i="13" s="1"/>
  <c r="F18" i="8" s="1"/>
  <c r="G17" i="5"/>
  <c r="F7" i="13" s="1"/>
  <c r="F17" i="5"/>
  <c r="E7" i="13" s="1"/>
  <c r="E17" i="5"/>
  <c r="D7" i="13" s="1"/>
  <c r="D17" i="5"/>
  <c r="D16" s="1"/>
  <c r="C6" i="13" s="1"/>
  <c r="B18" i="8" s="1"/>
  <c r="F2" i="5"/>
  <c r="G2"/>
  <c r="H2" s="1"/>
  <c r="E2"/>
  <c r="I18"/>
  <c r="H8" i="13" s="1"/>
  <c r="D104" i="12"/>
  <c r="E104"/>
  <c r="F104"/>
  <c r="G104"/>
  <c r="H104"/>
  <c r="D105"/>
  <c r="E105"/>
  <c r="F105"/>
  <c r="G105"/>
  <c r="H105"/>
  <c r="D106"/>
  <c r="E106"/>
  <c r="F106"/>
  <c r="G106"/>
  <c r="H106"/>
  <c r="D107"/>
  <c r="E107"/>
  <c r="F107"/>
  <c r="G107"/>
  <c r="H107"/>
  <c r="E103"/>
  <c r="F103"/>
  <c r="G103"/>
  <c r="H103"/>
  <c r="D103"/>
  <c r="D97"/>
  <c r="E97"/>
  <c r="F97"/>
  <c r="G97"/>
  <c r="H97"/>
  <c r="D98"/>
  <c r="E98"/>
  <c r="F98"/>
  <c r="G98"/>
  <c r="H98"/>
  <c r="D99"/>
  <c r="E99"/>
  <c r="F99"/>
  <c r="G99"/>
  <c r="H99"/>
  <c r="H95"/>
  <c r="G95"/>
  <c r="F95"/>
  <c r="E95"/>
  <c r="D95"/>
  <c r="D89"/>
  <c r="E89"/>
  <c r="F89"/>
  <c r="G89"/>
  <c r="H89"/>
  <c r="D90"/>
  <c r="E90"/>
  <c r="F90"/>
  <c r="G90"/>
  <c r="H90"/>
  <c r="D91"/>
  <c r="E91"/>
  <c r="F91"/>
  <c r="G91"/>
  <c r="H91"/>
  <c r="H87"/>
  <c r="G87"/>
  <c r="F87"/>
  <c r="E87"/>
  <c r="D87"/>
  <c r="D81"/>
  <c r="E81"/>
  <c r="F81"/>
  <c r="G81"/>
  <c r="H81"/>
  <c r="D82"/>
  <c r="E82"/>
  <c r="F82"/>
  <c r="G82"/>
  <c r="H82"/>
  <c r="D83"/>
  <c r="E83"/>
  <c r="F83"/>
  <c r="G83"/>
  <c r="H83"/>
  <c r="H79"/>
  <c r="G79"/>
  <c r="F79"/>
  <c r="E79"/>
  <c r="D79"/>
  <c r="D73"/>
  <c r="E73"/>
  <c r="F73"/>
  <c r="G73"/>
  <c r="H73"/>
  <c r="D74"/>
  <c r="E74"/>
  <c r="F74"/>
  <c r="G74"/>
  <c r="H74"/>
  <c r="D75"/>
  <c r="E75"/>
  <c r="F75"/>
  <c r="G75"/>
  <c r="H75"/>
  <c r="H71"/>
  <c r="G71"/>
  <c r="F71"/>
  <c r="E71"/>
  <c r="D71"/>
  <c r="D65"/>
  <c r="E65"/>
  <c r="F65"/>
  <c r="G65"/>
  <c r="H65"/>
  <c r="D66"/>
  <c r="E66"/>
  <c r="F66"/>
  <c r="G66"/>
  <c r="H66"/>
  <c r="D67"/>
  <c r="E67"/>
  <c r="F67"/>
  <c r="G67"/>
  <c r="H67"/>
  <c r="H63"/>
  <c r="G63"/>
  <c r="F63"/>
  <c r="E63"/>
  <c r="D63"/>
  <c r="D56"/>
  <c r="E56"/>
  <c r="F56"/>
  <c r="G56"/>
  <c r="H56"/>
  <c r="D57"/>
  <c r="E57"/>
  <c r="F57"/>
  <c r="G57"/>
  <c r="H57"/>
  <c r="D58"/>
  <c r="E58"/>
  <c r="F58"/>
  <c r="G58"/>
  <c r="H58"/>
  <c r="D59"/>
  <c r="E59"/>
  <c r="F59"/>
  <c r="G59"/>
  <c r="H59"/>
  <c r="H94"/>
  <c r="G94"/>
  <c r="F94"/>
  <c r="E94"/>
  <c r="D94"/>
  <c r="H86"/>
  <c r="G86"/>
  <c r="F86"/>
  <c r="E86"/>
  <c r="D86"/>
  <c r="H78"/>
  <c r="G78"/>
  <c r="F78"/>
  <c r="E78"/>
  <c r="D78"/>
  <c r="H70"/>
  <c r="G70"/>
  <c r="F70"/>
  <c r="E70"/>
  <c r="D70"/>
  <c r="H62"/>
  <c r="G62"/>
  <c r="F62"/>
  <c r="E62"/>
  <c r="D62"/>
  <c r="C12" i="16" l="1"/>
  <c r="C19" s="1"/>
  <c r="D7" i="18" s="1"/>
  <c r="C13" i="10"/>
  <c r="C20" s="1"/>
  <c r="D9" i="18" s="1"/>
  <c r="D25" i="7"/>
  <c r="B15" i="9"/>
  <c r="D61" i="7"/>
  <c r="B11" i="17"/>
  <c r="I20" i="5"/>
  <c r="H10" i="13" s="1"/>
  <c r="G78" i="5"/>
  <c r="G77" s="1"/>
  <c r="G82" s="1"/>
  <c r="F79"/>
  <c r="I79" s="1"/>
  <c r="E80"/>
  <c r="I80" s="1"/>
  <c r="D81"/>
  <c r="H81"/>
  <c r="D8" i="13"/>
  <c r="F9"/>
  <c r="D10"/>
  <c r="G13" i="16"/>
  <c r="G7" i="11"/>
  <c r="B6"/>
  <c r="G14" i="10"/>
  <c r="B13"/>
  <c r="G9" i="17"/>
  <c r="B8"/>
  <c r="E26" i="5"/>
  <c r="C13" i="9" s="1"/>
  <c r="H26" i="5"/>
  <c r="F13" i="9" s="1"/>
  <c r="F78" i="5"/>
  <c r="H80"/>
  <c r="D16" i="6"/>
  <c r="C6" i="14" s="1"/>
  <c r="B19" i="8" s="1"/>
  <c r="D24" i="6"/>
  <c r="B14" i="9" s="1"/>
  <c r="C8" i="13"/>
  <c r="G8"/>
  <c r="E9"/>
  <c r="C7" i="14"/>
  <c r="D34" i="7"/>
  <c r="B15" i="16"/>
  <c r="I19" i="5"/>
  <c r="H9" i="13" s="1"/>
  <c r="G16" i="5"/>
  <c r="F6" i="13" s="1"/>
  <c r="E18" i="8" s="1"/>
  <c r="E78" i="5"/>
  <c r="F81"/>
  <c r="F8" i="13"/>
  <c r="F10"/>
  <c r="E25" i="7"/>
  <c r="C15" i="9"/>
  <c r="E43" i="7"/>
  <c r="C9" i="11"/>
  <c r="E61" i="7"/>
  <c r="C11" i="17"/>
  <c r="C8" s="1"/>
  <c r="C15" s="1"/>
  <c r="D10" i="18" s="1"/>
  <c r="D78" i="5"/>
  <c r="H78"/>
  <c r="H77" s="1"/>
  <c r="H82" s="1"/>
  <c r="E81"/>
  <c r="C7" i="13"/>
  <c r="G7"/>
  <c r="C9"/>
  <c r="D52" i="7"/>
  <c r="E34"/>
  <c r="E52"/>
  <c r="D73"/>
  <c r="E72"/>
  <c r="E74"/>
  <c r="E16"/>
  <c r="D6" i="15" s="1"/>
  <c r="C20" i="8" s="1"/>
  <c r="F64" i="7"/>
  <c r="D13" i="17" s="1"/>
  <c r="F44" i="7"/>
  <c r="D9" i="11" s="1"/>
  <c r="F36" i="7"/>
  <c r="D16" i="16" s="1"/>
  <c r="F28" i="7"/>
  <c r="D17" i="9" s="1"/>
  <c r="F53" i="7"/>
  <c r="D16" i="10" s="1"/>
  <c r="F45" i="7"/>
  <c r="D10" i="11" s="1"/>
  <c r="F37" i="7"/>
  <c r="D17" i="16" s="1"/>
  <c r="F17" i="7"/>
  <c r="E7" i="15" s="1"/>
  <c r="G2" i="7"/>
  <c r="F62"/>
  <c r="D11" i="17" s="1"/>
  <c r="F54" i="7"/>
  <c r="D17" i="10" s="1"/>
  <c r="F46" i="7"/>
  <c r="D11" i="11" s="1"/>
  <c r="F26" i="7"/>
  <c r="D15" i="9" s="1"/>
  <c r="F18" i="7"/>
  <c r="E8" i="15" s="1"/>
  <c r="F63" i="7"/>
  <c r="D12" i="17" s="1"/>
  <c r="F55" i="7"/>
  <c r="D18" i="10" s="1"/>
  <c r="F35" i="7"/>
  <c r="D15" i="16" s="1"/>
  <c r="F27" i="7"/>
  <c r="D16" i="9" s="1"/>
  <c r="F19" i="7"/>
  <c r="E9" i="15" s="1"/>
  <c r="D72" i="7"/>
  <c r="E73"/>
  <c r="D74"/>
  <c r="D43"/>
  <c r="D16"/>
  <c r="C6" i="15" s="1"/>
  <c r="B20" i="8" s="1"/>
  <c r="D67" i="6"/>
  <c r="E67"/>
  <c r="E66"/>
  <c r="E16"/>
  <c r="D6" i="14" s="1"/>
  <c r="C19" i="8" s="1"/>
  <c r="F42" i="6"/>
  <c r="D8" i="11" s="1"/>
  <c r="F34" i="6"/>
  <c r="D14" i="16" s="1"/>
  <c r="D12" s="1"/>
  <c r="D19" s="1"/>
  <c r="E7" i="18" s="1"/>
  <c r="F25" i="6"/>
  <c r="F17"/>
  <c r="E7" i="14" s="1"/>
  <c r="F26" i="6"/>
  <c r="F18"/>
  <c r="E8" i="14" s="1"/>
  <c r="G2" i="6"/>
  <c r="F57"/>
  <c r="F49"/>
  <c r="F58"/>
  <c r="D10" i="17" s="1"/>
  <c r="F50" i="6"/>
  <c r="D15" i="10" s="1"/>
  <c r="D13" s="1"/>
  <c r="D20" s="1"/>
  <c r="E9" i="18" s="1"/>
  <c r="F41" i="6"/>
  <c r="F40" s="1"/>
  <c r="F33"/>
  <c r="D66"/>
  <c r="F36" i="5"/>
  <c r="D26"/>
  <c r="B13" i="9" s="1"/>
  <c r="E36" i="5"/>
  <c r="I37"/>
  <c r="I27"/>
  <c r="I26"/>
  <c r="G46"/>
  <c r="F46"/>
  <c r="E46"/>
  <c r="I48"/>
  <c r="H46"/>
  <c r="I47"/>
  <c r="G36"/>
  <c r="I39"/>
  <c r="I38"/>
  <c r="D36"/>
  <c r="F16"/>
  <c r="E6" i="13" s="1"/>
  <c r="D18" i="8" s="1"/>
  <c r="E16" i="5"/>
  <c r="D6" i="13" s="1"/>
  <c r="C18" i="8" s="1"/>
  <c r="I17" i="5"/>
  <c r="H7" i="13" s="1"/>
  <c r="H55" i="12"/>
  <c r="G55"/>
  <c r="F55"/>
  <c r="E55"/>
  <c r="D55"/>
  <c r="F1"/>
  <c r="G1"/>
  <c r="H1" s="1"/>
  <c r="I1" s="1"/>
  <c r="J1" s="1"/>
  <c r="K1" s="1"/>
  <c r="E1"/>
  <c r="L45"/>
  <c r="L46" s="1"/>
  <c r="L47" s="1"/>
  <c r="L48" s="1"/>
  <c r="L49" s="1"/>
  <c r="L50" s="1"/>
  <c r="L51" s="1"/>
  <c r="K45"/>
  <c r="K46" s="1"/>
  <c r="K47" s="1"/>
  <c r="K48" s="1"/>
  <c r="K49" s="1"/>
  <c r="K50" s="1"/>
  <c r="K51" s="1"/>
  <c r="J45"/>
  <c r="J46" s="1"/>
  <c r="J47" s="1"/>
  <c r="J48" s="1"/>
  <c r="J49" s="1"/>
  <c r="J50" s="1"/>
  <c r="J51" s="1"/>
  <c r="I45"/>
  <c r="I46" s="1"/>
  <c r="I47" s="1"/>
  <c r="I48" s="1"/>
  <c r="I49" s="1"/>
  <c r="I50" s="1"/>
  <c r="I51" s="1"/>
  <c r="H45"/>
  <c r="H46" s="1"/>
  <c r="H47" s="1"/>
  <c r="H48" s="1"/>
  <c r="H49" s="1"/>
  <c r="H50" s="1"/>
  <c r="H51" s="1"/>
  <c r="L44"/>
  <c r="K44"/>
  <c r="J44"/>
  <c r="I44"/>
  <c r="H44"/>
  <c r="L43"/>
  <c r="K43"/>
  <c r="J43"/>
  <c r="I43"/>
  <c r="H43"/>
  <c r="L40"/>
  <c r="K40"/>
  <c r="K41" s="1"/>
  <c r="J40"/>
  <c r="J41" s="1"/>
  <c r="I40"/>
  <c r="H40"/>
  <c r="L39"/>
  <c r="K39"/>
  <c r="J39"/>
  <c r="I39"/>
  <c r="H39"/>
  <c r="L38"/>
  <c r="K38"/>
  <c r="J38"/>
  <c r="I38"/>
  <c r="H38"/>
  <c r="P22"/>
  <c r="P21"/>
  <c r="P20"/>
  <c r="P18"/>
  <c r="P17"/>
  <c r="P16"/>
  <c r="P14"/>
  <c r="P13"/>
  <c r="P12"/>
  <c r="P10"/>
  <c r="P9"/>
  <c r="P8"/>
  <c r="P6"/>
  <c r="P5"/>
  <c r="P4"/>
  <c r="B15" i="17" l="1"/>
  <c r="D8"/>
  <c r="D15" s="1"/>
  <c r="E10" i="18" s="1"/>
  <c r="D6" i="11"/>
  <c r="E8" i="18" s="1"/>
  <c r="E77" i="5"/>
  <c r="E82" s="1"/>
  <c r="B12" i="16"/>
  <c r="F77" i="5"/>
  <c r="F82" s="1"/>
  <c r="C6" i="11"/>
  <c r="D8" i="18" s="1"/>
  <c r="C8"/>
  <c r="I81" i="5"/>
  <c r="B12" i="9"/>
  <c r="G13"/>
  <c r="I78" i="5"/>
  <c r="D77"/>
  <c r="C12" i="9"/>
  <c r="C19" s="1"/>
  <c r="D6" i="18" s="1"/>
  <c r="B20" i="10"/>
  <c r="F52" i="7"/>
  <c r="D71"/>
  <c r="E71"/>
  <c r="E75" s="1"/>
  <c r="F25"/>
  <c r="F16"/>
  <c r="E6" i="15" s="1"/>
  <c r="D20" i="8" s="1"/>
  <c r="G63" i="7"/>
  <c r="E12" i="17" s="1"/>
  <c r="G55" i="7"/>
  <c r="E18" i="10" s="1"/>
  <c r="G35" i="7"/>
  <c r="E15" i="16" s="1"/>
  <c r="G27" i="7"/>
  <c r="E16" i="9" s="1"/>
  <c r="G19" i="7"/>
  <c r="F9" i="15" s="1"/>
  <c r="G64" i="7"/>
  <c r="E13" i="17" s="1"/>
  <c r="G44" i="7"/>
  <c r="E9" i="11" s="1"/>
  <c r="G36" i="7"/>
  <c r="E16" i="16" s="1"/>
  <c r="G28" i="7"/>
  <c r="E17" i="9" s="1"/>
  <c r="G53" i="7"/>
  <c r="E16" i="10" s="1"/>
  <c r="G45" i="7"/>
  <c r="E10" i="11" s="1"/>
  <c r="G37" i="7"/>
  <c r="E17" i="16" s="1"/>
  <c r="G17" i="7"/>
  <c r="F7" i="15" s="1"/>
  <c r="H2" i="7"/>
  <c r="G62"/>
  <c r="E11" i="17" s="1"/>
  <c r="G54" i="7"/>
  <c r="E17" i="10" s="1"/>
  <c r="G46" i="7"/>
  <c r="E11" i="11" s="1"/>
  <c r="G26" i="7"/>
  <c r="E15" i="9" s="1"/>
  <c r="G18" i="7"/>
  <c r="F8" i="15" s="1"/>
  <c r="F74" i="7"/>
  <c r="F61"/>
  <c r="F34"/>
  <c r="F73"/>
  <c r="F43"/>
  <c r="F72"/>
  <c r="D75"/>
  <c r="F56" i="6"/>
  <c r="E65"/>
  <c r="E68" s="1"/>
  <c r="G58"/>
  <c r="E10" i="17" s="1"/>
  <c r="E8" s="1"/>
  <c r="E15" s="1"/>
  <c r="F10" i="18" s="1"/>
  <c r="G50" i="6"/>
  <c r="E15" i="10" s="1"/>
  <c r="E13" s="1"/>
  <c r="E20" s="1"/>
  <c r="F9" i="18" s="1"/>
  <c r="G41" i="6"/>
  <c r="G33"/>
  <c r="G42"/>
  <c r="E8" i="11" s="1"/>
  <c r="E6" s="1"/>
  <c r="F8" i="18" s="1"/>
  <c r="G34" i="6"/>
  <c r="E14" i="16" s="1"/>
  <c r="E12" s="1"/>
  <c r="E19" s="1"/>
  <c r="F7" i="18" s="1"/>
  <c r="G25" i="6"/>
  <c r="G17"/>
  <c r="F7" i="14" s="1"/>
  <c r="G26" i="6"/>
  <c r="G18"/>
  <c r="F8" i="14" s="1"/>
  <c r="H2" i="6"/>
  <c r="G57"/>
  <c r="G49"/>
  <c r="F32"/>
  <c r="F67"/>
  <c r="F24"/>
  <c r="D14" i="9" s="1"/>
  <c r="D12" s="1"/>
  <c r="D19" s="1"/>
  <c r="E6" i="18" s="1"/>
  <c r="F48" i="6"/>
  <c r="F66"/>
  <c r="F16"/>
  <c r="E6" i="14" s="1"/>
  <c r="D19" i="8" s="1"/>
  <c r="D65" i="6"/>
  <c r="I49" i="5"/>
  <c r="I58"/>
  <c r="I68"/>
  <c r="F66"/>
  <c r="F56"/>
  <c r="H66"/>
  <c r="H56"/>
  <c r="E66"/>
  <c r="E56"/>
  <c r="G56"/>
  <c r="G66"/>
  <c r="D46"/>
  <c r="I46" s="1"/>
  <c r="I50"/>
  <c r="I36"/>
  <c r="I16"/>
  <c r="H6" i="13" s="1"/>
  <c r="G18" i="8" s="1"/>
  <c r="I41" i="12"/>
  <c r="I42" s="1"/>
  <c r="H41"/>
  <c r="H42" s="1"/>
  <c r="L41"/>
  <c r="L42" s="1"/>
  <c r="J42"/>
  <c r="K42"/>
  <c r="D82" i="5" l="1"/>
  <c r="I77"/>
  <c r="I82" s="1"/>
  <c r="C10" i="18"/>
  <c r="D11"/>
  <c r="C9"/>
  <c r="E11"/>
  <c r="B19" i="9"/>
  <c r="B19" i="16"/>
  <c r="G61" i="7"/>
  <c r="H62"/>
  <c r="H54"/>
  <c r="H46"/>
  <c r="H26"/>
  <c r="H18"/>
  <c r="G8" i="15" s="1"/>
  <c r="H63" i="7"/>
  <c r="F12" i="17" s="1"/>
  <c r="G12" s="1"/>
  <c r="H55" i="7"/>
  <c r="H35"/>
  <c r="F15" i="16" s="1"/>
  <c r="G15" s="1"/>
  <c r="H27" i="7"/>
  <c r="H19"/>
  <c r="G9" i="15" s="1"/>
  <c r="H64" i="7"/>
  <c r="H44"/>
  <c r="H36"/>
  <c r="H28"/>
  <c r="F17" i="9" s="1"/>
  <c r="G17" s="1"/>
  <c r="H53" i="7"/>
  <c r="H45"/>
  <c r="H37"/>
  <c r="H17"/>
  <c r="G7" i="15" s="1"/>
  <c r="I28" i="7"/>
  <c r="G25"/>
  <c r="G34"/>
  <c r="F71"/>
  <c r="G73"/>
  <c r="I18"/>
  <c r="H8" i="15" s="1"/>
  <c r="G43" i="7"/>
  <c r="I63"/>
  <c r="G72"/>
  <c r="G16"/>
  <c r="F6" i="15" s="1"/>
  <c r="E20" i="8" s="1"/>
  <c r="G52" i="7"/>
  <c r="G74"/>
  <c r="G56" i="6"/>
  <c r="F65"/>
  <c r="F68" s="1"/>
  <c r="G48"/>
  <c r="H57"/>
  <c r="H49"/>
  <c r="H58"/>
  <c r="H50"/>
  <c r="H41"/>
  <c r="H33"/>
  <c r="H42"/>
  <c r="H34"/>
  <c r="H25"/>
  <c r="I25" s="1"/>
  <c r="H17"/>
  <c r="G7" i="14" s="1"/>
  <c r="H26" i="6"/>
  <c r="I26" s="1"/>
  <c r="H18"/>
  <c r="G8" i="14" s="1"/>
  <c r="G24" i="6"/>
  <c r="E14" i="9" s="1"/>
  <c r="E12" s="1"/>
  <c r="E19" s="1"/>
  <c r="F6" i="18" s="1"/>
  <c r="F11" s="1"/>
  <c r="G40" i="6"/>
  <c r="G67"/>
  <c r="I18"/>
  <c r="H8" i="14" s="1"/>
  <c r="G66" i="6"/>
  <c r="G16"/>
  <c r="F6" i="14" s="1"/>
  <c r="E19" i="8" s="1"/>
  <c r="G32" i="6"/>
  <c r="I33"/>
  <c r="I17"/>
  <c r="H7" i="14" s="1"/>
  <c r="D68" i="6"/>
  <c r="I57" i="5"/>
  <c r="I59"/>
  <c r="I69"/>
  <c r="I60"/>
  <c r="I70"/>
  <c r="D56"/>
  <c r="I56" s="1"/>
  <c r="I67"/>
  <c r="G17" i="8"/>
  <c r="F17"/>
  <c r="E17"/>
  <c r="D17"/>
  <c r="C17"/>
  <c r="B17"/>
  <c r="G16"/>
  <c r="F16"/>
  <c r="E16"/>
  <c r="D16"/>
  <c r="C16"/>
  <c r="B16"/>
  <c r="G15"/>
  <c r="F15"/>
  <c r="E15"/>
  <c r="D15"/>
  <c r="C15"/>
  <c r="C21" s="1"/>
  <c r="B15"/>
  <c r="G14"/>
  <c r="F14"/>
  <c r="E14"/>
  <c r="E21" s="1"/>
  <c r="D14"/>
  <c r="C14"/>
  <c r="B14"/>
  <c r="H52" i="7" l="1"/>
  <c r="F16" i="10"/>
  <c r="G16" s="1"/>
  <c r="I64" i="7"/>
  <c r="F13" i="17"/>
  <c r="G13" s="1"/>
  <c r="I55" i="7"/>
  <c r="F18" i="10"/>
  <c r="G18" s="1"/>
  <c r="I46" i="7"/>
  <c r="F11" i="11"/>
  <c r="G11" s="1"/>
  <c r="C7" i="18"/>
  <c r="I42" i="6"/>
  <c r="F8" i="11"/>
  <c r="I58" i="6"/>
  <c r="F10" i="17"/>
  <c r="I45" i="7"/>
  <c r="F10" i="11"/>
  <c r="G10" s="1"/>
  <c r="I44" i="7"/>
  <c r="F9" i="11"/>
  <c r="G9" s="1"/>
  <c r="I26" i="7"/>
  <c r="F15" i="9"/>
  <c r="G15" s="1"/>
  <c r="C6" i="18"/>
  <c r="I34" i="6"/>
  <c r="F14" i="16"/>
  <c r="I50" i="6"/>
  <c r="F15" i="10"/>
  <c r="I37" i="7"/>
  <c r="F17" i="16"/>
  <c r="G17" s="1"/>
  <c r="I36" i="7"/>
  <c r="F16" i="16"/>
  <c r="G16" s="1"/>
  <c r="I27" i="7"/>
  <c r="F16" i="9"/>
  <c r="G16" s="1"/>
  <c r="I62" i="7"/>
  <c r="F11" i="17"/>
  <c r="G11" s="1"/>
  <c r="I54" i="7"/>
  <c r="F17" i="10"/>
  <c r="G17" s="1"/>
  <c r="B21" i="8"/>
  <c r="I52" i="7"/>
  <c r="H72"/>
  <c r="I72" s="1"/>
  <c r="H16"/>
  <c r="G6" i="15" s="1"/>
  <c r="F20" i="8" s="1"/>
  <c r="I17" i="7"/>
  <c r="H7" i="15" s="1"/>
  <c r="F75" i="7"/>
  <c r="G71"/>
  <c r="G75" s="1"/>
  <c r="H74"/>
  <c r="I74" s="1"/>
  <c r="I19"/>
  <c r="H9" i="15" s="1"/>
  <c r="H25" i="7"/>
  <c r="I25" s="1"/>
  <c r="H61"/>
  <c r="I61" s="1"/>
  <c r="H73"/>
  <c r="I73" s="1"/>
  <c r="H34"/>
  <c r="I34" s="1"/>
  <c r="I53"/>
  <c r="I35"/>
  <c r="H43"/>
  <c r="I43" s="1"/>
  <c r="D21" i="8"/>
  <c r="H67" i="6"/>
  <c r="I67" s="1"/>
  <c r="H40"/>
  <c r="I40" s="1"/>
  <c r="I41"/>
  <c r="H56"/>
  <c r="I56" s="1"/>
  <c r="I57"/>
  <c r="G65"/>
  <c r="H24"/>
  <c r="H16"/>
  <c r="H66"/>
  <c r="H48"/>
  <c r="I48" s="1"/>
  <c r="I49"/>
  <c r="H32"/>
  <c r="I32" s="1"/>
  <c r="D66" i="5"/>
  <c r="I66" s="1"/>
  <c r="I24" i="6" l="1"/>
  <c r="F14" i="9"/>
  <c r="I16" i="6"/>
  <c r="H6" i="14" s="1"/>
  <c r="G19" i="8" s="1"/>
  <c r="G6" i="14"/>
  <c r="F19" i="8" s="1"/>
  <c r="F21" s="1"/>
  <c r="F12" i="16"/>
  <c r="G14"/>
  <c r="I16" i="7"/>
  <c r="H6" i="15" s="1"/>
  <c r="G20" i="8" s="1"/>
  <c r="F6" i="11"/>
  <c r="G8"/>
  <c r="F13" i="10"/>
  <c r="G15"/>
  <c r="C11" i="18"/>
  <c r="F8" i="17"/>
  <c r="G10"/>
  <c r="H71" i="7"/>
  <c r="H75" s="1"/>
  <c r="H65" i="6"/>
  <c r="H68" s="1"/>
  <c r="I66"/>
  <c r="G68"/>
  <c r="G8" i="18" l="1"/>
  <c r="H8" s="1"/>
  <c r="G6" i="11"/>
  <c r="F19" i="16"/>
  <c r="G12"/>
  <c r="F12" i="9"/>
  <c r="G14"/>
  <c r="F15" i="17"/>
  <c r="G8"/>
  <c r="F20" i="10"/>
  <c r="G13"/>
  <c r="G21" i="8"/>
  <c r="I71" i="7"/>
  <c r="I75" s="1"/>
  <c r="I65" i="6"/>
  <c r="I68" s="1"/>
  <c r="F19" i="9" l="1"/>
  <c r="G12"/>
  <c r="G7" i="18"/>
  <c r="H7" s="1"/>
  <c r="G19" i="16"/>
  <c r="G9" i="18"/>
  <c r="H9" s="1"/>
  <c r="G20" i="10"/>
  <c r="G10" i="18"/>
  <c r="H10" s="1"/>
  <c r="G15" i="17"/>
  <c r="G6" i="18" l="1"/>
  <c r="G19" i="9"/>
  <c r="G11" i="18" l="1"/>
  <c r="H11" s="1"/>
  <c r="H6"/>
</calcChain>
</file>

<file path=xl/comments1.xml><?xml version="1.0" encoding="utf-8"?>
<comments xmlns="http://schemas.openxmlformats.org/spreadsheetml/2006/main">
  <authors>
    <author>Matthew McQuarrie</author>
  </authors>
  <commentList>
    <comment ref="C27" authorId="0">
      <text>
        <r>
          <rPr>
            <b/>
            <sz val="8"/>
            <color indexed="81"/>
            <rFont val="Tahoma"/>
            <family val="2"/>
          </rPr>
          <t>Matthew McQuarrie:</t>
        </r>
        <r>
          <rPr>
            <sz val="8"/>
            <color indexed="81"/>
            <rFont val="Tahoma"/>
            <family val="2"/>
          </rPr>
          <t xml:space="preserve">
Expenditure from scott richardson</t>
        </r>
      </text>
    </comment>
    <comment ref="D31" authorId="0">
      <text>
        <r>
          <rPr>
            <b/>
            <sz val="8"/>
            <color indexed="81"/>
            <rFont val="Tahoma"/>
            <family val="2"/>
          </rPr>
          <t>Matthew McQuarrie:</t>
        </r>
        <r>
          <rPr>
            <sz val="8"/>
            <color indexed="81"/>
            <rFont val="Tahoma"/>
            <family val="2"/>
          </rPr>
          <t xml:space="preserve">
Percentages from Mano</t>
        </r>
      </text>
    </comment>
  </commentList>
</comments>
</file>

<file path=xl/sharedStrings.xml><?xml version="1.0" encoding="utf-8"?>
<sst xmlns="http://schemas.openxmlformats.org/spreadsheetml/2006/main" count="2409" uniqueCount="1135">
  <si>
    <t>Consolidated CAPEX Report</t>
  </si>
  <si>
    <t>Fiscal year</t>
  </si>
  <si>
    <t>2015</t>
  </si>
  <si>
    <t>2016</t>
  </si>
  <si>
    <t>2017</t>
  </si>
  <si>
    <t>2018</t>
  </si>
  <si>
    <t>2019</t>
  </si>
  <si>
    <t>Overall Result</t>
  </si>
  <si>
    <t>Total CAPEX</t>
  </si>
  <si>
    <t>BPC Project</t>
  </si>
  <si>
    <t xml:space="preserve">* 1,000 </t>
  </si>
  <si>
    <t>Total Area Plans</t>
  </si>
  <si>
    <t>Transmission Inner Metro</t>
  </si>
  <si>
    <t>PR_1.1.0008</t>
  </si>
  <si>
    <t>Rookwood Rd BSP 132kV Connections (SJ-05197)</t>
  </si>
  <si>
    <t>PR_1.1.0024</t>
  </si>
  <si>
    <t>132kV Feeders 92FA/B and 90XA/B Replacement (SJ-6044)</t>
  </si>
  <si>
    <t>PR_1.1.0026</t>
  </si>
  <si>
    <t>Decommissioning of 928/3, 929/1 &amp; 91A/2</t>
  </si>
  <si>
    <t>PR_1.1.0027</t>
  </si>
  <si>
    <t>132kV Feeders 92JA/B and 92GA/B Replacement (SJ-06155)</t>
  </si>
  <si>
    <t>PR_1.1.0031A</t>
  </si>
  <si>
    <t>Beaconsfield West 132kV Busbar Replacement (SJ-06136)</t>
  </si>
  <si>
    <t>PR_1.1.0035A</t>
  </si>
  <si>
    <t>132kV Feeder (BFW-Belmore Park) &amp; Partial 9SA &amp; 9SB Repl</t>
  </si>
  <si>
    <t>PR_1.1.0107</t>
  </si>
  <si>
    <t>Extend Service Life of 132kV Feeder 91M/1</t>
  </si>
  <si>
    <t>PR_1.1.0110</t>
  </si>
  <si>
    <t>132kV Feeders 91L &amp; 91M Replacement (SJ-05471 &amp; SM-13754)</t>
  </si>
  <si>
    <t>PR_1.1.0128</t>
  </si>
  <si>
    <t>132kV Feeder 202 Replacement</t>
  </si>
  <si>
    <t>Sydney CBD</t>
  </si>
  <si>
    <t>PR_2.1.0001</t>
  </si>
  <si>
    <t>New City North 11kV Ductlines</t>
  </si>
  <si>
    <t>PR_2.1.0004</t>
  </si>
  <si>
    <t>CBD 11kV LTs 2012</t>
  </si>
  <si>
    <t>PR_2.1.0005</t>
  </si>
  <si>
    <t>CBD 11kV LTs (N-2)</t>
  </si>
  <si>
    <t>PR_2.1.0016</t>
  </si>
  <si>
    <t>132kV Feeders 92L/3 and 92M/1 Retirement</t>
  </si>
  <si>
    <t>PR_2.1.0024A</t>
  </si>
  <si>
    <t>Belmore Park Feeder 929 Extension (SJ-06139)</t>
  </si>
  <si>
    <t>PR_2.1.0102</t>
  </si>
  <si>
    <t>Belmore Park 132kV Feeders (SJ-05600)</t>
  </si>
  <si>
    <t>PR_2.1.0105</t>
  </si>
  <si>
    <t>Belmore Park 11kV Ductlines</t>
  </si>
  <si>
    <t>PR_2.1.0106</t>
  </si>
  <si>
    <t>New Belmore Park 132/11kV Zone (SJ-03191)</t>
  </si>
  <si>
    <t>PR_2.1.0108</t>
  </si>
  <si>
    <t>CBD Eastern Tunnel (SJ-05729)</t>
  </si>
  <si>
    <t>PR_2.1.0123</t>
  </si>
  <si>
    <t>New Bligh St Zone 132kV Connections (SJ-06104)</t>
  </si>
  <si>
    <t>PR_2.1.0125</t>
  </si>
  <si>
    <t>New Bligh St 11kV Ductlines</t>
  </si>
  <si>
    <t>PR_2.1.0126</t>
  </si>
  <si>
    <t>New Bligh St 132kV Zone (SJ-06087)</t>
  </si>
  <si>
    <t>PR_2.1.0135A</t>
  </si>
  <si>
    <t>11kV LTs to Decommission Dalley Street</t>
  </si>
  <si>
    <t>East Region</t>
  </si>
  <si>
    <t>East Common</t>
  </si>
  <si>
    <t>PR_3.1A.0002</t>
  </si>
  <si>
    <t>Campbell St 3rd Tx and 11kV SG</t>
  </si>
  <si>
    <t>PR_3.1A.0005</t>
  </si>
  <si>
    <t>Darlinghurst Zn and 33kV Feeders Retirement</t>
  </si>
  <si>
    <t>PR_3.1A.0007</t>
  </si>
  <si>
    <t>St Peters Ring Main CB (SJ-05959)</t>
  </si>
  <si>
    <t>PR_3.1A.0011</t>
  </si>
  <si>
    <t>Marrickville Ring Main CB (SJ-05960)</t>
  </si>
  <si>
    <t>PR_3.1A.0016</t>
  </si>
  <si>
    <t>Waverley 33kV Feeders 391 &amp;396 Retirement (SI-10015)</t>
  </si>
  <si>
    <t>PR_3.1A.0017</t>
  </si>
  <si>
    <t>Paddington 33kV Feeders Replacement (SJ-05967)</t>
  </si>
  <si>
    <t>PR_3.1A.0020</t>
  </si>
  <si>
    <t>Graving Dock 33kV Feeder Replacement</t>
  </si>
  <si>
    <t>PR_3.1A.0028A</t>
  </si>
  <si>
    <t>New Alexandria STS (SJ-00091, SJ-00172, SJ-00175)</t>
  </si>
  <si>
    <t>East Bunnerong</t>
  </si>
  <si>
    <t>PR_3.1B.0002</t>
  </si>
  <si>
    <t>Botany to Port Botany 11kV LT (SM-05232)</t>
  </si>
  <si>
    <t>PR_3.1B.0003</t>
  </si>
  <si>
    <t>Botany 11kV SG Replacement &amp; 11kV LTs</t>
  </si>
  <si>
    <t>PR_3.1B.0006</t>
  </si>
  <si>
    <t>Matraville Tx Decom for 11kV SG Replacement</t>
  </si>
  <si>
    <t>PR_3.1B.0008</t>
  </si>
  <si>
    <t>Mascot to Green Sq 15MVA</t>
  </si>
  <si>
    <t>PR_3.1B.0011</t>
  </si>
  <si>
    <t>New Port Botany 33/11kV Zone (SJ-05108 &amp; SI-05670)</t>
  </si>
  <si>
    <t>PR_3.1B.0016</t>
  </si>
  <si>
    <t>Matraville 11kV SG Replacement (SJ-05953)</t>
  </si>
  <si>
    <t>PR_3.1B.0017</t>
  </si>
  <si>
    <t>Mascot 33kV Feeders Replacement (Alexandria - Mascot)</t>
  </si>
  <si>
    <t>PR_3.1B.0020</t>
  </si>
  <si>
    <t>Mascot Zone Refurbishment</t>
  </si>
  <si>
    <t>PR_3.1B.0029A</t>
  </si>
  <si>
    <t>Transfer Equinix and Airport Load to Alexandria STS</t>
  </si>
  <si>
    <t>East 132</t>
  </si>
  <si>
    <t>PR_3.1C.0001</t>
  </si>
  <si>
    <t>New Rose Bay 11kV Connections (SI-05718)</t>
  </si>
  <si>
    <t>PR_3.1C.0003</t>
  </si>
  <si>
    <t>Rose Bay Decommission (SI-10043)</t>
  </si>
  <si>
    <t>PR_3.1C.0004</t>
  </si>
  <si>
    <t>Surry Hills 11kV SG Replacement</t>
  </si>
  <si>
    <t>PR_3.1C.0008</t>
  </si>
  <si>
    <t>New Waverley 132/11kV Zone (SJ-05952 &amp; SM-12599)</t>
  </si>
  <si>
    <t>PR_3.1C.0009</t>
  </si>
  <si>
    <t>Waverley Decommission (SI-10039)</t>
  </si>
  <si>
    <t>PR_3.1C.0014</t>
  </si>
  <si>
    <t>Clovelly Group 1 SG Decom &amp; 11kV LTs</t>
  </si>
  <si>
    <t>PR_3.1C.0022</t>
  </si>
  <si>
    <t>132kV Feeders 260/2 &amp; 261/2 Replacement (Clovelly-Kingsford)</t>
  </si>
  <si>
    <t>PR_3.1C.0038A</t>
  </si>
  <si>
    <t>New 132kV Feeder Bunnerong-Kingsford &amp; Retire Feeder 260</t>
  </si>
  <si>
    <t>PR_3.1C.0042A</t>
  </si>
  <si>
    <t>Clovelly to Kingsford 11kV LT</t>
  </si>
  <si>
    <t>PR_3.1C.0043A</t>
  </si>
  <si>
    <t>Clovelly to Waverley 11kV LT</t>
  </si>
  <si>
    <t>St George</t>
  </si>
  <si>
    <t>PR_4.1.0006</t>
  </si>
  <si>
    <t>New Hurstville 132/11kV Zone (SJ-05277 &amp; SM-06472)</t>
  </si>
  <si>
    <t>PR_4.1.0007</t>
  </si>
  <si>
    <t>Blakehurst Decom with 11kV LTs and 33kV Feeder Rearrangement</t>
  </si>
  <si>
    <t>PR_4.1.0008</t>
  </si>
  <si>
    <t>New Rockdale Zn and Decom (SJ-05993, SJ-06161, SJ-06162)</t>
  </si>
  <si>
    <t>PR_4.1.0010</t>
  </si>
  <si>
    <t>Arncliffe Retirement &amp; 11kV LTs</t>
  </si>
  <si>
    <t>PR_4.1.0029</t>
  </si>
  <si>
    <t>Peakhurst 33kV SG Replacement</t>
  </si>
  <si>
    <t>Sutherland</t>
  </si>
  <si>
    <t>PR_4.2.0007</t>
  </si>
  <si>
    <t>New Kurnell 132/11kV Zone (SI-04526 &amp; SM-13357)</t>
  </si>
  <si>
    <t>PR_4.2.0011</t>
  </si>
  <si>
    <t>Kurnell STS 33kV Busbar Retirement (SI-09895)</t>
  </si>
  <si>
    <t>PR_4.2.0013</t>
  </si>
  <si>
    <t>Engadine New 132kV Feeders (SI-05747)</t>
  </si>
  <si>
    <t>PR_4.2.0024</t>
  </si>
  <si>
    <t>Port Hacking Refurbishment (SJ-06039)</t>
  </si>
  <si>
    <t>PR_4.2.0029</t>
  </si>
  <si>
    <t>Jannali Refurbishment (SJ-04900)</t>
  </si>
  <si>
    <t>CantBanks Region</t>
  </si>
  <si>
    <t>CantBanks - Canterbury</t>
  </si>
  <si>
    <t>PR_4.3A.0001</t>
  </si>
  <si>
    <t>New Strathfield South Zone 132kV Connections</t>
  </si>
  <si>
    <t>PR_4.3A.0005</t>
  </si>
  <si>
    <t>New Leightonfield 132kV Zone</t>
  </si>
  <si>
    <t>PR_4.3A.0007</t>
  </si>
  <si>
    <t>New Strathfield South 132kV Zone</t>
  </si>
  <si>
    <t>PR_4.3A.0008</t>
  </si>
  <si>
    <t>Canterbury STS Refurbishment (SJ-05740)</t>
  </si>
  <si>
    <t>PR_4.3A.0012</t>
  </si>
  <si>
    <t>New Potts Hill 132/11kV Zone (SJ-05415 &amp; SJ-05570)</t>
  </si>
  <si>
    <t>PR_4.3A.0014</t>
  </si>
  <si>
    <t>New Greenacre Park 132/11kV Zone with 11kV LTs and Decom</t>
  </si>
  <si>
    <t>PR_4.3A.0019</t>
  </si>
  <si>
    <t>Dulwich Hill 33kV Zone + Decom (SJ-06064 &amp; SI-00157)</t>
  </si>
  <si>
    <t>PR_4.3A.0021</t>
  </si>
  <si>
    <t>Dulwich Hill 33kV Feeder Replacement (SJ-06070 &amp; SI-00190)</t>
  </si>
  <si>
    <t>PR_4.3A.0033A</t>
  </si>
  <si>
    <t>132kV Feeders 291 and 292 Retirement</t>
  </si>
  <si>
    <t>CantBanks - Bankstown</t>
  </si>
  <si>
    <t>PR_4.3B.0003</t>
  </si>
  <si>
    <t>Bankstown STS 33kV SG Replacement (SJ-06056)</t>
  </si>
  <si>
    <t>PR_4.3B.0011</t>
  </si>
  <si>
    <t>Punchbowl 11kV SG Replacement (SJ-06063)</t>
  </si>
  <si>
    <t>PR_4.3B.0014</t>
  </si>
  <si>
    <t>Bass Hill 11kV SG Replacement (SJ-06061)</t>
  </si>
  <si>
    <t>Inner West Region</t>
  </si>
  <si>
    <t>Inner West A</t>
  </si>
  <si>
    <t>PR_4.4.A.0004</t>
  </si>
  <si>
    <t>Five Dock Decom</t>
  </si>
  <si>
    <t>PR_4.4.A.0011</t>
  </si>
  <si>
    <t>Leichhardt 132kV Conversion (SJ-05946)</t>
  </si>
  <si>
    <t>PR_4.4.A.0012</t>
  </si>
  <si>
    <t>New Croydon 132/11kV Zone (SJ-05942)</t>
  </si>
  <si>
    <t>PR_4.4.A.0016</t>
  </si>
  <si>
    <t>132kV Feeder 900 Replacement (SI-05767)</t>
  </si>
  <si>
    <t>PR_4.4.A.0019A</t>
  </si>
  <si>
    <t>Leichhardt 11kV SG LTs</t>
  </si>
  <si>
    <t>Inner West B</t>
  </si>
  <si>
    <t>PR_4.4.B.0007</t>
  </si>
  <si>
    <t>Strathfield STS Refurbishment</t>
  </si>
  <si>
    <t>PR_4.4.B.0015</t>
  </si>
  <si>
    <t>Concord to Olympic Park 11kV LT (DP Costed)</t>
  </si>
  <si>
    <t>PR_4.4.B.0022A</t>
  </si>
  <si>
    <t>132kV feeders 923/2 and 924/2 Replacement</t>
  </si>
  <si>
    <t>Inner West C</t>
  </si>
  <si>
    <t>PR_4.4.C.0005</t>
  </si>
  <si>
    <t>New Olympic Park 132kV Zn (SJ-05947, SJ-06147, SJ-06148)</t>
  </si>
  <si>
    <t>PR_4.4.C.0008</t>
  </si>
  <si>
    <t>New Auburn South 132kV Feeders</t>
  </si>
  <si>
    <t>PR_4.4.C.0009</t>
  </si>
  <si>
    <t>New Auburn South 132kV Zone</t>
  </si>
  <si>
    <t>PR_4.4.C.0018</t>
  </si>
  <si>
    <t>Flemington to SOPA 11kV LT and 11kV SG Decom (DP Costed)</t>
  </si>
  <si>
    <t>PR_4.4.C.0026A</t>
  </si>
  <si>
    <t>11kV LTs to Decommision Auburn</t>
  </si>
  <si>
    <t>PR_4.4.C.0028A</t>
  </si>
  <si>
    <t>11kV LTs to Decommision Lidcombe</t>
  </si>
  <si>
    <t>PR_4.4.C.0032A</t>
  </si>
  <si>
    <t>Auburn Decommission</t>
  </si>
  <si>
    <t>PR_4.4.C.0033A</t>
  </si>
  <si>
    <t>Lidcombe Decommission</t>
  </si>
  <si>
    <t>Camperdown.Blackwattle Bay</t>
  </si>
  <si>
    <t>PR_4.5.0001</t>
  </si>
  <si>
    <t>Camperdown Zone Refurbishment (SJ-02883, SM-04738, SM-06358)</t>
  </si>
  <si>
    <t>PR_4.5.0002</t>
  </si>
  <si>
    <t>Camperdown 5kV Load Conversion (SM-12233 &amp; SM-14378)</t>
  </si>
  <si>
    <t>PR_4.5.0003</t>
  </si>
  <si>
    <t>Camperdown 33kV Feeder Replacement (SJ-02875)</t>
  </si>
  <si>
    <t>PR_4.5.0004</t>
  </si>
  <si>
    <t>Camperdown Additional Tx and Associated 33kV Feeder</t>
  </si>
  <si>
    <t>PR_4.5.0005</t>
  </si>
  <si>
    <t>Blackwattle Bay 11kV LTs (DP Costed)</t>
  </si>
  <si>
    <t>PR_4.5.0006</t>
  </si>
  <si>
    <t>Blackwattle Bay Decom</t>
  </si>
  <si>
    <t>Lower North Shore</t>
  </si>
  <si>
    <t>PR_5.1.0006</t>
  </si>
  <si>
    <t>Crows Nest 132kV Conversion (SJ-05651 &amp; SM-05951)</t>
  </si>
  <si>
    <t>PR_5.1.0008</t>
  </si>
  <si>
    <t>Willoughby 132kV Feeders 9E3 &amp; 9E4/2 Replacement (SJ-06046)</t>
  </si>
  <si>
    <t>PR_5.1.0009</t>
  </si>
  <si>
    <t>New North Sydney 132/11kV Zone (SJ-05969 &amp; SI-05341)</t>
  </si>
  <si>
    <t>PR_5.1.0016</t>
  </si>
  <si>
    <t>Lindfield STSS 132kV RMCB (SJ-06106)</t>
  </si>
  <si>
    <t>PR_5.1.0025</t>
  </si>
  <si>
    <t>Castle Cove &amp; Mosman 132kV Disconnector Replacement</t>
  </si>
  <si>
    <t>PR_5.1.0026</t>
  </si>
  <si>
    <t>132kV Feeders 925/3 &amp; 9E4/3 Replacement (SJ-05970)</t>
  </si>
  <si>
    <t>PR_5.1.0034A</t>
  </si>
  <si>
    <t>Chatswood 33kV Feeder 554 Uprate</t>
  </si>
  <si>
    <t>Upper North Shore</t>
  </si>
  <si>
    <t>PR_5.2.0006</t>
  </si>
  <si>
    <t>Kuringai 33kV SG Replacement (SJ-06016)</t>
  </si>
  <si>
    <t>PR_5.2.0009</t>
  </si>
  <si>
    <t>St Ives 33kV Feeders Replacement (SJ-06017)</t>
  </si>
  <si>
    <t>Carlingford</t>
  </si>
  <si>
    <t>PR_5.3.0019</t>
  </si>
  <si>
    <t>Hunters Hill Refurbishment with 11kV SG (SJ-04784, SJ-00043)</t>
  </si>
  <si>
    <t>PR_5.3.0021</t>
  </si>
  <si>
    <t>Top Ryde Additional Tx and 11kV SG</t>
  </si>
  <si>
    <t>PR_5.3.0033A</t>
  </si>
  <si>
    <t>Macquarie Park to Top Ryde 11kV LT Stage 1 (DP Costed)</t>
  </si>
  <si>
    <t>Pittwater</t>
  </si>
  <si>
    <t>PR_5.4.0005</t>
  </si>
  <si>
    <t>Narrabeen Zone CLC Uprating</t>
  </si>
  <si>
    <t>PR_5.4.0008</t>
  </si>
  <si>
    <t>Careel Bay 11kV SG Replacement (SI-09903)</t>
  </si>
  <si>
    <t>PR_5.4.0022A</t>
  </si>
  <si>
    <t>Uprate 33kV feeder S20</t>
  </si>
  <si>
    <t>PR_5.4.0025A</t>
  </si>
  <si>
    <t>Uprate 33kV feeder S21 Stage 2</t>
  </si>
  <si>
    <t>PR_5.4.0034A</t>
  </si>
  <si>
    <t>Mona Vale 11kV SG Replacement (Q13756)</t>
  </si>
  <si>
    <t>PR_5.4.0035A</t>
  </si>
  <si>
    <t>Terrey Hills 11kV SG Replacement (Q13751)</t>
  </si>
  <si>
    <t>PR_5.4.0037A</t>
  </si>
  <si>
    <t>Narrabeen 33kV Busbar Retirement</t>
  </si>
  <si>
    <t>Manly Warringah</t>
  </si>
  <si>
    <t>PR_5.5.0018</t>
  </si>
  <si>
    <t>North Head 33kV SG Refurbishment (SJ-05979)</t>
  </si>
  <si>
    <t>PR_5.5.0039A</t>
  </si>
  <si>
    <t>33kV UG Sections Replacement (S08, S10)</t>
  </si>
  <si>
    <t>PR_5.5.0043A</t>
  </si>
  <si>
    <t>Belrose 11kV Busbar Split and Install 2nd CLC</t>
  </si>
  <si>
    <t>PR_5.5.0044A</t>
  </si>
  <si>
    <t>33kV OH Section Uprate (S03)</t>
  </si>
  <si>
    <t>PR_5.5.0045A</t>
  </si>
  <si>
    <t>33kV UG Section Replacement (S08) Harbord end</t>
  </si>
  <si>
    <t>NorthWest</t>
  </si>
  <si>
    <t>PR_5.6.0008A</t>
  </si>
  <si>
    <t>Tee 132kV feeder 95Z to feeder 250</t>
  </si>
  <si>
    <t>Lower Central Coast</t>
  </si>
  <si>
    <t>PR_6.1.0006</t>
  </si>
  <si>
    <t>Lisarow 11kV SG Replacement (SJ-05734)</t>
  </si>
  <si>
    <t>PR_6.1.0011</t>
  </si>
  <si>
    <t>Peats Ridge 11kV and 33kV SG Replacement (SI-09893)</t>
  </si>
  <si>
    <t>PR_6.1.0023</t>
  </si>
  <si>
    <t>New Empire Bay 66/11kV Zone with 11kV LTs (SI-05732)</t>
  </si>
  <si>
    <t>PR_6.1.0031A</t>
  </si>
  <si>
    <t>Umina 11kV SG Replacement (Q13746)</t>
  </si>
  <si>
    <t>Upper Central Coast</t>
  </si>
  <si>
    <t>PR_6.2.0009</t>
  </si>
  <si>
    <t>Vales Point 11kV SG Replacement (SJ-06001)</t>
  </si>
  <si>
    <t>Newcastle CBD</t>
  </si>
  <si>
    <t>PR_7.1.0004</t>
  </si>
  <si>
    <t>New Tighes Hill 33/11kV Zone (SJ-05934 &amp; SJ-00025)</t>
  </si>
  <si>
    <t>PR_7.1.0006</t>
  </si>
  <si>
    <t>New Broadmeadows 132/11kV Zone (SJ-04866 &amp; SJ-00008)</t>
  </si>
  <si>
    <t>PR_7.1.0016</t>
  </si>
  <si>
    <t>Kotara Refurb and 33kV Feeder 775 &amp; 773 Repl (SI-00136)</t>
  </si>
  <si>
    <t>PR_7.1.0033A</t>
  </si>
  <si>
    <t>City Main Building Decomission (SJ-00118)</t>
  </si>
  <si>
    <t>PR_7.1.0034A</t>
  </si>
  <si>
    <t>33kV Feeder 773/767 Oil Section Replacement</t>
  </si>
  <si>
    <t>Newcastle Ports</t>
  </si>
  <si>
    <t>PR_7.2.0004</t>
  </si>
  <si>
    <t>Waratah Busbar Refurbishment (SJ-05975)</t>
  </si>
  <si>
    <t>PR_7.2.0005</t>
  </si>
  <si>
    <t>Waratah Busbar Retirement</t>
  </si>
  <si>
    <t>PR_7.2.0007</t>
  </si>
  <si>
    <t>Shortland Zone Decom (SI-09906)</t>
  </si>
  <si>
    <t>Newcastle West Corridor</t>
  </si>
  <si>
    <t>PR_7.3.0013A</t>
  </si>
  <si>
    <t>Edgeworth 11kV SG Replacement (Q13683)</t>
  </si>
  <si>
    <t>PR_7.3.0014A</t>
  </si>
  <si>
    <t>33kV Feeder Reconductoring (Edgeworth - Cameron Park)</t>
  </si>
  <si>
    <t>West Lake Macquarie</t>
  </si>
  <si>
    <t>PR_7.4.0002</t>
  </si>
  <si>
    <t>Awaba 33kV Feeders Augmentation (SI-09900)</t>
  </si>
  <si>
    <t>PR_7.4.0003</t>
  </si>
  <si>
    <t>Toronto Zone Retirement</t>
  </si>
  <si>
    <t>PR_7.4.0004</t>
  </si>
  <si>
    <t>Awaba STS 33kV Busbar Retirement (SI-10056)</t>
  </si>
  <si>
    <t>PR_7.4.0005</t>
  </si>
  <si>
    <t>11kV SG Replacement at Myuna &amp; Coorabong Mines</t>
  </si>
  <si>
    <t>PR_7.4.0007</t>
  </si>
  <si>
    <t>New Toronto 132/11kV Zone (SJ-06009)</t>
  </si>
  <si>
    <t>North East Lake Macquarie</t>
  </si>
  <si>
    <t>PR_7.5.0001</t>
  </si>
  <si>
    <t>33kV Feeder 760 &amp; 766 Replacement (SJ-05976 &amp; SJ-10011)</t>
  </si>
  <si>
    <t>PR_7.5.0018</t>
  </si>
  <si>
    <t>Swansea 11kV SG Replacement (Q13643)</t>
  </si>
  <si>
    <t>PR_7.5.0027</t>
  </si>
  <si>
    <t>Pelican 11kV Transportable (SJ-06073)</t>
  </si>
  <si>
    <t>Maitland</t>
  </si>
  <si>
    <t>PR_7.6.0020</t>
  </si>
  <si>
    <t>Telarah Retirement with 11kV LTs (DP Costed)</t>
  </si>
  <si>
    <t>PR_7.6.0022</t>
  </si>
  <si>
    <t>New Metford 33kV Zone, Retire East Maitland &amp; 11kV LTs</t>
  </si>
  <si>
    <t>PR_7.6.0033A</t>
  </si>
  <si>
    <t>Tarro to Thornton 11kV LT</t>
  </si>
  <si>
    <t>PR_7.6.0035A</t>
  </si>
  <si>
    <t>New Telarah West 33kV Zone</t>
  </si>
  <si>
    <t>Cessnock</t>
  </si>
  <si>
    <t>PR_7.7.0005</t>
  </si>
  <si>
    <t>New Paxton 33/11kV Zone (SJ-06023 &amp; SM-19125)</t>
  </si>
  <si>
    <t>PR_7.7.0008</t>
  </si>
  <si>
    <t>New Cessnock 33/11kV Zone (SJ-06026)</t>
  </si>
  <si>
    <t>PR_7.7.0020</t>
  </si>
  <si>
    <t>Paxton Retirement with 11kV LTs</t>
  </si>
  <si>
    <t>PR_7.7.0021</t>
  </si>
  <si>
    <t>Cessnock Retirement  with 11kV LTs</t>
  </si>
  <si>
    <t>Port Stephens</t>
  </si>
  <si>
    <t>PR_7.8.0013</t>
  </si>
  <si>
    <t>Stockton 11kV SG Replacement (Q13645)</t>
  </si>
  <si>
    <t>PR_7.8.0032A</t>
  </si>
  <si>
    <t>New Medowie 33/11kV Zone (SJ-00041)</t>
  </si>
  <si>
    <t>Singleton</t>
  </si>
  <si>
    <t>PR_8.1.0010</t>
  </si>
  <si>
    <t>Newdell 11kV SG Replacement</t>
  </si>
  <si>
    <t>PR_8.1.0012</t>
  </si>
  <si>
    <t>Branxton 11kV SG Replacement (SJ-06035)</t>
  </si>
  <si>
    <t>PR_8.1.0014</t>
  </si>
  <si>
    <t>Singleton 11kV SG Replacement (SJ-06032)</t>
  </si>
  <si>
    <t>Upper Hunter</t>
  </si>
  <si>
    <t>PR_8.2.0012</t>
  </si>
  <si>
    <t>Denman 11kV SG Replacement (Q13648)</t>
  </si>
  <si>
    <t>PR_8.2.0014</t>
  </si>
  <si>
    <t>New Aberdeen 66/11kV Zone (SJ-05634)</t>
  </si>
  <si>
    <t>PR_8.2.0027</t>
  </si>
  <si>
    <t>Muswellbrook STS Retirement (SI-09913)</t>
  </si>
  <si>
    <t>PR_8.2.0030</t>
  </si>
  <si>
    <t>Muswellbrook Zone 66kV Conversion (SJ-06030)</t>
  </si>
  <si>
    <t>PR_8.2.0038A</t>
  </si>
  <si>
    <t>Mitchell Line 11kV SG Replacement (Q13691)</t>
  </si>
  <si>
    <t>Conditional Projects</t>
  </si>
  <si>
    <t>PR_1.0007</t>
  </si>
  <si>
    <t>10% New Wittingham 132/11kV Zone (Industrial Estate)</t>
  </si>
  <si>
    <t>PR_1.001</t>
  </si>
  <si>
    <t>30% Pyrmont STS 4th Tx (SJ-05972)</t>
  </si>
  <si>
    <t>PR_1.0013</t>
  </si>
  <si>
    <t>Munmorah STS + Connections (SJ-00102 &amp; SJ-00165)</t>
  </si>
  <si>
    <t>PR_1.0021</t>
  </si>
  <si>
    <t>10% Newdell STS</t>
  </si>
  <si>
    <t>PR_1.0025</t>
  </si>
  <si>
    <t>Nelson Bay 11kV SG Replacement (SJ-06020)</t>
  </si>
  <si>
    <t>PR_1.0027</t>
  </si>
  <si>
    <t>New Lambton 11kV SG Replacement (SJ-05932)</t>
  </si>
  <si>
    <t>PR_1.0033A</t>
  </si>
  <si>
    <t>10% Warnervale Zone (Town Centre)</t>
  </si>
  <si>
    <t>PR_1.0034A</t>
  </si>
  <si>
    <t>10% 132kV Connection (Mine)</t>
  </si>
  <si>
    <t>PR_1.0037A</t>
  </si>
  <si>
    <t>15% 132kV Feeder to Kooragang (LNG)</t>
  </si>
  <si>
    <t>PR_1.0039A</t>
  </si>
  <si>
    <t>20%/50% Mitchell Line 3rd Tx &amp; 66kV Feeders (Multiple Cust)</t>
  </si>
  <si>
    <t>PR_1.0041A</t>
  </si>
  <si>
    <t>10% 66kV feeder bay at Lemington</t>
  </si>
  <si>
    <t>PR_1.0042A</t>
  </si>
  <si>
    <t>20% 33kV STSS and Feeder Upgrade</t>
  </si>
  <si>
    <t>PR_1.0044A</t>
  </si>
  <si>
    <t>10% 66kV Feeder Bays at Lemington (Mine)</t>
  </si>
  <si>
    <t>PR_1.0045A</t>
  </si>
  <si>
    <t>50% Willoughby STS Protection Change (Rail)</t>
  </si>
  <si>
    <t>PR_1.0047A</t>
  </si>
  <si>
    <t>10% 66kV Feeder Upgrade (Mine)</t>
  </si>
  <si>
    <t>PR_1.0048A</t>
  </si>
  <si>
    <t>10% Menai 3rd Tx and 11kV SG</t>
  </si>
  <si>
    <t>PR_1.0090</t>
  </si>
  <si>
    <t>5% 11kV connections from Mayfield West and Tighes Hill Zone</t>
  </si>
  <si>
    <t>PR_1.0091</t>
  </si>
  <si>
    <t>30% 66kV Feeder Works (Mine)</t>
  </si>
  <si>
    <t>PR_1.0092</t>
  </si>
  <si>
    <t>10% 33kV Feeder Upgrade and 33kV capacitor bank at Avondale</t>
  </si>
  <si>
    <t>PR_1.0093</t>
  </si>
  <si>
    <t>50% 66kV Feeder Relocation (Coal)</t>
  </si>
  <si>
    <t>PR_1.0094</t>
  </si>
  <si>
    <t>10% 11kV Supply from Jesmond Zone (Univeristy)</t>
  </si>
  <si>
    <t>PR_1.0096</t>
  </si>
  <si>
    <t>50% 11kV Supply from Mayfield West (Port)</t>
  </si>
  <si>
    <t>PR_1.0097</t>
  </si>
  <si>
    <t>10% 66kV Supply from Mitchell Line (Mine)</t>
  </si>
  <si>
    <t>PR_1.0098</t>
  </si>
  <si>
    <t>5% 66kV Supply from Mitchell Line (Mine)</t>
  </si>
  <si>
    <t>PR_1.0099</t>
  </si>
  <si>
    <t>Barangaroo South Connections</t>
  </si>
  <si>
    <t>SPR2_OTI_AP</t>
  </si>
  <si>
    <t>Critical Protection Communications Program</t>
  </si>
  <si>
    <t>SPR2_WAGE_BUCK1</t>
  </si>
  <si>
    <t>Planning, Forecasting and Compliance (Area Plans)</t>
  </si>
  <si>
    <t>SPR2_WAGE_BUCK2</t>
  </si>
  <si>
    <t>Switching and Control (Area Plans)</t>
  </si>
  <si>
    <t>SPR2_WAGE_BUCK3</t>
  </si>
  <si>
    <t>GIS Data Capture (Area Plans)</t>
  </si>
  <si>
    <t>Total Strategic Property Plan</t>
  </si>
  <si>
    <t>Total Replacement Plans</t>
  </si>
  <si>
    <t>Total Duty of Care Plan</t>
  </si>
  <si>
    <t>Total 11kV Capacity Plan</t>
  </si>
  <si>
    <t>Total Reliability Plan</t>
  </si>
  <si>
    <t>Total Customer Connections Plan</t>
  </si>
  <si>
    <t>Total Low Voltage Plan</t>
  </si>
  <si>
    <t>Total Non-System</t>
  </si>
  <si>
    <t>Property Acquisitions</t>
  </si>
  <si>
    <t>SPR2_PRP_DACQ</t>
  </si>
  <si>
    <t>Property Acquisitions Transmission</t>
  </si>
  <si>
    <t>SPR2_PRP_TACQ</t>
  </si>
  <si>
    <t>Property Acquisitions Distribution</t>
  </si>
  <si>
    <t>SPR2_WAGE_BUCK7</t>
  </si>
  <si>
    <t>GIS Data Capture (Land)</t>
  </si>
  <si>
    <t>Forecast Gross CAPEX ($'m FY2014)</t>
  </si>
  <si>
    <t>2014/15</t>
  </si>
  <si>
    <t>2015/16</t>
  </si>
  <si>
    <t>2016/17</t>
  </si>
  <si>
    <t>2017/18</t>
  </si>
  <si>
    <t>2018/19</t>
  </si>
  <si>
    <t>Total</t>
  </si>
  <si>
    <t>Area plans (including system property)</t>
  </si>
  <si>
    <t>Replacement and Duty of Care Plans</t>
  </si>
  <si>
    <t>Distribution capacity plans</t>
  </si>
  <si>
    <t>Reliability investment plan</t>
  </si>
  <si>
    <t>Technology Plan</t>
  </si>
  <si>
    <t>Corporate Property Plan</t>
  </si>
  <si>
    <t>Fleet and other capex plan</t>
  </si>
  <si>
    <t>Total Capex</t>
  </si>
  <si>
    <t>ZERO SUM CHECK</t>
  </si>
  <si>
    <t>AREA PLANS</t>
  </si>
  <si>
    <t>PROPERTY PLAN</t>
  </si>
  <si>
    <t>Distribution Centres</t>
  </si>
  <si>
    <t>Asbestos Management</t>
  </si>
  <si>
    <t>REP_01.02.01</t>
  </si>
  <si>
    <t>2 Pole Substations - Std</t>
  </si>
  <si>
    <t>DOC_11.03.52</t>
  </si>
  <si>
    <t>Asbestos Fire Doors - DC</t>
  </si>
  <si>
    <t>REP_01.02.02</t>
  </si>
  <si>
    <t>A,B &amp; C Type Kiosks</t>
  </si>
  <si>
    <t>DOC_11.03.53</t>
  </si>
  <si>
    <t>Asbestos Fire Doors - TS</t>
  </si>
  <si>
    <t>REP_01.02.09</t>
  </si>
  <si>
    <t>Metal Industries Ring Main Isolators</t>
  </si>
  <si>
    <t>DOC_11.03.54</t>
  </si>
  <si>
    <t>Asbestos Fire Doors - ZN</t>
  </si>
  <si>
    <t>REP_01.02.41</t>
  </si>
  <si>
    <t>UHCC Substation</t>
  </si>
  <si>
    <t>DOC_11.03.57</t>
  </si>
  <si>
    <t>Reactive Asbestos Projects - DC</t>
  </si>
  <si>
    <t>REP_01.02.42</t>
  </si>
  <si>
    <t>OE Subs (chainwire)</t>
  </si>
  <si>
    <t>DOC_11.03.58</t>
  </si>
  <si>
    <t>Reactive Asbestos Projects - DM</t>
  </si>
  <si>
    <t>REP_01.02.43</t>
  </si>
  <si>
    <t>HV OCB Subs</t>
  </si>
  <si>
    <t>DOC_11.03.59</t>
  </si>
  <si>
    <t>Reactive Asbestos Projects - TM</t>
  </si>
  <si>
    <t>REP_01.02.44</t>
  </si>
  <si>
    <t>STGW Kiosks</t>
  </si>
  <si>
    <t>DOC_11.03.60</t>
  </si>
  <si>
    <t>Reactive Asbestos Projects - TS</t>
  </si>
  <si>
    <t>REP_01.02.45</t>
  </si>
  <si>
    <t>Statter_ALM_Godfrey HV Fuse Switches</t>
  </si>
  <si>
    <t>DOC_11.03.61</t>
  </si>
  <si>
    <t>Reactive Asbestos Projects - ZN</t>
  </si>
  <si>
    <t>REP_01.02.46</t>
  </si>
  <si>
    <t>Chamber DC Subs - Newcastle</t>
  </si>
  <si>
    <t>Environment</t>
  </si>
  <si>
    <t>REP_01.02.47</t>
  </si>
  <si>
    <t>Reyrolle JKSS RMIs C_EB</t>
  </si>
  <si>
    <t>DOC_11.04.01</t>
  </si>
  <si>
    <t>Oil Containment - ZN</t>
  </si>
  <si>
    <t>REP_01.02.48</t>
  </si>
  <si>
    <t>Obsolete Subs</t>
  </si>
  <si>
    <t>DOC_11.04.01-1</t>
  </si>
  <si>
    <t>Oil Containment - TS</t>
  </si>
  <si>
    <t>REP_01.02.49</t>
  </si>
  <si>
    <t>KM Kiosks - Mackellar</t>
  </si>
  <si>
    <t>DOC_11.04.03</t>
  </si>
  <si>
    <t>Noisy Tx Replacement - ZN</t>
  </si>
  <si>
    <t>REP_01.02.50</t>
  </si>
  <si>
    <t>ABB SD I &amp; E Switches</t>
  </si>
  <si>
    <t>DOC_11.04.03-2</t>
  </si>
  <si>
    <t>Noisy Tx Replacement - DC</t>
  </si>
  <si>
    <t>REP_01.02.51</t>
  </si>
  <si>
    <t>Compact LV Boards - Hunter</t>
  </si>
  <si>
    <t>DOC_11.04.05</t>
  </si>
  <si>
    <t>Reactive Environmental Projects - DC</t>
  </si>
  <si>
    <t>REP_01.02.52</t>
  </si>
  <si>
    <t>Obsolete RMIs &amp; FSs</t>
  </si>
  <si>
    <t>DOC_11.04.05-1</t>
  </si>
  <si>
    <t>Reactive Environmental Projects - TS</t>
  </si>
  <si>
    <t>REP_01.03.01</t>
  </si>
  <si>
    <t>Low Voltage OCB Subs</t>
  </si>
  <si>
    <t>DOC_11.04.05-2</t>
  </si>
  <si>
    <t>Reactive Environmental Projects - ZN</t>
  </si>
  <si>
    <t>REP_01.03.02</t>
  </si>
  <si>
    <t>Low Voltage ACB Subs</t>
  </si>
  <si>
    <t>Fire</t>
  </si>
  <si>
    <t>REP_01.03.03</t>
  </si>
  <si>
    <t>High Voltage C Type OCB Subs</t>
  </si>
  <si>
    <t>DOC_11.03.24</t>
  </si>
  <si>
    <t>Fire Mitigation - ZN</t>
  </si>
  <si>
    <t>REP_01.03.04</t>
  </si>
  <si>
    <t>Single Circuit Breaker Switchgear (West F100)</t>
  </si>
  <si>
    <t>DOC_11.03.25</t>
  </si>
  <si>
    <t>Smoke Detection Installation - ZN</t>
  </si>
  <si>
    <t>REP_01.03.06</t>
  </si>
  <si>
    <t>Network Protectors (West CM2/22) per NP</t>
  </si>
  <si>
    <t>DOC_11.03.26</t>
  </si>
  <si>
    <t>Fire Hydrants - ZN</t>
  </si>
  <si>
    <t>REP_01.03.07</t>
  </si>
  <si>
    <t>400kVA Sydney CBD Conservator Type per Tx</t>
  </si>
  <si>
    <t>DOC_11.03.28</t>
  </si>
  <si>
    <t>Distribution Substation Fire Assessment</t>
  </si>
  <si>
    <t>REP_01.03.09</t>
  </si>
  <si>
    <t>Newcastle City (triplex) Substations</t>
  </si>
  <si>
    <t>DOC_11.03.32</t>
  </si>
  <si>
    <t>Fire Mitigation - TS</t>
  </si>
  <si>
    <t>REP_01.03.10</t>
  </si>
  <si>
    <t>Kiosk Steel Housings</t>
  </si>
  <si>
    <t>DOC_11.03.33</t>
  </si>
  <si>
    <t>Fire Hydrants - TS</t>
  </si>
  <si>
    <t>REP_01.03.11</t>
  </si>
  <si>
    <t>G' Type LV Board Timber Housings</t>
  </si>
  <si>
    <t>DOC_11.03.51</t>
  </si>
  <si>
    <t>Smoke Detection Installation - TS</t>
  </si>
  <si>
    <t>REP_01.03.12</t>
  </si>
  <si>
    <t>3000A Distribution Transformer Links</t>
  </si>
  <si>
    <t>DOC_11.03.55</t>
  </si>
  <si>
    <t>Install PIR relays in the Sydney CBD</t>
  </si>
  <si>
    <t>REP_01.03.13</t>
  </si>
  <si>
    <t>Bass &amp; Saunders Isolation &amp; Earthing Switchgear</t>
  </si>
  <si>
    <t>DOC_11.03.66</t>
  </si>
  <si>
    <t>Fire Fighting Water Storage Tanks - ZN</t>
  </si>
  <si>
    <t>REP_01.03.15</t>
  </si>
  <si>
    <t>Maitland Kiosks</t>
  </si>
  <si>
    <t>DOC_11.03.67</t>
  </si>
  <si>
    <t>Fire Fighting Water Storage Tanks - TS</t>
  </si>
  <si>
    <t>REP_01.03.16</t>
  </si>
  <si>
    <t>Muswellbrook Kiosks</t>
  </si>
  <si>
    <t>Public Safety</t>
  </si>
  <si>
    <t>REP_01.03.17</t>
  </si>
  <si>
    <t>Hazemeyer RMIs - Harsh Environment</t>
  </si>
  <si>
    <t>DOC_11.03.01</t>
  </si>
  <si>
    <t>Distribution Chamber Substation Program</t>
  </si>
  <si>
    <t>REP_01.04.01</t>
  </si>
  <si>
    <t>Long &amp; Crawford T3GF3 Ring Main Isolators</t>
  </si>
  <si>
    <t>DOC_11.03.02</t>
  </si>
  <si>
    <t>Perimeter Fencing - ZN</t>
  </si>
  <si>
    <t>REP_01.04.02</t>
  </si>
  <si>
    <t>Refurbishment of Pole Transformer Substations</t>
  </si>
  <si>
    <t>DOC_11.03.02-1</t>
  </si>
  <si>
    <t>Perimeter Fencing - TS</t>
  </si>
  <si>
    <t>REP_01.04.03</t>
  </si>
  <si>
    <t>Distribution Centre Reactive Replacement (&lt; $50k)</t>
  </si>
  <si>
    <t>DOC_11.03.03</t>
  </si>
  <si>
    <t>Tower Anti-climb Devices</t>
  </si>
  <si>
    <t>REP_01.04.05</t>
  </si>
  <si>
    <t>Distribution Substation Buildings &amp; Grounds</t>
  </si>
  <si>
    <t>DOC_11.03.10</t>
  </si>
  <si>
    <t>Brick Wall OE Substations</t>
  </si>
  <si>
    <t>REP_01.04.07</t>
  </si>
  <si>
    <t>SF6 Switchgear - Low Gas</t>
  </si>
  <si>
    <t>DOC_11.03.11</t>
  </si>
  <si>
    <t>Water Crossing Assessments &amp; Signs</t>
  </si>
  <si>
    <t>REP_01.04.11</t>
  </si>
  <si>
    <t>Pole Substations with limited life poles</t>
  </si>
  <si>
    <t>DOC_11.03.11-1</t>
  </si>
  <si>
    <t>Water Crossings - DM</t>
  </si>
  <si>
    <t>REP_01.04.12</t>
  </si>
  <si>
    <t>Distribution Substation Heritage Buildings</t>
  </si>
  <si>
    <t>DOC_11.03.11-2</t>
  </si>
  <si>
    <t>Water Crossings - TM</t>
  </si>
  <si>
    <t>REP_01.04.13</t>
  </si>
  <si>
    <t>System Spares Equipment - DC Subs</t>
  </si>
  <si>
    <t>DOC_11.03.34</t>
  </si>
  <si>
    <t>Low Mains - DM</t>
  </si>
  <si>
    <t>Distribution Mains</t>
  </si>
  <si>
    <t>DOC_11.03.35</t>
  </si>
  <si>
    <t>Low Mains - TM</t>
  </si>
  <si>
    <t>REP_04.02.01</t>
  </si>
  <si>
    <t>Steel Mains (km)</t>
  </si>
  <si>
    <t>DOC_11.03.40</t>
  </si>
  <si>
    <t>Relocate Poles in RTA Blackspots - DM</t>
  </si>
  <si>
    <t>REP_04.02.02</t>
  </si>
  <si>
    <t>Pole Replacement Programme (No.)</t>
  </si>
  <si>
    <t>DOC_11.03.41</t>
  </si>
  <si>
    <t>Relocate Poles in RTA Blackspots - TM</t>
  </si>
  <si>
    <t>REP_04.02.04</t>
  </si>
  <si>
    <t>Low Voltage (LV) Overhead Services (No.)</t>
  </si>
  <si>
    <t>DOC_11.03.42</t>
  </si>
  <si>
    <t>Reactive Electrical Safety - DC</t>
  </si>
  <si>
    <t>REP_04.02.05</t>
  </si>
  <si>
    <t>LV Consac Cables (km)</t>
  </si>
  <si>
    <t>DOC_11.03.43</t>
  </si>
  <si>
    <t>Reactive Electrical Safety - DM</t>
  </si>
  <si>
    <t>REP_04.02.06</t>
  </si>
  <si>
    <t>Low Voltage HDPE Cables (km)</t>
  </si>
  <si>
    <t>DOC_11.03.44</t>
  </si>
  <si>
    <t>Reactive Electrical Safety - TM</t>
  </si>
  <si>
    <t>REP_04.02.08</t>
  </si>
  <si>
    <t>Replace LV Spreaders in Bushfire Areas (No.)</t>
  </si>
  <si>
    <t>DOC_11.03.45</t>
  </si>
  <si>
    <t>Reactive Electrical Safety - TS</t>
  </si>
  <si>
    <t>REP_04.02.32</t>
  </si>
  <si>
    <t>11kV Essantee ABS HS641 (No.)</t>
  </si>
  <si>
    <t>DOC_11.03.46</t>
  </si>
  <si>
    <t>Reactive Electrical Safety - ZN</t>
  </si>
  <si>
    <t>REP_04.02.34</t>
  </si>
  <si>
    <t>Condemned Poles - Reinforcement (No.)</t>
  </si>
  <si>
    <t>DOC_11.03.50</t>
  </si>
  <si>
    <t>Substation Fencing Upgrade - DC</t>
  </si>
  <si>
    <t>REP_04.02.35</t>
  </si>
  <si>
    <t>Steel Round Pillars (No.)</t>
  </si>
  <si>
    <t>Workplace Safety</t>
  </si>
  <si>
    <t>REP_04.02.36</t>
  </si>
  <si>
    <t>11kV Taplin ABS D571 (No.)</t>
  </si>
  <si>
    <t>DOC_11.03.07</t>
  </si>
  <si>
    <t>Substations with Exposed 11kV</t>
  </si>
  <si>
    <t>REP_04.02.38</t>
  </si>
  <si>
    <t>LV UG Link Boxes (No.)</t>
  </si>
  <si>
    <t>DOC_11.03.30</t>
  </si>
  <si>
    <t>UG Substations Cascade modernisation</t>
  </si>
  <si>
    <t>REP_04.02.42</t>
  </si>
  <si>
    <t>LV OH ABC Link Boxes (No.)</t>
  </si>
  <si>
    <t>DOC_11.03.36</t>
  </si>
  <si>
    <t>Reactive OH&amp;S Projects - ZN</t>
  </si>
  <si>
    <t>REP_04.02.43</t>
  </si>
  <si>
    <t>11kV ABS Haycolec (No.)</t>
  </si>
  <si>
    <t>DOC_11.03.37</t>
  </si>
  <si>
    <t>Reactive OH&amp;S Projects - TS</t>
  </si>
  <si>
    <t>REP_04.02.44</t>
  </si>
  <si>
    <t>11kV ABS Non-Haycolec (No.)</t>
  </si>
  <si>
    <t>DOC_11.03.38</t>
  </si>
  <si>
    <t>Optical Arc Fault Protection Trial</t>
  </si>
  <si>
    <t>REP_04.02.45</t>
  </si>
  <si>
    <t>11kV Under Slung Link (No.)</t>
  </si>
  <si>
    <t>DOC_11.03.39</t>
  </si>
  <si>
    <t>LV Board Screening - Kiosk Type DCs</t>
  </si>
  <si>
    <t>REP_04.02.46</t>
  </si>
  <si>
    <t>HV OH Mains (ACSR/Quince) (km)</t>
  </si>
  <si>
    <t>DOC_11.03.47</t>
  </si>
  <si>
    <t>Reactive OH&amp;S Projects - DM</t>
  </si>
  <si>
    <t>REP_04.03.02</t>
  </si>
  <si>
    <t>Re-Establishment of 11kV Overhead Feeder Access Tracks (km)</t>
  </si>
  <si>
    <t>DOC_11.03.48</t>
  </si>
  <si>
    <t>Reactive OH&amp;S Projects - DC</t>
  </si>
  <si>
    <t>REP_04.03.05</t>
  </si>
  <si>
    <t>LV UG Service Termination Boxes (No.)</t>
  </si>
  <si>
    <t>DOC_11.03.49</t>
  </si>
  <si>
    <t>Reactive OH&amp;S Projects - TM</t>
  </si>
  <si>
    <t>REP_04.03.07</t>
  </si>
  <si>
    <t>11kV Ground/Pole Regulators (No.)</t>
  </si>
  <si>
    <t>DOC_11.03.56</t>
  </si>
  <si>
    <t>LV Board Screening - Chamber Type DCs</t>
  </si>
  <si>
    <t>REP_04.04.01</t>
  </si>
  <si>
    <t>Low Voltage (LV) Overhead Mains - Bare Wire to ABC (km)</t>
  </si>
  <si>
    <t>DOC_11.03.63</t>
  </si>
  <si>
    <t>AC &amp; DC Boards - ZN</t>
  </si>
  <si>
    <t>REP_04.04.02</t>
  </si>
  <si>
    <t>11/5kV Undergound Mains (km)</t>
  </si>
  <si>
    <t>DOC_11.03.64</t>
  </si>
  <si>
    <t>AC &amp; DC Boards - TS</t>
  </si>
  <si>
    <t>REP_04.04.03</t>
  </si>
  <si>
    <t>Low Voltage (LV) Underground Mains (km)</t>
  </si>
  <si>
    <t>DOC_11.03.65</t>
  </si>
  <si>
    <t>Mackellar Chamber Substation Safety - DC</t>
  </si>
  <si>
    <t>REP_04.04.04</t>
  </si>
  <si>
    <t>LV Underground Services (No.)</t>
  </si>
  <si>
    <t>Security Risk</t>
  </si>
  <si>
    <t>REP_04.04.05</t>
  </si>
  <si>
    <t>11kV UG Ductline - CBD (km)</t>
  </si>
  <si>
    <t>DOC_11.05.01</t>
  </si>
  <si>
    <t>Electronic Security - ZN</t>
  </si>
  <si>
    <t>REP_04.04.07</t>
  </si>
  <si>
    <t>Capital Works - Natural Disasters, Storms and Bushfires</t>
  </si>
  <si>
    <t>DOC_11.05.05</t>
  </si>
  <si>
    <t>Electronic Security - TS</t>
  </si>
  <si>
    <t>REP_04.04.09</t>
  </si>
  <si>
    <t>System Spares - DM (No.)</t>
  </si>
  <si>
    <t>DOC_11.05.07</t>
  </si>
  <si>
    <t>Reactive Infrastructure Risk Projects - TS</t>
  </si>
  <si>
    <t>REP_04.04.10</t>
  </si>
  <si>
    <t>11/22kV Overhead Mains (km)</t>
  </si>
  <si>
    <t>DOC_11.05.08</t>
  </si>
  <si>
    <t>Reactive Infrastructure Risk Projects - ZN</t>
  </si>
  <si>
    <t>REP_04.04.11</t>
  </si>
  <si>
    <t>Distibution Mains Reactive Replacement (&lt;$50k) (No.)</t>
  </si>
  <si>
    <t>Transmission Mains</t>
  </si>
  <si>
    <t>REP_05.02.01-1</t>
  </si>
  <si>
    <t>132kV and 66kV Tower Survey</t>
  </si>
  <si>
    <t>REP_05.02.01-3</t>
  </si>
  <si>
    <t>Tower Painting &amp; Refurbishment</t>
  </si>
  <si>
    <t>REP_05.02.01-4</t>
  </si>
  <si>
    <t>Tower Grillage System</t>
  </si>
  <si>
    <t>REP_05.02.01-5</t>
  </si>
  <si>
    <t>Tower Replacement</t>
  </si>
  <si>
    <t>REP_05.02.02-1</t>
  </si>
  <si>
    <t>Refurbish Access Tracks - 33kV Lines</t>
  </si>
  <si>
    <t>REP_05.02.02-2</t>
  </si>
  <si>
    <t>Refurbish Access Tracks - 66kV Lines</t>
  </si>
  <si>
    <t>REP_05.02.02-3</t>
  </si>
  <si>
    <t>Refurbish Access Tracks - 132kV Lines</t>
  </si>
  <si>
    <t>REP_05.02.03</t>
  </si>
  <si>
    <t>Replace Earthing - Sub-Trans Feeders</t>
  </si>
  <si>
    <t>REP_05.02.04</t>
  </si>
  <si>
    <t>Air Break Switches (ABS) - (Reactive)</t>
  </si>
  <si>
    <t>REP_05.02.05-1</t>
  </si>
  <si>
    <t>Insulator Replacement - 132kV Tower</t>
  </si>
  <si>
    <t>REP_05.02.05-2</t>
  </si>
  <si>
    <t>Insulator Replacement - 132kV Wood Pole</t>
  </si>
  <si>
    <t>REP_05.02.06</t>
  </si>
  <si>
    <t>Pole Replacement Sub-Program</t>
  </si>
  <si>
    <t>REP_05.02.07-1</t>
  </si>
  <si>
    <t>Refurb 33kV OH Feeders</t>
  </si>
  <si>
    <t>REP_05.02.07-3</t>
  </si>
  <si>
    <t>Refurb 132kV OH Feeders</t>
  </si>
  <si>
    <t>REP_05.02.08</t>
  </si>
  <si>
    <t>Refurbish 132kV Cable Tunnel</t>
  </si>
  <si>
    <t>REP_05.02.12</t>
  </si>
  <si>
    <t>Cable Pressure Alarm Replacement</t>
  </si>
  <si>
    <t>REP_05.02.13</t>
  </si>
  <si>
    <t>Miscellaneous Sub-Trans Mains</t>
  </si>
  <si>
    <t>REP_05.02.14</t>
  </si>
  <si>
    <t>System Spares - TM (OH &amp; UG)</t>
  </si>
  <si>
    <t>REP_05.02.23</t>
  </si>
  <si>
    <t>Insulator Replacement - 33KV Pole Lines</t>
  </si>
  <si>
    <t>REP_05.02.24</t>
  </si>
  <si>
    <t>Protection Pilots</t>
  </si>
  <si>
    <t>REP_05.02.25</t>
  </si>
  <si>
    <t>Insulator Replacement - 66KV Pole Lines</t>
  </si>
  <si>
    <t>REP_05.02.26</t>
  </si>
  <si>
    <t>Ground Stays</t>
  </si>
  <si>
    <t>REP_05.03.01</t>
  </si>
  <si>
    <t>Transmission Mains Reactive Replacement (&lt;$50K)</t>
  </si>
  <si>
    <t>Transmission Sub-stations</t>
  </si>
  <si>
    <t>REP_03.02.03</t>
  </si>
  <si>
    <t>33kV Bulk Oil OD Circuit Breakers - TS</t>
  </si>
  <si>
    <t>REP_03.02.05</t>
  </si>
  <si>
    <t>System Spare Transformer - TS</t>
  </si>
  <si>
    <t>REP_03.02.06</t>
  </si>
  <si>
    <t>Earthing system - TS</t>
  </si>
  <si>
    <t>REP_03.02.27</t>
  </si>
  <si>
    <t>Post VTs - TS</t>
  </si>
  <si>
    <t>REP_03.02.30</t>
  </si>
  <si>
    <t>33KV I&amp;ES - TS</t>
  </si>
  <si>
    <t>REP_03.02.32</t>
  </si>
  <si>
    <t>CFC Lids - TS</t>
  </si>
  <si>
    <t>REP_03.02.33</t>
  </si>
  <si>
    <t>132/66kV Non Motorised I &amp; E Switches - TS</t>
  </si>
  <si>
    <t>REP_03.02.34</t>
  </si>
  <si>
    <t>SCADA Schemes including Comp Control Boards - TS</t>
  </si>
  <si>
    <t>REP_03.02.35</t>
  </si>
  <si>
    <t>Steel Structures - TS</t>
  </si>
  <si>
    <t>REP_03.02.36</t>
  </si>
  <si>
    <t>PINC/MPLS Core - TS</t>
  </si>
  <si>
    <t>REP_03.02.37</t>
  </si>
  <si>
    <t>Lighting Spires - TS</t>
  </si>
  <si>
    <t>REP_03.02.39</t>
  </si>
  <si>
    <t>Protection Schemes - TS</t>
  </si>
  <si>
    <t>REP_03.02.42</t>
  </si>
  <si>
    <t>Transformer Replacement (utilising existing holdings) - TS</t>
  </si>
  <si>
    <t>REP_03.03.01</t>
  </si>
  <si>
    <t>132kV Circuit Breakers - General - TS</t>
  </si>
  <si>
    <t>REP_03.03.02</t>
  </si>
  <si>
    <t>132kV Motorised I &amp; E Switches - TS</t>
  </si>
  <si>
    <t>REP_03.03.03</t>
  </si>
  <si>
    <t>Essantee 33kV Isolators - TS</t>
  </si>
  <si>
    <t>REP_03.03.04</t>
  </si>
  <si>
    <t>33/66kV Capacitor Banks - TS</t>
  </si>
  <si>
    <t>REP_03.03.05</t>
  </si>
  <si>
    <t>Protection Relays - TS Reactive</t>
  </si>
  <si>
    <t>REP_03.03.06</t>
  </si>
  <si>
    <t>Replace Distance Relays with Line Diff Protection - TS</t>
  </si>
  <si>
    <t>REP_03.03.08</t>
  </si>
  <si>
    <t>Batteries and Battery Charging Equipment -TS</t>
  </si>
  <si>
    <t>REP_03.03.09</t>
  </si>
  <si>
    <t>Post CTs - TS</t>
  </si>
  <si>
    <t>REP_03.03.10</t>
  </si>
  <si>
    <t>132/66kV Bushings - TS</t>
  </si>
  <si>
    <t>REP_03.04.02</t>
  </si>
  <si>
    <t>66kV Circuit Breakers - TS</t>
  </si>
  <si>
    <t>REP_03.04.03</t>
  </si>
  <si>
    <t>33 kV Circuit Breakers - General - TS</t>
  </si>
  <si>
    <t>REP_03.04.04</t>
  </si>
  <si>
    <t>System Spares Equipment - TS</t>
  </si>
  <si>
    <t>REP_03.04.05</t>
  </si>
  <si>
    <t>STS Building Refurbishment</t>
  </si>
  <si>
    <t>REP_03.04.06</t>
  </si>
  <si>
    <t>STS Roof Refurbishment</t>
  </si>
  <si>
    <t>REP_03.04.07</t>
  </si>
  <si>
    <t>Surge Arrestors - TS</t>
  </si>
  <si>
    <t>REP_03.04.08</t>
  </si>
  <si>
    <t>Oil Drainage System - TS</t>
  </si>
  <si>
    <t>REP_03.04.09</t>
  </si>
  <si>
    <t>Sub-Transmission Substation Reactive Replacement Projects</t>
  </si>
  <si>
    <t>REP_03.04.10</t>
  </si>
  <si>
    <t>Earthing Equipment - TS</t>
  </si>
  <si>
    <t>Zone Substations</t>
  </si>
  <si>
    <t>REP_02.02.01</t>
  </si>
  <si>
    <t>11kV Air Insulated Switchboards - Vacuum CB - ZN</t>
  </si>
  <si>
    <t>REP_02.02.05</t>
  </si>
  <si>
    <t>33kV Bulk Oil OD Circuit Breakers - ZN</t>
  </si>
  <si>
    <t>REP_02.02.06</t>
  </si>
  <si>
    <t>System Spare Transformers - ZN</t>
  </si>
  <si>
    <t>REP_02.02.09</t>
  </si>
  <si>
    <t>Earthing system - ZN</t>
  </si>
  <si>
    <t>REP_02.02.35</t>
  </si>
  <si>
    <t>33KV Essantee I&amp;Es - ZN</t>
  </si>
  <si>
    <t>REP_02.02.41</t>
  </si>
  <si>
    <t>Post VTs - ZN</t>
  </si>
  <si>
    <t>REP_02.02.42</t>
  </si>
  <si>
    <t>Substation Roof - ZN</t>
  </si>
  <si>
    <t>REP_02.02.43</t>
  </si>
  <si>
    <t>CFC LIDs - ZN</t>
  </si>
  <si>
    <t>REP_02.02.44</t>
  </si>
  <si>
    <t>11kV Capacitor Bank - ZN</t>
  </si>
  <si>
    <t>REP_02.02.45</t>
  </si>
  <si>
    <t>132/66kV Non Motorised I &amp; E Switches - ZN</t>
  </si>
  <si>
    <t>REP_02.02.46</t>
  </si>
  <si>
    <t>SCADA Schemes including Comp Control Boards - ZN</t>
  </si>
  <si>
    <t>REP_02.02.47</t>
  </si>
  <si>
    <t>Steel Structures - ZN</t>
  </si>
  <si>
    <t>REP_02.02.48</t>
  </si>
  <si>
    <t>PINC/MPLS Edge - ZN</t>
  </si>
  <si>
    <t>REP_02.02.49</t>
  </si>
  <si>
    <t>Lighting Spires - ZN</t>
  </si>
  <si>
    <t>REP_02.02.51</t>
  </si>
  <si>
    <t>Protection Schemes - ZN</t>
  </si>
  <si>
    <t>REP_02.02.53</t>
  </si>
  <si>
    <t>Transformer Replacement (utilising existing holdings) - ZN</t>
  </si>
  <si>
    <t>REP_02.02.54</t>
  </si>
  <si>
    <t>CLC Controllers - ZN</t>
  </si>
  <si>
    <t>REP_02.03.01</t>
  </si>
  <si>
    <t>132 kV Circuit Breakers - ZN</t>
  </si>
  <si>
    <t>REP_02.03.02</t>
  </si>
  <si>
    <t>132kV Motorised I &amp; E Switches - ZN</t>
  </si>
  <si>
    <t>REP_02.03.03</t>
  </si>
  <si>
    <t>66kV Circuit Breakers - ZN</t>
  </si>
  <si>
    <t>REP_02.03.04</t>
  </si>
  <si>
    <t>33kV Circuit Breakers - General - ZN</t>
  </si>
  <si>
    <t>REP_02.03.05</t>
  </si>
  <si>
    <t>132/66kV Bushings - ZN</t>
  </si>
  <si>
    <t>REP_02.03.06</t>
  </si>
  <si>
    <t>132 kV Fault Thrower - ZN</t>
  </si>
  <si>
    <t>REP_02.03.07</t>
  </si>
  <si>
    <t>Protection Relays - ZN Reactive</t>
  </si>
  <si>
    <t>REP_02.03.08</t>
  </si>
  <si>
    <t>Replace Distance Relays with Line Diff Protection - ZN</t>
  </si>
  <si>
    <t>REP_02.03.10</t>
  </si>
  <si>
    <t>Voltage Regulation Equipment - ZN</t>
  </si>
  <si>
    <t>REP_02.03.11</t>
  </si>
  <si>
    <t>Batteries and Battery Charging Equipment - ZN</t>
  </si>
  <si>
    <t>REP_02.03.12</t>
  </si>
  <si>
    <t>Post CTs - ZN</t>
  </si>
  <si>
    <t>REP_02.03.13</t>
  </si>
  <si>
    <t>Spares Storage Facilities - ZN</t>
  </si>
  <si>
    <t>REP_02.04.04</t>
  </si>
  <si>
    <t>System Spare Equipment - ZN</t>
  </si>
  <si>
    <t>REP_02.04.05</t>
  </si>
  <si>
    <t>Zone Substation Building Refurbishment/Replacement Works</t>
  </si>
  <si>
    <t>REP_02.04.07</t>
  </si>
  <si>
    <t>Controlled Load - ZN</t>
  </si>
  <si>
    <t>REP_02.04.08</t>
  </si>
  <si>
    <t>Surge Arrestors - ZN</t>
  </si>
  <si>
    <t>REP_02.04.09</t>
  </si>
  <si>
    <t>Earthing Equipment - ZN</t>
  </si>
  <si>
    <t>REP_02.04.10</t>
  </si>
  <si>
    <t>Zone Substation Reactive Replacement Programme - ZN</t>
  </si>
  <si>
    <t>SPR2_WAGE_BUCK4</t>
  </si>
  <si>
    <t>Planning, Forecasting and Compliance (Replacement &amp; DOC)</t>
  </si>
  <si>
    <t>SPR2_WAGE_BUCK5</t>
  </si>
  <si>
    <t>Switching and Control (Replacement &amp; DOC)</t>
  </si>
  <si>
    <t>SPR2_WAGE_BUCK6</t>
  </si>
  <si>
    <t>GIS Data Capture (Replacement &amp; DOC)</t>
  </si>
  <si>
    <t>SPR2_WAGE_BUCK8</t>
  </si>
  <si>
    <t>GIS Data Capture (Fixed Cost)</t>
  </si>
  <si>
    <t>REPLACEMENT PLAN</t>
  </si>
  <si>
    <t>DUTY OF CARE PLAN</t>
  </si>
  <si>
    <t>11kV Capacity Reinforcements</t>
  </si>
  <si>
    <t>EP_GROWTH</t>
  </si>
  <si>
    <t>11kV Network Distribution Model (Growth &amp; Connections)</t>
  </si>
  <si>
    <t>SPR2_DIST_ADJ</t>
  </si>
  <si>
    <t>11kV Connection Overlaps (LV and New Customer)</t>
  </si>
  <si>
    <t>SPR2_DIST_AP</t>
  </si>
  <si>
    <t>Area Plans 11kV Synergies</t>
  </si>
  <si>
    <t>SPR2_BUCK8</t>
  </si>
  <si>
    <t>Project Specific 11kV DM</t>
  </si>
  <si>
    <t>SPR2_BUCK4</t>
  </si>
  <si>
    <t>CBD 11kV Network Reinforcement Program</t>
  </si>
  <si>
    <t>11kV Capacity Other Works</t>
  </si>
  <si>
    <t>SPR2_BUCK5</t>
  </si>
  <si>
    <t>11kV Network Fault Level Program</t>
  </si>
  <si>
    <t>SPR2_BUCK6</t>
  </si>
  <si>
    <t>11kV Network Voltage Regulation Program</t>
  </si>
  <si>
    <t>SPR2_BUCK7</t>
  </si>
  <si>
    <t>11kV Network Loop In Program</t>
  </si>
  <si>
    <t>SPR2_DIST_WIP</t>
  </si>
  <si>
    <t>First Review Work in Progress</t>
  </si>
  <si>
    <t>SPR2_BUCK1</t>
  </si>
  <si>
    <t>Planning, Forecasting and Compliance (11kV Capacity Plan)</t>
  </si>
  <si>
    <t>SPR2_BUCK2</t>
  </si>
  <si>
    <t>Switching and Control (11kV Capacity Plan)</t>
  </si>
  <si>
    <t>SPR2_BUCK3</t>
  </si>
  <si>
    <t>GIS Data Capture (11kV Capacity Plan)</t>
  </si>
  <si>
    <t>SPR2_DIST_EASE</t>
  </si>
  <si>
    <t>Distribution Easements</t>
  </si>
  <si>
    <t>SPR2_CC_BUCK1</t>
  </si>
  <si>
    <t>Customer Installation &amp; Inspection</t>
  </si>
  <si>
    <t>SPR2_CC_BUCK2</t>
  </si>
  <si>
    <t>Customer Connection &lt; $50k</t>
  </si>
  <si>
    <t>SPR2_CC_BUCK4</t>
  </si>
  <si>
    <t>Ausgrid Funded Capex (CIA95A) &lt; $50k</t>
  </si>
  <si>
    <t>SPR2_CC_BUCK6</t>
  </si>
  <si>
    <t>Switching and Control (Customer Connection Plan)</t>
  </si>
  <si>
    <t>SPR2_CC_BUCK7</t>
  </si>
  <si>
    <t>GIS Data Capture (Customer Connection Plan)</t>
  </si>
  <si>
    <t>Customer Connections Model</t>
  </si>
  <si>
    <t>FO_CC_COM</t>
  </si>
  <si>
    <t>Commercial</t>
  </si>
  <si>
    <t>FO_CC_RES</t>
  </si>
  <si>
    <t>Residential</t>
  </si>
  <si>
    <t>Distribution Substations Model</t>
  </si>
  <si>
    <t>FO_KIOSK_LARGE</t>
  </si>
  <si>
    <t>Kiosk (DC Program)</t>
  </si>
  <si>
    <t>FO_PT_LARGE</t>
  </si>
  <si>
    <t>PoleTop large (DC Program)</t>
  </si>
  <si>
    <t>FO_OTHER</t>
  </si>
  <si>
    <t>Chamber (DC Program)</t>
  </si>
  <si>
    <t>FO_DC_DISTR</t>
  </si>
  <si>
    <t>LV Distributor (DC Program)</t>
  </si>
  <si>
    <t>Low Voltage Distributors Model</t>
  </si>
  <si>
    <t>FO_DISTR_TOT</t>
  </si>
  <si>
    <t>LV Distributor (Distributor Program)</t>
  </si>
  <si>
    <t>FO_DISTR_KIOSK</t>
  </si>
  <si>
    <t>Kiosk (Distributor Program)</t>
  </si>
  <si>
    <t>FO_DISTR_PT</t>
  </si>
  <si>
    <t>PoleTop large (Distributor Program)</t>
  </si>
  <si>
    <t>SPR2_LV_BUCK2</t>
  </si>
  <si>
    <t>LV Capacity Small PoleTop Program</t>
  </si>
  <si>
    <t>SPR2_LV_WIP</t>
  </si>
  <si>
    <t>LV Capacity Transistional Distributor Program</t>
  </si>
  <si>
    <t>SPR2_LV_SURVEY</t>
  </si>
  <si>
    <t>LV Load Survey</t>
  </si>
  <si>
    <t>SPR2_LV_PLAN</t>
  </si>
  <si>
    <t>LV Planning and Investigations</t>
  </si>
  <si>
    <t>SPR2_LV_BUCK3</t>
  </si>
  <si>
    <t>Switching and Control (LV Plan)</t>
  </si>
  <si>
    <t>SPR2_LV_BUCK4</t>
  </si>
  <si>
    <t>GIS Data Capture (LV Plan)</t>
  </si>
  <si>
    <t>SPR2_REL_BUCK1</t>
  </si>
  <si>
    <t>Switching and Control (Reliability Plan)</t>
  </si>
  <si>
    <t>SPR2_REL_BUCK2</t>
  </si>
  <si>
    <t>GIS Data Capture (Reliability Plan)</t>
  </si>
  <si>
    <t>Reliability Model</t>
  </si>
  <si>
    <t>FO_REL_TOT</t>
  </si>
  <si>
    <t>Individual Feeder</t>
  </si>
  <si>
    <t>FO_REL_TOTC</t>
  </si>
  <si>
    <t>Individual Feeder Segment</t>
  </si>
  <si>
    <t>DISTRIBUTION CAPACITY PLAN</t>
  </si>
  <si>
    <t>RELIABILITY PLAN</t>
  </si>
  <si>
    <t>SPR2_OTI_IT</t>
  </si>
  <si>
    <t>IT - System</t>
  </si>
  <si>
    <t>SPR2_OTI_CRCOM</t>
  </si>
  <si>
    <t>Control Room Relocation - ICT</t>
  </si>
  <si>
    <t>SPR2_DM_BB</t>
  </si>
  <si>
    <t>Broadbase Demand Management</t>
  </si>
  <si>
    <t>SPR2_NSY_IT</t>
  </si>
  <si>
    <t>Non-System: IT (STANDARD CONTROL)</t>
  </si>
  <si>
    <t>TECHNOLOGY PLAN</t>
  </si>
  <si>
    <t>SPR2_OTI_CR</t>
  </si>
  <si>
    <t>Control Room Relocation - Building</t>
  </si>
  <si>
    <t>SPR2_NSY_BUILD</t>
  </si>
  <si>
    <t>Non-System: Buildings</t>
  </si>
  <si>
    <t>CORPORATE PROPERTY</t>
  </si>
  <si>
    <t>SPR2_NSY_FLEET</t>
  </si>
  <si>
    <t>Non-System: Fleet</t>
  </si>
  <si>
    <t>SPR2_NSY_PLANT</t>
  </si>
  <si>
    <t>Non-System: Plant</t>
  </si>
  <si>
    <t>SPR2_NSY_TELCO</t>
  </si>
  <si>
    <t>Non-System: Other (REGULATED)</t>
  </si>
  <si>
    <t>FLEET AND OTHER CAPEX</t>
  </si>
  <si>
    <t>Standard control services</t>
  </si>
  <si>
    <t>Alternative control services</t>
  </si>
  <si>
    <t>Driver</t>
  </si>
  <si>
    <t xml:space="preserve">Unregulated </t>
  </si>
  <si>
    <t>Check</t>
  </si>
  <si>
    <t>Distribution</t>
  </si>
  <si>
    <t>Transmission</t>
  </si>
  <si>
    <t>Standard control</t>
  </si>
  <si>
    <t>Metering</t>
  </si>
  <si>
    <t>ANS Network</t>
  </si>
  <si>
    <t>ANS Metering</t>
  </si>
  <si>
    <t>Public Lighting</t>
  </si>
  <si>
    <t>ANS</t>
  </si>
  <si>
    <t>PL + Unreg</t>
  </si>
  <si>
    <t>Fleet</t>
  </si>
  <si>
    <t>Floor space</t>
  </si>
  <si>
    <t>FTE</t>
  </si>
  <si>
    <t>NA</t>
  </si>
  <si>
    <t>Costs</t>
  </si>
  <si>
    <t>2012-13</t>
  </si>
  <si>
    <t>%</t>
  </si>
  <si>
    <t>ANS - Metering</t>
  </si>
  <si>
    <t>ANS - Network</t>
  </si>
  <si>
    <t>Current TSA</t>
  </si>
  <si>
    <t>Floor Space</t>
  </si>
  <si>
    <t>ORIGINATING SERVICE FORECAST</t>
  </si>
  <si>
    <t>ALLOCATION</t>
  </si>
  <si>
    <t>BPC PROJECT</t>
  </si>
  <si>
    <t>CATEGORY</t>
  </si>
  <si>
    <t>ASSET</t>
  </si>
  <si>
    <t>Allocator</t>
  </si>
  <si>
    <t>% SCS FY2015</t>
  </si>
  <si>
    <t>% SCS FY2016</t>
  </si>
  <si>
    <t>% SCS FY2017</t>
  </si>
  <si>
    <t>% SCS FY2018</t>
  </si>
  <si>
    <t>% SCS FY2019</t>
  </si>
  <si>
    <t>% Unreg FY2015</t>
  </si>
  <si>
    <t>% Unreg FY2016</t>
  </si>
  <si>
    <t>% Unreg FY2017</t>
  </si>
  <si>
    <t>% Unreg FY2018</t>
  </si>
  <si>
    <t>% Unreg FY2019</t>
  </si>
  <si>
    <t>DISTRIBUTION</t>
  </si>
  <si>
    <t>ALLOCATOR</t>
  </si>
  <si>
    <t>AC_00060000</t>
  </si>
  <si>
    <t>FLEET</t>
  </si>
  <si>
    <t>AC_00200200</t>
  </si>
  <si>
    <t>FLOOR SPACE</t>
  </si>
  <si>
    <t>AC_00200460</t>
  </si>
  <si>
    <t>Non-System: IT Computer Hardware</t>
  </si>
  <si>
    <t>AC_00200620</t>
  </si>
  <si>
    <t>Non-System: Plant &amp; Tools</t>
  </si>
  <si>
    <t>AC_00400100</t>
  </si>
  <si>
    <t>Non-System: IT Software</t>
  </si>
  <si>
    <t>TRANSMISSION</t>
  </si>
  <si>
    <t>AC_00200000</t>
  </si>
  <si>
    <t>Non-System: Land</t>
  </si>
  <si>
    <t xml:space="preserve">    - IT</t>
  </si>
  <si>
    <t xml:space="preserve">    - Operational Technology (including broad based DM)</t>
  </si>
  <si>
    <t>Corporate Property</t>
  </si>
  <si>
    <t>Plant tools and other</t>
  </si>
  <si>
    <t>% Metering FY2015</t>
  </si>
  <si>
    <t>% Metering FY2016</t>
  </si>
  <si>
    <t>% Metering FY2017</t>
  </si>
  <si>
    <t>% Metering FY2018</t>
  </si>
  <si>
    <t>% Metering FY2019</t>
  </si>
  <si>
    <t>% ANS Network FY2015</t>
  </si>
  <si>
    <t>% ANS Network FY2016</t>
  </si>
  <si>
    <t>% ANS Network FY2017</t>
  </si>
  <si>
    <t>% ANS Network FY2018</t>
  </si>
  <si>
    <t>% ANS Network FY2019</t>
  </si>
  <si>
    <t>% ANS Metering FY2015</t>
  </si>
  <si>
    <t>% ANS Metering FY2016</t>
  </si>
  <si>
    <t>% ANS Metering FY2017</t>
  </si>
  <si>
    <t>% ANS Metering FY2018</t>
  </si>
  <si>
    <t>% ANS Metering FY2019</t>
  </si>
  <si>
    <t>% Public Lighting FY2015</t>
  </si>
  <si>
    <t>% Public Lighting FY2016</t>
  </si>
  <si>
    <t>% Public Lighting FY2017</t>
  </si>
  <si>
    <t>% Public Lighting FY2018</t>
  </si>
  <si>
    <t>% Public Lighting FY2019</t>
  </si>
  <si>
    <t>Total % FY2015</t>
  </si>
  <si>
    <t>Total % FY2016</t>
  </si>
  <si>
    <t>Total % FY2017</t>
  </si>
  <si>
    <t>Total % FY2018</t>
  </si>
  <si>
    <t>Total % FY2019</t>
  </si>
  <si>
    <t>TOTAL PRE-CAM</t>
  </si>
  <si>
    <t>SCS</t>
  </si>
  <si>
    <t>METERING</t>
  </si>
  <si>
    <t>ANS NETWORK</t>
  </si>
  <si>
    <t>ANS METERING</t>
  </si>
  <si>
    <t>PUBLIC LIGHTING</t>
  </si>
  <si>
    <t>UNREG</t>
  </si>
  <si>
    <t>ALL</t>
  </si>
  <si>
    <t>Franchise Meters (Type 5)</t>
  </si>
  <si>
    <t>Franchise Meters (Type 6)</t>
  </si>
  <si>
    <t>Replacement Meters (Type 5)</t>
  </si>
  <si>
    <t>Replacement Meters (Type 6)</t>
  </si>
  <si>
    <t>Total Metering Plan (DIRECT COST)</t>
  </si>
  <si>
    <t>Non-System: IT (METERING ONLY)</t>
  </si>
  <si>
    <t>Total Allocated Capex</t>
  </si>
  <si>
    <t>Note:</t>
  </si>
  <si>
    <t>Exclude Disposal and Capital Contributions</t>
  </si>
  <si>
    <t>Major Connections Planning (ACS)</t>
  </si>
  <si>
    <t>Compliance and Contestability (ACS)</t>
  </si>
  <si>
    <t>Field Operating and Services (ACS)</t>
  </si>
  <si>
    <t>Property Easement and Lease (ACS)</t>
  </si>
  <si>
    <t>Installation Inspections (ACS)</t>
  </si>
  <si>
    <t>Total ANS Network (DIRECT COST)</t>
  </si>
  <si>
    <t>Total Public Lighting (DIRECT COST)</t>
  </si>
  <si>
    <t>Total Public Lighting</t>
  </si>
  <si>
    <t>LEDs</t>
  </si>
  <si>
    <t>AR</t>
  </si>
  <si>
    <t>Twin 20 Replacement</t>
  </si>
  <si>
    <t>New PL</t>
  </si>
  <si>
    <t>Reactive PL</t>
  </si>
  <si>
    <t>Pole Replacement PL</t>
  </si>
  <si>
    <t>Total Unregulated (DIRECT COST)</t>
  </si>
  <si>
    <t>Non-System: Other (UNREGULATED)</t>
  </si>
  <si>
    <t>PTRM Input</t>
  </si>
  <si>
    <t>Capex</t>
  </si>
  <si>
    <t>UNREGULATED</t>
  </si>
  <si>
    <t>TOTAL</t>
  </si>
  <si>
    <t>2015-19</t>
  </si>
  <si>
    <t>Real $'000 2013/14</t>
  </si>
  <si>
    <t>Total Unregulated</t>
  </si>
  <si>
    <t>Total ANS Network</t>
  </si>
  <si>
    <t>Total Metering</t>
  </si>
</sst>
</file>

<file path=xl/styles.xml><?xml version="1.0" encoding="utf-8"?>
<styleSheet xmlns="http://schemas.openxmlformats.org/spreadsheetml/2006/main">
  <numFmts count="7">
    <numFmt numFmtId="43" formatCode="_-* #,##0.00_-;\-* #,##0.00_-;_-* &quot;-&quot;??_-;_-@_-"/>
    <numFmt numFmtId="164" formatCode="#,##0;\-#,##0;#,##0;@"/>
    <numFmt numFmtId="165" formatCode="_-* #,##0_-;\-* #,##0_-;_-* &quot;-&quot;??_-;_-@_-"/>
    <numFmt numFmtId="166" formatCode="_-* #,##0.0_-;\-* #,##0.0_-;_-* &quot;-&quot;??_-;_-@_-"/>
    <numFmt numFmtId="167" formatCode="_-* #,##0.000_-;\-* #,##0.000_-;_-* &quot;-&quot;??_-;_-@_-"/>
    <numFmt numFmtId="168" formatCode="&quot;$&quot;#,##0"/>
    <numFmt numFmtId="169" formatCode="0.000000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10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9"/>
      <color theme="1"/>
      <name val="Antique Olive"/>
      <family val="2"/>
    </font>
    <font>
      <b/>
      <sz val="9"/>
      <name val="Antique Olive"/>
      <family val="2"/>
    </font>
    <font>
      <sz val="9"/>
      <color rgb="FF000000"/>
      <name val="Antique Olive"/>
      <family val="2"/>
    </font>
    <font>
      <b/>
      <sz val="10"/>
      <name val="Arial"/>
      <family val="2"/>
    </font>
    <font>
      <i/>
      <sz val="12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20"/>
      <color rgb="FF031635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35"/>
      <color rgb="FF00235D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6C4C4"/>
        <bgColor indexed="64"/>
      </patternFill>
    </fill>
    <fill>
      <patternFill patternType="solid">
        <fgColor rgb="FFFFF843"/>
        <bgColor indexed="64"/>
      </patternFill>
    </fill>
    <fill>
      <patternFill patternType="solid">
        <fgColor rgb="FFB7CFE8"/>
        <bgColor indexed="64"/>
      </patternFill>
    </fill>
    <fill>
      <patternFill patternType="solid">
        <fgColor rgb="FFC3D6EB"/>
        <bgColor indexed="64"/>
      </patternFill>
    </fill>
    <fill>
      <patternFill patternType="solid">
        <fgColor rgb="FFE9EEF4"/>
        <bgColor indexed="64"/>
      </patternFill>
    </fill>
    <fill>
      <patternFill patternType="solid">
        <fgColor rgb="FFD5E3F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BFBFBF"/>
        <bgColor rgb="FF000000"/>
      </patternFill>
    </fill>
  </fills>
  <borders count="15">
    <border>
      <left/>
      <right/>
      <top/>
      <bottom/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/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 style="medium">
        <color rgb="FFAEAEAE"/>
      </left>
      <right style="medium">
        <color rgb="FFAEAEAE"/>
      </right>
      <top/>
      <bottom style="medium">
        <color rgb="FFAEAEAE"/>
      </bottom>
      <diagonal/>
    </border>
    <border>
      <left style="medium">
        <color rgb="FFAEAEAE"/>
      </left>
      <right/>
      <top style="medium">
        <color rgb="FFAEAEAE"/>
      </top>
      <bottom style="medium">
        <color rgb="FFAEAEAE"/>
      </bottom>
      <diagonal/>
    </border>
    <border>
      <left/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AEAEAE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0">
    <xf numFmtId="0" fontId="0" fillId="0" borderId="0" xfId="0"/>
    <xf numFmtId="49" fontId="3" fillId="2" borderId="0" xfId="0" applyNumberFormat="1" applyFont="1" applyFill="1" applyAlignment="1">
      <alignment wrapText="1"/>
    </xf>
    <xf numFmtId="0" fontId="4" fillId="0" borderId="0" xfId="0" applyFont="1" applyAlignment="1">
      <alignment wrapText="1"/>
    </xf>
    <xf numFmtId="49" fontId="5" fillId="3" borderId="2" xfId="0" applyNumberFormat="1" applyFont="1" applyFill="1" applyBorder="1" applyAlignment="1">
      <alignment horizontal="right" vertical="center" wrapText="1"/>
    </xf>
    <xf numFmtId="49" fontId="5" fillId="3" borderId="2" xfId="0" applyNumberFormat="1" applyFont="1" applyFill="1" applyBorder="1" applyAlignment="1">
      <alignment horizontal="left" vertical="center" wrapText="1"/>
    </xf>
    <xf numFmtId="49" fontId="5" fillId="4" borderId="2" xfId="0" applyNumberFormat="1" applyFont="1" applyFill="1" applyBorder="1" applyAlignment="1">
      <alignment horizontal="left" vertical="center" wrapText="1"/>
    </xf>
    <xf numFmtId="49" fontId="0" fillId="3" borderId="2" xfId="0" applyNumberFormat="1" applyFill="1" applyBorder="1" applyAlignment="1">
      <alignment horizontal="right" vertical="center" wrapText="1"/>
    </xf>
    <xf numFmtId="49" fontId="5" fillId="4" borderId="2" xfId="0" applyNumberFormat="1" applyFont="1" applyFill="1" applyBorder="1" applyAlignment="1">
      <alignment horizontal="right" vertical="center" wrapText="1"/>
    </xf>
    <xf numFmtId="164" fontId="5" fillId="2" borderId="2" xfId="0" applyNumberFormat="1" applyFont="1" applyFill="1" applyBorder="1" applyAlignment="1">
      <alignment horizontal="right" vertical="center" wrapText="1"/>
    </xf>
    <xf numFmtId="164" fontId="5" fillId="4" borderId="2" xfId="0" applyNumberFormat="1" applyFont="1" applyFill="1" applyBorder="1" applyAlignment="1">
      <alignment horizontal="right" vertical="center" wrapText="1"/>
    </xf>
    <xf numFmtId="164" fontId="5" fillId="7" borderId="2" xfId="0" applyNumberFormat="1" applyFont="1" applyFill="1" applyBorder="1" applyAlignment="1">
      <alignment horizontal="right" vertical="center" wrapText="1"/>
    </xf>
    <xf numFmtId="49" fontId="5" fillId="8" borderId="2" xfId="0" applyNumberFormat="1" applyFont="1" applyFill="1" applyBorder="1" applyAlignment="1">
      <alignment horizontal="left" vertical="center" wrapText="1" indent="2"/>
    </xf>
    <xf numFmtId="49" fontId="5" fillId="8" borderId="2" xfId="0" applyNumberFormat="1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right" vertical="center" wrapText="1"/>
    </xf>
    <xf numFmtId="49" fontId="5" fillId="7" borderId="2" xfId="0" applyNumberFormat="1" applyFont="1" applyFill="1" applyBorder="1" applyAlignment="1">
      <alignment horizontal="right" vertical="center" wrapText="1"/>
    </xf>
    <xf numFmtId="49" fontId="5" fillId="8" borderId="2" xfId="0" applyNumberFormat="1" applyFont="1" applyFill="1" applyBorder="1" applyAlignment="1">
      <alignment horizontal="left" vertical="center" wrapText="1" indent="3"/>
    </xf>
    <xf numFmtId="49" fontId="5" fillId="6" borderId="2" xfId="0" applyNumberFormat="1" applyFont="1" applyFill="1" applyBorder="1" applyAlignment="1">
      <alignment horizontal="left" vertical="center" wrapText="1" indent="1"/>
    </xf>
    <xf numFmtId="49" fontId="5" fillId="6" borderId="2" xfId="0" applyNumberFormat="1" applyFont="1" applyFill="1" applyBorder="1" applyAlignment="1">
      <alignment horizontal="left" vertical="center" wrapText="1"/>
    </xf>
    <xf numFmtId="165" fontId="6" fillId="9" borderId="6" xfId="1" applyNumberFormat="1" applyFont="1" applyFill="1" applyBorder="1"/>
    <xf numFmtId="0" fontId="6" fillId="9" borderId="6" xfId="0" applyFont="1" applyFill="1" applyBorder="1" applyAlignment="1">
      <alignment horizontal="center"/>
    </xf>
    <xf numFmtId="0" fontId="0" fillId="10" borderId="6" xfId="0" applyFill="1" applyBorder="1"/>
    <xf numFmtId="166" fontId="0" fillId="10" borderId="6" xfId="1" applyNumberFormat="1" applyFont="1" applyFill="1" applyBorder="1"/>
    <xf numFmtId="0" fontId="0" fillId="11" borderId="6" xfId="0" applyFill="1" applyBorder="1"/>
    <xf numFmtId="166" fontId="0" fillId="11" borderId="6" xfId="1" applyNumberFormat="1" applyFont="1" applyFill="1" applyBorder="1"/>
    <xf numFmtId="0" fontId="6" fillId="11" borderId="6" xfId="0" applyFont="1" applyFill="1" applyBorder="1"/>
    <xf numFmtId="166" fontId="6" fillId="11" borderId="6" xfId="1" applyNumberFormat="1" applyFont="1" applyFill="1" applyBorder="1"/>
    <xf numFmtId="0" fontId="2" fillId="0" borderId="0" xfId="0" applyFont="1"/>
    <xf numFmtId="0" fontId="7" fillId="0" borderId="0" xfId="0" applyFont="1"/>
    <xf numFmtId="0" fontId="8" fillId="0" borderId="0" xfId="0" applyFont="1" applyAlignment="1">
      <alignment wrapText="1"/>
    </xf>
    <xf numFmtId="49" fontId="5" fillId="5" borderId="2" xfId="0" applyNumberFormat="1" applyFont="1" applyFill="1" applyBorder="1" applyAlignment="1">
      <alignment horizontal="left" vertical="center" wrapText="1"/>
    </xf>
    <xf numFmtId="167" fontId="0" fillId="10" borderId="6" xfId="1" applyNumberFormat="1" applyFont="1" applyFill="1" applyBorder="1"/>
    <xf numFmtId="167" fontId="0" fillId="11" borderId="6" xfId="1" applyNumberFormat="1" applyFont="1" applyFill="1" applyBorder="1"/>
    <xf numFmtId="167" fontId="6" fillId="11" borderId="6" xfId="1" applyNumberFormat="1" applyFont="1" applyFill="1" applyBorder="1"/>
    <xf numFmtId="0" fontId="9" fillId="0" borderId="0" xfId="0" applyFont="1"/>
    <xf numFmtId="0" fontId="0" fillId="0" borderId="0" xfId="0" applyAlignment="1"/>
    <xf numFmtId="0" fontId="10" fillId="0" borderId="6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center" wrapText="1"/>
    </xf>
    <xf numFmtId="10" fontId="12" fillId="12" borderId="6" xfId="0" applyNumberFormat="1" applyFont="1" applyFill="1" applyBorder="1" applyAlignment="1">
      <alignment horizontal="center" vertical="center" wrapText="1"/>
    </xf>
    <xf numFmtId="10" fontId="12" fillId="13" borderId="6" xfId="0" applyNumberFormat="1" applyFont="1" applyFill="1" applyBorder="1" applyAlignment="1">
      <alignment horizontal="center" vertical="center" wrapText="1"/>
    </xf>
    <xf numFmtId="10" fontId="12" fillId="0" borderId="6" xfId="0" applyNumberFormat="1" applyFont="1" applyBorder="1" applyAlignment="1">
      <alignment horizontal="center" vertical="center" wrapText="1"/>
    </xf>
    <xf numFmtId="10" fontId="12" fillId="0" borderId="0" xfId="0" applyNumberFormat="1" applyFont="1" applyBorder="1" applyAlignment="1">
      <alignment horizontal="center" vertical="center" wrapText="1"/>
    </xf>
    <xf numFmtId="10" fontId="12" fillId="0" borderId="6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9" fontId="12" fillId="0" borderId="6" xfId="0" applyNumberFormat="1" applyFont="1" applyBorder="1" applyAlignment="1">
      <alignment horizontal="center" vertical="center" wrapText="1"/>
    </xf>
    <xf numFmtId="9" fontId="12" fillId="0" borderId="0" xfId="0" applyNumberFormat="1" applyFont="1" applyBorder="1" applyAlignment="1">
      <alignment horizontal="center" vertical="center" wrapText="1"/>
    </xf>
    <xf numFmtId="9" fontId="0" fillId="0" borderId="0" xfId="2" applyFont="1"/>
    <xf numFmtId="0" fontId="13" fillId="0" borderId="6" xfId="0" applyFont="1" applyBorder="1"/>
    <xf numFmtId="0" fontId="13" fillId="0" borderId="6" xfId="0" applyFont="1" applyBorder="1" applyAlignment="1">
      <alignment horizontal="center" vertical="center"/>
    </xf>
    <xf numFmtId="10" fontId="13" fillId="0" borderId="6" xfId="2" applyNumberFormat="1" applyFont="1" applyBorder="1" applyAlignment="1">
      <alignment horizontal="center"/>
    </xf>
    <xf numFmtId="0" fontId="0" fillId="0" borderId="6" xfId="0" applyBorder="1"/>
    <xf numFmtId="168" fontId="0" fillId="0" borderId="6" xfId="0" applyNumberFormat="1" applyBorder="1"/>
    <xf numFmtId="10" fontId="0" fillId="0" borderId="6" xfId="2" applyNumberFormat="1" applyFont="1" applyBorder="1"/>
    <xf numFmtId="169" fontId="0" fillId="0" borderId="0" xfId="0" applyNumberFormat="1"/>
    <xf numFmtId="0" fontId="0" fillId="0" borderId="6" xfId="0" applyFill="1" applyBorder="1"/>
    <xf numFmtId="0" fontId="3" fillId="14" borderId="6" xfId="0" applyNumberFormat="1" applyFont="1" applyFill="1" applyBorder="1" applyAlignment="1">
      <alignment horizontal="center" vertical="center"/>
    </xf>
    <xf numFmtId="0" fontId="3" fillId="14" borderId="6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left" vertical="center"/>
    </xf>
    <xf numFmtId="10" fontId="5" fillId="0" borderId="6" xfId="0" applyNumberFormat="1" applyFont="1" applyFill="1" applyBorder="1" applyAlignment="1">
      <alignment horizontal="left" vertical="center"/>
    </xf>
    <xf numFmtId="0" fontId="5" fillId="12" borderId="6" xfId="0" applyNumberFormat="1" applyFont="1" applyFill="1" applyBorder="1" applyAlignment="1">
      <alignment horizontal="left" vertical="center"/>
    </xf>
    <xf numFmtId="10" fontId="5" fillId="12" borderId="6" xfId="0" applyNumberFormat="1" applyFont="1" applyFill="1" applyBorder="1" applyAlignment="1">
      <alignment horizontal="left" vertical="center"/>
    </xf>
    <xf numFmtId="0" fontId="6" fillId="0" borderId="6" xfId="0" applyFont="1" applyBorder="1"/>
    <xf numFmtId="43" fontId="0" fillId="0" borderId="6" xfId="1" applyFont="1" applyBorder="1"/>
    <xf numFmtId="0" fontId="14" fillId="0" borderId="6" xfId="0" applyFont="1" applyBorder="1"/>
    <xf numFmtId="10" fontId="0" fillId="15" borderId="6" xfId="2" applyNumberFormat="1" applyFont="1" applyFill="1" applyBorder="1"/>
    <xf numFmtId="49" fontId="5" fillId="4" borderId="5" xfId="0" applyNumberFormat="1" applyFont="1" applyFill="1" applyBorder="1" applyAlignment="1">
      <alignment horizontal="left" vertical="center" wrapText="1"/>
    </xf>
    <xf numFmtId="164" fontId="0" fillId="0" borderId="0" xfId="0" applyNumberFormat="1"/>
    <xf numFmtId="43" fontId="0" fillId="0" borderId="0" xfId="1" applyFont="1"/>
    <xf numFmtId="165" fontId="5" fillId="7" borderId="2" xfId="1" applyNumberFormat="1" applyFont="1" applyFill="1" applyBorder="1" applyAlignment="1">
      <alignment horizontal="right" vertical="center" wrapText="1"/>
    </xf>
    <xf numFmtId="165" fontId="5" fillId="4" borderId="2" xfId="1" applyNumberFormat="1" applyFont="1" applyFill="1" applyBorder="1" applyAlignment="1">
      <alignment horizontal="right" vertical="center" wrapText="1"/>
    </xf>
    <xf numFmtId="165" fontId="5" fillId="2" borderId="2" xfId="1" applyNumberFormat="1" applyFont="1" applyFill="1" applyBorder="1" applyAlignment="1">
      <alignment horizontal="right" vertical="center" wrapText="1"/>
    </xf>
    <xf numFmtId="164" fontId="3" fillId="2" borderId="2" xfId="0" applyNumberFormat="1" applyFont="1" applyFill="1" applyBorder="1" applyAlignment="1">
      <alignment horizontal="right" vertical="center" wrapText="1"/>
    </xf>
    <xf numFmtId="164" fontId="3" fillId="4" borderId="2" xfId="0" applyNumberFormat="1" applyFont="1" applyFill="1" applyBorder="1" applyAlignment="1">
      <alignment horizontal="right" vertical="center" wrapText="1"/>
    </xf>
    <xf numFmtId="49" fontId="3" fillId="5" borderId="2" xfId="0" applyNumberFormat="1" applyFont="1" applyFill="1" applyBorder="1" applyAlignment="1">
      <alignment horizontal="right" vertical="center" wrapText="1"/>
    </xf>
    <xf numFmtId="49" fontId="3" fillId="5" borderId="2" xfId="0" applyNumberFormat="1" applyFont="1" applyFill="1" applyBorder="1" applyAlignment="1">
      <alignment horizontal="center" vertical="center" wrapText="1"/>
    </xf>
    <xf numFmtId="0" fontId="3" fillId="16" borderId="6" xfId="0" applyFont="1" applyFill="1" applyBorder="1" applyAlignment="1">
      <alignment horizontal="center" vertical="center"/>
    </xf>
    <xf numFmtId="0" fontId="3" fillId="16" borderId="12" xfId="0" applyFont="1" applyFill="1" applyBorder="1" applyAlignment="1">
      <alignment horizontal="center" vertical="center" wrapText="1"/>
    </xf>
    <xf numFmtId="0" fontId="3" fillId="16" borderId="12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3" fillId="16" borderId="6" xfId="0" applyFont="1" applyFill="1" applyBorder="1" applyAlignment="1">
      <alignment horizontal="center" vertical="center" wrapText="1"/>
    </xf>
    <xf numFmtId="165" fontId="5" fillId="0" borderId="14" xfId="1" applyNumberFormat="1" applyFont="1" applyBorder="1" applyAlignment="1">
      <alignment horizontal="right" vertical="center"/>
    </xf>
    <xf numFmtId="165" fontId="5" fillId="0" borderId="14" xfId="0" applyNumberFormat="1" applyFont="1" applyBorder="1" applyAlignment="1">
      <alignment horizontal="right" vertical="center"/>
    </xf>
    <xf numFmtId="165" fontId="5" fillId="0" borderId="6" xfId="1" applyNumberFormat="1" applyFont="1" applyBorder="1" applyAlignment="1">
      <alignment horizontal="right" vertical="center"/>
    </xf>
    <xf numFmtId="165" fontId="0" fillId="0" borderId="0" xfId="1" applyNumberFormat="1" applyFont="1"/>
    <xf numFmtId="165" fontId="0" fillId="0" borderId="0" xfId="0" applyNumberFormat="1"/>
    <xf numFmtId="0" fontId="17" fillId="0" borderId="0" xfId="0" applyFont="1"/>
    <xf numFmtId="0" fontId="18" fillId="0" borderId="0" xfId="0" applyFont="1"/>
    <xf numFmtId="17" fontId="19" fillId="0" borderId="0" xfId="0" applyNumberFormat="1" applyFont="1"/>
    <xf numFmtId="0" fontId="19" fillId="0" borderId="0" xfId="0" applyFont="1"/>
    <xf numFmtId="0" fontId="21" fillId="0" borderId="0" xfId="0" applyFont="1"/>
    <xf numFmtId="17" fontId="20" fillId="0" borderId="0" xfId="0" applyNumberFormat="1" applyFont="1"/>
    <xf numFmtId="49" fontId="5" fillId="6" borderId="4" xfId="0" applyNumberFormat="1" applyFont="1" applyFill="1" applyBorder="1" applyAlignment="1">
      <alignment horizontal="left" vertical="center" wrapText="1" indent="1"/>
    </xf>
    <xf numFmtId="49" fontId="5" fillId="6" borderId="5" xfId="0" applyNumberFormat="1" applyFont="1" applyFill="1" applyBorder="1" applyAlignment="1">
      <alignment horizontal="left" vertical="center" wrapText="1" indent="1"/>
    </xf>
    <xf numFmtId="49" fontId="0" fillId="3" borderId="1" xfId="0" applyNumberFormat="1" applyFill="1" applyBorder="1" applyAlignment="1">
      <alignment horizontal="left" vertical="center" wrapText="1"/>
    </xf>
    <xf numFmtId="49" fontId="0" fillId="3" borderId="3" xfId="0" applyNumberFormat="1" applyFill="1" applyBorder="1" applyAlignment="1">
      <alignment horizontal="left" vertical="center" wrapText="1"/>
    </xf>
    <xf numFmtId="49" fontId="5" fillId="5" borderId="4" xfId="0" applyNumberFormat="1" applyFont="1" applyFill="1" applyBorder="1" applyAlignment="1">
      <alignment horizontal="left" vertical="center" wrapText="1"/>
    </xf>
    <xf numFmtId="49" fontId="5" fillId="5" borderId="5" xfId="0" applyNumberFormat="1" applyFont="1" applyFill="1" applyBorder="1" applyAlignment="1">
      <alignment horizontal="left" vertical="center" wrapText="1"/>
    </xf>
    <xf numFmtId="49" fontId="5" fillId="8" borderId="4" xfId="0" applyNumberFormat="1" applyFont="1" applyFill="1" applyBorder="1" applyAlignment="1">
      <alignment horizontal="left" vertical="center" wrapText="1" indent="2"/>
    </xf>
    <xf numFmtId="49" fontId="5" fillId="8" borderId="5" xfId="0" applyNumberFormat="1" applyFont="1" applyFill="1" applyBorder="1" applyAlignment="1">
      <alignment horizontal="left" vertical="center" wrapText="1" indent="2"/>
    </xf>
    <xf numFmtId="0" fontId="8" fillId="0" borderId="7" xfId="0" applyFont="1" applyBorder="1" applyAlignment="1">
      <alignment horizontal="left" wrapText="1"/>
    </xf>
    <xf numFmtId="49" fontId="5" fillId="4" borderId="4" xfId="0" applyNumberFormat="1" applyFont="1" applyFill="1" applyBorder="1" applyAlignment="1">
      <alignment horizontal="left" vertical="center" wrapText="1"/>
    </xf>
    <xf numFmtId="49" fontId="5" fillId="4" borderId="5" xfId="0" applyNumberFormat="1" applyFont="1" applyFill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11" fillId="0" borderId="10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47625</xdr:rowOff>
    </xdr:from>
    <xdr:to>
      <xdr:col>13</xdr:col>
      <xdr:colOff>142875</xdr:colOff>
      <xdr:row>52</xdr:row>
      <xdr:rowOff>66675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7625"/>
          <a:ext cx="5781675" cy="8248650"/>
        </a:xfrm>
        <a:prstGeom prst="rect">
          <a:avLst/>
        </a:prstGeom>
        <a:ln w="127000" cap="sq">
          <a:solidFill>
            <a:srgbClr val="000000"/>
          </a:solidFill>
          <a:miter lim="800000"/>
        </a:ln>
        <a:effectLst>
          <a:outerShdw blurRad="57150" dist="50800" dir="2700000" algn="tl" rotWithShape="0">
            <a:srgbClr val="000000">
              <a:alpha val="40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E1:E21"/>
  <sheetViews>
    <sheetView topLeftCell="E13" workbookViewId="0">
      <selection activeCell="T31" sqref="T31"/>
    </sheetView>
  </sheetViews>
  <sheetFormatPr defaultRowHeight="15"/>
  <cols>
    <col min="1" max="4" width="0" hidden="1" customWidth="1"/>
    <col min="5" max="5" width="11.42578125" bestFit="1" customWidth="1"/>
  </cols>
  <sheetData>
    <row r="1" spans="5:5" hidden="1"/>
    <row r="2" spans="5:5" hidden="1"/>
    <row r="3" spans="5:5" hidden="1"/>
    <row r="4" spans="5:5" hidden="1"/>
    <row r="5" spans="5:5" hidden="1"/>
    <row r="6" spans="5:5" hidden="1"/>
    <row r="7" spans="5:5" hidden="1"/>
    <row r="8" spans="5:5" hidden="1"/>
    <row r="9" spans="5:5" hidden="1"/>
    <row r="10" spans="5:5" hidden="1"/>
    <row r="11" spans="5:5" hidden="1"/>
    <row r="12" spans="5:5" hidden="1"/>
    <row r="14" spans="5:5" ht="26.25">
      <c r="E14" s="88"/>
    </row>
    <row r="15" spans="5:5" ht="18">
      <c r="E15" s="89"/>
    </row>
    <row r="16" spans="5:5">
      <c r="E16" s="90"/>
    </row>
    <row r="17" spans="5:5" ht="20.25">
      <c r="E17" s="93"/>
    </row>
    <row r="19" spans="5:5">
      <c r="E19" s="91"/>
    </row>
    <row r="21" spans="5:5" ht="43.5">
      <c r="E21" s="92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F0"/>
  </sheetPr>
  <dimension ref="A1:G22"/>
  <sheetViews>
    <sheetView tabSelected="1" workbookViewId="0">
      <selection activeCell="A2" sqref="A2"/>
    </sheetView>
  </sheetViews>
  <sheetFormatPr defaultRowHeight="15"/>
  <cols>
    <col min="1" max="1" width="50.7109375" customWidth="1"/>
    <col min="2" max="6" width="9.5703125" bestFit="1" customWidth="1"/>
    <col min="7" max="7" width="10.5703125" bestFit="1" customWidth="1"/>
  </cols>
  <sheetData>
    <row r="1" spans="1:7">
      <c r="A1" s="1" t="s">
        <v>0</v>
      </c>
    </row>
    <row r="2" spans="1:7" ht="15.75" thickBot="1">
      <c r="A2" s="2"/>
    </row>
    <row r="3" spans="1:7" ht="15.75" thickBot="1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5" t="s">
        <v>7</v>
      </c>
    </row>
    <row r="4" spans="1:7" ht="15.75" thickBot="1">
      <c r="A4" s="3"/>
      <c r="B4" s="4" t="s">
        <v>8</v>
      </c>
      <c r="C4" s="4" t="s">
        <v>8</v>
      </c>
      <c r="D4" s="4" t="s">
        <v>8</v>
      </c>
      <c r="E4" s="4" t="s">
        <v>8</v>
      </c>
      <c r="F4" s="4" t="s">
        <v>8</v>
      </c>
      <c r="G4" s="5" t="s">
        <v>8</v>
      </c>
    </row>
    <row r="5" spans="1:7" ht="15.75" thickBot="1">
      <c r="A5" s="4" t="s">
        <v>9</v>
      </c>
      <c r="B5" s="3" t="s">
        <v>10</v>
      </c>
      <c r="C5" s="3" t="s">
        <v>10</v>
      </c>
      <c r="D5" s="3" t="s">
        <v>10</v>
      </c>
      <c r="E5" s="3" t="s">
        <v>10</v>
      </c>
      <c r="F5" s="3" t="s">
        <v>10</v>
      </c>
      <c r="G5" s="7" t="s">
        <v>10</v>
      </c>
    </row>
    <row r="6" spans="1:7" ht="15.75" thickBot="1">
      <c r="A6" s="76" t="s">
        <v>1105</v>
      </c>
      <c r="B6" s="73">
        <f>SUM(B7:B11)</f>
        <v>18786.115444281899</v>
      </c>
      <c r="C6" s="73">
        <f>SUM(C7:C11)</f>
        <v>15931.673401940301</v>
      </c>
      <c r="D6" s="73">
        <f>SUM(D7:D11)</f>
        <v>24440.763928704702</v>
      </c>
      <c r="E6" s="73">
        <f>SUM(E7:E11)</f>
        <v>21878.1326174719</v>
      </c>
      <c r="F6" s="73">
        <f>SUM(F7:F11)</f>
        <v>22309.255286037798</v>
      </c>
      <c r="G6" s="74">
        <f>SUM(B6:F6)</f>
        <v>103345.9406784366</v>
      </c>
    </row>
    <row r="7" spans="1:7" ht="15.75" thickBot="1">
      <c r="A7" s="16" t="s">
        <v>1101</v>
      </c>
      <c r="B7" s="10">
        <v>2249.0582767666001</v>
      </c>
      <c r="C7" s="10"/>
      <c r="D7" s="10"/>
      <c r="E7" s="10"/>
      <c r="F7" s="10"/>
      <c r="G7" s="9">
        <f>SUM(B7:F7)</f>
        <v>2249.0582767666001</v>
      </c>
    </row>
    <row r="8" spans="1:7" ht="15.75" thickBot="1">
      <c r="A8" s="16" t="s">
        <v>1102</v>
      </c>
      <c r="B8" s="8">
        <v>2750.6056270392992</v>
      </c>
      <c r="C8" s="8"/>
      <c r="D8" s="8"/>
      <c r="E8" s="8"/>
      <c r="F8" s="8"/>
      <c r="G8" s="9">
        <f>SUM(B8:F8)</f>
        <v>2750.6056270392992</v>
      </c>
    </row>
    <row r="9" spans="1:7" ht="15.75" thickBot="1">
      <c r="A9" s="16" t="s">
        <v>1103</v>
      </c>
      <c r="B9" s="10">
        <v>4668.8758362095996</v>
      </c>
      <c r="C9" s="10">
        <v>4712.9943350518997</v>
      </c>
      <c r="D9" s="10">
        <v>4670.8433969564003</v>
      </c>
      <c r="E9" s="10">
        <v>4725.6524673265003</v>
      </c>
      <c r="F9" s="10">
        <v>4828.6462858004998</v>
      </c>
      <c r="G9" s="9">
        <f>SUM(B9:F9)</f>
        <v>23607.012321344901</v>
      </c>
    </row>
    <row r="10" spans="1:7" ht="15.75" thickBot="1">
      <c r="A10" s="16" t="s">
        <v>1104</v>
      </c>
      <c r="B10" s="8">
        <v>5024.3073542218008</v>
      </c>
      <c r="C10" s="8">
        <v>8635.5247591179996</v>
      </c>
      <c r="D10" s="8">
        <v>14907.7692660753</v>
      </c>
      <c r="E10" s="8">
        <v>15125.5617601872</v>
      </c>
      <c r="F10" s="8">
        <v>15568.174979827199</v>
      </c>
      <c r="G10" s="9">
        <f>SUM(B10:F10)</f>
        <v>59261.3381194295</v>
      </c>
    </row>
    <row r="11" spans="1:7" ht="15.75" thickBot="1">
      <c r="A11" s="29" t="s">
        <v>1106</v>
      </c>
      <c r="B11" s="8">
        <v>4093.2683500446001</v>
      </c>
      <c r="C11" s="8">
        <v>2583.1543077704</v>
      </c>
      <c r="D11" s="8">
        <v>4862.1512656730001</v>
      </c>
      <c r="E11" s="8">
        <v>2026.9183899582001</v>
      </c>
      <c r="F11" s="8">
        <v>1912.4340204100999</v>
      </c>
      <c r="G11" s="9">
        <f t="shared" ref="G11:G17" si="0">SUM(B11:F11)</f>
        <v>15477.9263338563</v>
      </c>
    </row>
    <row r="12" spans="1:7" ht="15.75" thickBot="1">
      <c r="A12" s="76" t="s">
        <v>1107</v>
      </c>
      <c r="B12" s="73">
        <f>SUM(B13:B17)</f>
        <v>2428.585872748728</v>
      </c>
      <c r="C12" s="73">
        <f>SUM(C13:C17)</f>
        <v>3705.6295801550209</v>
      </c>
      <c r="D12" s="73">
        <f>SUM(D13:D17)</f>
        <v>2949.1024651775492</v>
      </c>
      <c r="E12" s="73">
        <f>SUM(E13:E17)</f>
        <v>1886.8150763804263</v>
      </c>
      <c r="F12" s="73">
        <f>SUM(F13:F17)</f>
        <v>630.38305300436355</v>
      </c>
      <c r="G12" s="74">
        <f t="shared" si="0"/>
        <v>11600.516047466088</v>
      </c>
    </row>
    <row r="13" spans="1:7" ht="15.75" thickBot="1">
      <c r="A13" s="29" t="s">
        <v>994</v>
      </c>
      <c r="B13" s="8">
        <f>'Technoology Plan (Pre-CAM)'!D26</f>
        <v>276.11021865168635</v>
      </c>
      <c r="C13" s="8">
        <f>'Technoology Plan (Pre-CAM)'!E26</f>
        <v>261.40308620270537</v>
      </c>
      <c r="D13" s="8">
        <f>'Technoology Plan (Pre-CAM)'!F26</f>
        <v>337.43124037906426</v>
      </c>
      <c r="E13" s="8">
        <f>'Technoology Plan (Pre-CAM)'!G26</f>
        <v>365.59001878422094</v>
      </c>
      <c r="F13" s="8">
        <f>'Technoology Plan (Pre-CAM)'!H26</f>
        <v>295.66632296810167</v>
      </c>
      <c r="G13" s="9">
        <f t="shared" si="0"/>
        <v>1536.2008869857787</v>
      </c>
    </row>
    <row r="14" spans="1:7" ht="15.75" thickBot="1">
      <c r="A14" s="29" t="s">
        <v>999</v>
      </c>
      <c r="B14" s="8">
        <f>'Corporate Property (Pre-CAM)'!D24</f>
        <v>1918.8853016875573</v>
      </c>
      <c r="C14" s="8">
        <f>'Corporate Property (Pre-CAM)'!E24</f>
        <v>3288.8000660139037</v>
      </c>
      <c r="D14" s="8">
        <f>'Corporate Property (Pre-CAM)'!F24</f>
        <v>2422.1421631046696</v>
      </c>
      <c r="E14" s="8">
        <f>'Corporate Property (Pre-CAM)'!G24</f>
        <v>1312.8278617672488</v>
      </c>
      <c r="F14" s="8">
        <f>'Corporate Property (Pre-CAM)'!H24</f>
        <v>108.88622007951092</v>
      </c>
      <c r="G14" s="9">
        <f t="shared" si="0"/>
        <v>9051.5416126528889</v>
      </c>
    </row>
    <row r="15" spans="1:7" ht="15.75" thickBot="1">
      <c r="A15" s="29" t="s">
        <v>1002</v>
      </c>
      <c r="B15" s="8">
        <f>'Fleet &amp; Other Capex (Pre-CAM)'!D26</f>
        <v>98.754774696405647</v>
      </c>
      <c r="C15" s="8">
        <f>'Fleet &amp; Other Capex (Pre-CAM)'!E26</f>
        <v>70.440646714926558</v>
      </c>
      <c r="D15" s="8">
        <f>'Fleet &amp; Other Capex (Pre-CAM)'!F26</f>
        <v>80.259565863700161</v>
      </c>
      <c r="E15" s="8">
        <f>'Fleet &amp; Other Capex (Pre-CAM)'!G26</f>
        <v>97.907123710327312</v>
      </c>
      <c r="F15" s="8">
        <f>'Fleet &amp; Other Capex (Pre-CAM)'!H26</f>
        <v>91.214941050410729</v>
      </c>
      <c r="G15" s="9">
        <f t="shared" si="0"/>
        <v>438.57705203577041</v>
      </c>
    </row>
    <row r="16" spans="1:7" ht="15.75" thickBot="1">
      <c r="A16" s="29" t="s">
        <v>1004</v>
      </c>
      <c r="B16" s="8">
        <f>'Fleet &amp; Other Capex (Pre-CAM)'!D27</f>
        <v>34.672005697648792</v>
      </c>
      <c r="C16" s="8">
        <f>'Fleet &amp; Other Capex (Pre-CAM)'!E27</f>
        <v>36.05457385238779</v>
      </c>
      <c r="D16" s="8">
        <f>'Fleet &amp; Other Capex (Pre-CAM)'!F27</f>
        <v>38.147338780927946</v>
      </c>
      <c r="E16" s="8">
        <f>'Fleet &amp; Other Capex (Pre-CAM)'!G27</f>
        <v>53.295211257221091</v>
      </c>
      <c r="F16" s="8">
        <f>'Fleet &amp; Other Capex (Pre-CAM)'!H27</f>
        <v>73.189047172379205</v>
      </c>
      <c r="G16" s="9">
        <f t="shared" si="0"/>
        <v>235.35817676056485</v>
      </c>
    </row>
    <row r="17" spans="1:7" ht="15.75" thickBot="1">
      <c r="A17" s="29" t="s">
        <v>1006</v>
      </c>
      <c r="B17" s="8">
        <f>'Fleet &amp; Other Capex (Pre-CAM)'!D28</f>
        <v>100.16357201542984</v>
      </c>
      <c r="C17" s="8">
        <f>'Fleet &amp; Other Capex (Pre-CAM)'!E28</f>
        <v>48.931207371097713</v>
      </c>
      <c r="D17" s="8">
        <f>'Fleet &amp; Other Capex (Pre-CAM)'!F28</f>
        <v>71.122157049187692</v>
      </c>
      <c r="E17" s="8">
        <f>'Fleet &amp; Other Capex (Pre-CAM)'!G28</f>
        <v>57.194860861407996</v>
      </c>
      <c r="F17" s="8">
        <f>'Fleet &amp; Other Capex (Pre-CAM)'!H28</f>
        <v>61.42652173396111</v>
      </c>
      <c r="G17" s="9">
        <f t="shared" si="0"/>
        <v>338.83831903108438</v>
      </c>
    </row>
    <row r="18" spans="1:7" ht="15.75" thickBot="1"/>
    <row r="19" spans="1:7" ht="15.75" thickBot="1">
      <c r="A19" s="75" t="s">
        <v>1134</v>
      </c>
      <c r="B19" s="73">
        <f>B6+B12</f>
        <v>21214.701317030627</v>
      </c>
      <c r="C19" s="73">
        <f>C6+C12</f>
        <v>19637.302982095323</v>
      </c>
      <c r="D19" s="73">
        <f>D6+D12</f>
        <v>27389.86639388225</v>
      </c>
      <c r="E19" s="73">
        <f>E6+E12</f>
        <v>23764.947693852326</v>
      </c>
      <c r="F19" s="73">
        <f>F6+F12</f>
        <v>22939.638339042162</v>
      </c>
      <c r="G19" s="74">
        <f>SUM(B19:F19)</f>
        <v>114946.45672590271</v>
      </c>
    </row>
    <row r="21" spans="1:7">
      <c r="A21" s="26" t="s">
        <v>1108</v>
      </c>
    </row>
    <row r="22" spans="1:7">
      <c r="A22" s="26" t="s">
        <v>1109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F0"/>
  </sheetPr>
  <dimension ref="A1:G22"/>
  <sheetViews>
    <sheetView workbookViewId="0">
      <selection activeCell="A2" sqref="A2"/>
    </sheetView>
  </sheetViews>
  <sheetFormatPr defaultRowHeight="15"/>
  <cols>
    <col min="1" max="1" width="50.7109375" customWidth="1"/>
    <col min="2" max="6" width="9.5703125" bestFit="1" customWidth="1"/>
    <col min="7" max="7" width="10.5703125" bestFit="1" customWidth="1"/>
  </cols>
  <sheetData>
    <row r="1" spans="1:7">
      <c r="A1" s="1" t="s">
        <v>0</v>
      </c>
    </row>
    <row r="2" spans="1:7" ht="15.75" thickBot="1">
      <c r="A2" s="28"/>
    </row>
    <row r="3" spans="1:7" ht="15.75" thickBot="1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5" t="s">
        <v>7</v>
      </c>
    </row>
    <row r="4" spans="1:7" ht="15.75" thickBot="1">
      <c r="A4" s="3"/>
      <c r="B4" s="4" t="s">
        <v>8</v>
      </c>
      <c r="C4" s="4" t="s">
        <v>8</v>
      </c>
      <c r="D4" s="4" t="s">
        <v>8</v>
      </c>
      <c r="E4" s="4" t="s">
        <v>8</v>
      </c>
      <c r="F4" s="4" t="s">
        <v>8</v>
      </c>
      <c r="G4" s="5" t="s">
        <v>8</v>
      </c>
    </row>
    <row r="5" spans="1:7" ht="15.75" thickBot="1">
      <c r="A5" s="4" t="s">
        <v>9</v>
      </c>
      <c r="B5" s="3" t="s">
        <v>10</v>
      </c>
      <c r="C5" s="3" t="s">
        <v>10</v>
      </c>
      <c r="D5" s="3" t="s">
        <v>10</v>
      </c>
      <c r="E5" s="3" t="s">
        <v>10</v>
      </c>
      <c r="F5" s="3" t="s">
        <v>10</v>
      </c>
      <c r="G5" s="7" t="s">
        <v>10</v>
      </c>
    </row>
    <row r="6" spans="1:7" ht="15.75" thickBot="1">
      <c r="A6" s="76" t="s">
        <v>1115</v>
      </c>
      <c r="B6" s="73">
        <f>SUM(B7:B11)</f>
        <v>16610.955949146002</v>
      </c>
      <c r="C6" s="73">
        <f t="shared" ref="C6:F6" si="0">SUM(C7:C11)</f>
        <v>16844.313114713601</v>
      </c>
      <c r="D6" s="73">
        <f t="shared" si="0"/>
        <v>17149.877911057301</v>
      </c>
      <c r="E6" s="73">
        <f t="shared" si="0"/>
        <v>17503.359415640898</v>
      </c>
      <c r="F6" s="73">
        <f t="shared" si="0"/>
        <v>17861.676986164999</v>
      </c>
      <c r="G6" s="74">
        <f t="shared" ref="G6" si="1">SUM(B6:F6)</f>
        <v>85970.183376722794</v>
      </c>
    </row>
    <row r="7" spans="1:7" ht="15.75" thickBot="1">
      <c r="A7" s="29" t="s">
        <v>1110</v>
      </c>
      <c r="B7" s="10">
        <v>254.07791624699999</v>
      </c>
      <c r="C7" s="10">
        <v>257.64730157029999</v>
      </c>
      <c r="D7" s="10">
        <v>262.32116061700003</v>
      </c>
      <c r="E7" s="10">
        <v>267.72794421139997</v>
      </c>
      <c r="F7" s="10">
        <v>273.20869932060003</v>
      </c>
      <c r="G7" s="9">
        <f>SUM(B7:F7)</f>
        <v>1314.9830219663002</v>
      </c>
    </row>
    <row r="8" spans="1:7" ht="15.75" thickBot="1">
      <c r="A8" s="29" t="s">
        <v>1111</v>
      </c>
      <c r="B8" s="8">
        <v>12253.186078001101</v>
      </c>
      <c r="C8" s="8">
        <v>12425.323598629599</v>
      </c>
      <c r="D8" s="8">
        <v>12650.725575488399</v>
      </c>
      <c r="E8" s="8">
        <v>12911.473642249699</v>
      </c>
      <c r="F8" s="8">
        <v>13175.789066365</v>
      </c>
      <c r="G8" s="9">
        <f>SUM(B8:F8)</f>
        <v>63416.497960733803</v>
      </c>
    </row>
    <row r="9" spans="1:7" ht="15.75" thickBot="1">
      <c r="A9" s="29" t="s">
        <v>1112</v>
      </c>
      <c r="B9" s="10">
        <v>2679.7945564794004</v>
      </c>
      <c r="C9" s="10">
        <v>2717.4413519985001</v>
      </c>
      <c r="D9" s="10">
        <v>2766.7371830395</v>
      </c>
      <c r="E9" s="10">
        <v>2823.763269601</v>
      </c>
      <c r="F9" s="10">
        <v>2881.5695438394996</v>
      </c>
      <c r="G9" s="9">
        <f>SUM(B9:F9)</f>
        <v>13869.305904957901</v>
      </c>
    </row>
    <row r="10" spans="1:7" ht="15.75" thickBot="1">
      <c r="A10" s="29" t="s">
        <v>1113</v>
      </c>
      <c r="B10" s="8">
        <v>642.74800942420006</v>
      </c>
      <c r="C10" s="8">
        <v>651.77758328569996</v>
      </c>
      <c r="D10" s="8">
        <v>663.60117520940003</v>
      </c>
      <c r="E10" s="8">
        <v>677.27886685589999</v>
      </c>
      <c r="F10" s="8">
        <v>691.14368631080004</v>
      </c>
      <c r="G10" s="9">
        <f>SUM(B10:F10)</f>
        <v>3326.5493210860004</v>
      </c>
    </row>
    <row r="11" spans="1:7" ht="15.75" thickBot="1">
      <c r="A11" s="29" t="s">
        <v>1114</v>
      </c>
      <c r="B11" s="10">
        <v>781.14938899430001</v>
      </c>
      <c r="C11" s="10">
        <v>792.12327922949987</v>
      </c>
      <c r="D11" s="10">
        <v>806.49281670300002</v>
      </c>
      <c r="E11" s="10">
        <v>823.11569272290001</v>
      </c>
      <c r="F11" s="10">
        <v>839.96599032910001</v>
      </c>
      <c r="G11" s="9">
        <f>SUM(B11:F11)</f>
        <v>4042.8471679787999</v>
      </c>
    </row>
    <row r="12" spans="1:7" ht="15.75" thickBot="1">
      <c r="A12" s="76" t="s">
        <v>1107</v>
      </c>
      <c r="B12" s="73">
        <f>SUM(B13:B17)</f>
        <v>124.10578687383547</v>
      </c>
      <c r="C12" s="73">
        <f>SUM(C13:C17)</f>
        <v>118.8989342338364</v>
      </c>
      <c r="D12" s="73">
        <f>SUM(D13:D17)</f>
        <v>137.1167881982671</v>
      </c>
      <c r="E12" s="73">
        <f>SUM(E13:E17)</f>
        <v>135.36048006902354</v>
      </c>
      <c r="F12" s="73">
        <f>SUM(F13:F17)</f>
        <v>112.97626533557934</v>
      </c>
      <c r="G12" s="74">
        <f t="shared" ref="G12" si="2">SUM(B12:F12)</f>
        <v>628.45825471054184</v>
      </c>
    </row>
    <row r="13" spans="1:7" ht="15.75" thickBot="1">
      <c r="A13" s="29" t="s">
        <v>994</v>
      </c>
      <c r="B13" s="8">
        <f>'Technoology Plan (Pre-CAM)'!D40</f>
        <v>70.303254749027843</v>
      </c>
      <c r="C13" s="8">
        <f>'Technoology Plan (Pre-CAM)'!E40</f>
        <v>66.558520909630374</v>
      </c>
      <c r="D13" s="8">
        <f>'Technoology Plan (Pre-CAM)'!F40</f>
        <v>85.916829042013148</v>
      </c>
      <c r="E13" s="8">
        <f>'Technoology Plan (Pre-CAM)'!G40</f>
        <v>93.08662442773371</v>
      </c>
      <c r="F13" s="8">
        <f>'Technoology Plan (Pre-CAM)'!H40</f>
        <v>75.282635050015159</v>
      </c>
      <c r="G13" s="9">
        <f>SUM(B13:F13)</f>
        <v>391.14786417842026</v>
      </c>
    </row>
    <row r="14" spans="1:7" ht="15.75" thickBot="1">
      <c r="A14" s="29" t="s">
        <v>999</v>
      </c>
      <c r="B14" s="8">
        <f>'Corporate Property (Pre-CAM)'!D34</f>
        <v>16.802639797634814</v>
      </c>
      <c r="C14" s="8">
        <f>'Corporate Property (Pre-CAM)'!E34</f>
        <v>28.798241784993891</v>
      </c>
      <c r="D14" s="8">
        <f>'Corporate Property (Pre-CAM)'!F34</f>
        <v>21.209387694782873</v>
      </c>
      <c r="E14" s="8">
        <f>'Corporate Property (Pre-CAM)'!G34</f>
        <v>11.49572288566414</v>
      </c>
      <c r="F14" s="8">
        <f>'Corporate Property (Pre-CAM)'!H34</f>
        <v>0.95345768364216377</v>
      </c>
      <c r="G14" s="9">
        <f>SUM(B14:F14)</f>
        <v>79.259449846717885</v>
      </c>
    </row>
    <row r="15" spans="1:7" ht="15.75" thickBot="1">
      <c r="A15" s="29" t="s">
        <v>1002</v>
      </c>
      <c r="B15" s="8">
        <f>'Fleet &amp; Other Capex (Pre-CAM)'!D35</f>
        <v>2.668022918336602</v>
      </c>
      <c r="C15" s="8">
        <f>'Fleet &amp; Other Capex (Pre-CAM)'!E35</f>
        <v>1.9030701087176518</v>
      </c>
      <c r="D15" s="8">
        <f>'Fleet &amp; Other Capex (Pre-CAM)'!F35</f>
        <v>2.1683443843438974</v>
      </c>
      <c r="E15" s="8">
        <f>'Fleet &amp; Other Capex (Pre-CAM)'!G35</f>
        <v>2.6451222306021593</v>
      </c>
      <c r="F15" s="8">
        <f>'Fleet &amp; Other Capex (Pre-CAM)'!H35</f>
        <v>2.464321891932538</v>
      </c>
      <c r="G15" s="9">
        <f>SUM(B15:F15)</f>
        <v>11.848881533932849</v>
      </c>
    </row>
    <row r="16" spans="1:7" ht="15.75" thickBot="1">
      <c r="A16" s="29" t="s">
        <v>1004</v>
      </c>
      <c r="B16" s="8">
        <f>'Fleet &amp; Other Capex (Pre-CAM)'!D36</f>
        <v>8.8281949908435973</v>
      </c>
      <c r="C16" s="8">
        <f>'Fleet &amp; Other Capex (Pre-CAM)'!E36</f>
        <v>9.1802248493006875</v>
      </c>
      <c r="D16" s="8">
        <f>'Fleet &amp; Other Capex (Pre-CAM)'!F36</f>
        <v>9.7130851926065329</v>
      </c>
      <c r="E16" s="8">
        <f>'Fleet &amp; Other Capex (Pre-CAM)'!G36</f>
        <v>13.570040370893702</v>
      </c>
      <c r="F16" s="8">
        <f>'Fleet &amp; Other Capex (Pre-CAM)'!H36</f>
        <v>18.63541397824671</v>
      </c>
      <c r="G16" s="9">
        <f>SUM(B16:F16)</f>
        <v>59.92695938189123</v>
      </c>
    </row>
    <row r="17" spans="1:7" ht="15.75" thickBot="1">
      <c r="A17" s="29" t="s">
        <v>1006</v>
      </c>
      <c r="B17" s="8">
        <f>'Fleet &amp; Other Capex (Pre-CAM)'!D37</f>
        <v>25.503674417992613</v>
      </c>
      <c r="C17" s="8">
        <f>'Fleet &amp; Other Capex (Pre-CAM)'!E37</f>
        <v>12.458876581193788</v>
      </c>
      <c r="D17" s="8">
        <f>'Fleet &amp; Other Capex (Pre-CAM)'!F37</f>
        <v>18.109141884520653</v>
      </c>
      <c r="E17" s="8">
        <f>'Fleet &amp; Other Capex (Pre-CAM)'!G37</f>
        <v>14.562970154129825</v>
      </c>
      <c r="F17" s="8">
        <f>'Fleet &amp; Other Capex (Pre-CAM)'!H37</f>
        <v>15.640436731742771</v>
      </c>
      <c r="G17" s="9">
        <f>SUM(B17:F17)</f>
        <v>86.275099769579654</v>
      </c>
    </row>
    <row r="18" spans="1:7" ht="15.75" thickBot="1"/>
    <row r="19" spans="1:7" ht="15.75" thickBot="1">
      <c r="A19" s="75" t="s">
        <v>1133</v>
      </c>
      <c r="B19" s="73">
        <f>B6+B12</f>
        <v>16735.061736019838</v>
      </c>
      <c r="C19" s="73">
        <f>C6+C12</f>
        <v>16963.212048947436</v>
      </c>
      <c r="D19" s="73">
        <f>D6+D12</f>
        <v>17286.994699255567</v>
      </c>
      <c r="E19" s="73">
        <f>E6+E12</f>
        <v>17638.719895709921</v>
      </c>
      <c r="F19" s="73">
        <f>F6+F12</f>
        <v>17974.653251500578</v>
      </c>
      <c r="G19" s="74">
        <f>SUM(B19:F19)</f>
        <v>86598.641631433333</v>
      </c>
    </row>
    <row r="21" spans="1:7">
      <c r="A21" s="26" t="s">
        <v>1108</v>
      </c>
    </row>
    <row r="22" spans="1:7">
      <c r="A22" s="26" t="s">
        <v>1109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B0F0"/>
  </sheetPr>
  <dimension ref="A1:G15"/>
  <sheetViews>
    <sheetView workbookViewId="0">
      <selection activeCell="A2" sqref="A2"/>
    </sheetView>
  </sheetViews>
  <sheetFormatPr defaultRowHeight="15"/>
  <cols>
    <col min="1" max="1" width="50.7109375" customWidth="1"/>
    <col min="2" max="6" width="9.5703125" bestFit="1" customWidth="1"/>
    <col min="7" max="7" width="10.5703125" bestFit="1" customWidth="1"/>
  </cols>
  <sheetData>
    <row r="1" spans="1:7">
      <c r="A1" s="1" t="s">
        <v>0</v>
      </c>
    </row>
    <row r="2" spans="1:7" ht="15.75" thickBot="1">
      <c r="A2" s="28"/>
    </row>
    <row r="3" spans="1:7" ht="15.75" thickBot="1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5" t="s">
        <v>7</v>
      </c>
    </row>
    <row r="4" spans="1:7" ht="15.75" thickBot="1">
      <c r="A4" s="3"/>
      <c r="B4" s="4" t="s">
        <v>8</v>
      </c>
      <c r="C4" s="4" t="s">
        <v>8</v>
      </c>
      <c r="D4" s="4" t="s">
        <v>8</v>
      </c>
      <c r="E4" s="4" t="s">
        <v>8</v>
      </c>
      <c r="F4" s="4" t="s">
        <v>8</v>
      </c>
      <c r="G4" s="5" t="s">
        <v>8</v>
      </c>
    </row>
    <row r="5" spans="1:7" ht="15.75" thickBot="1">
      <c r="A5" s="4" t="s">
        <v>9</v>
      </c>
      <c r="B5" s="3" t="s">
        <v>10</v>
      </c>
      <c r="C5" s="3" t="s">
        <v>10</v>
      </c>
      <c r="D5" s="3" t="s">
        <v>10</v>
      </c>
      <c r="E5" s="3" t="s">
        <v>10</v>
      </c>
      <c r="F5" s="3" t="s">
        <v>10</v>
      </c>
      <c r="G5" s="7" t="s">
        <v>10</v>
      </c>
    </row>
    <row r="6" spans="1:7" ht="15.75" thickBot="1">
      <c r="A6" s="76" t="s">
        <v>1107</v>
      </c>
      <c r="B6" s="73">
        <f>SUM(B7:B11)</f>
        <v>83.127558140347219</v>
      </c>
      <c r="C6" s="73">
        <f>SUM(C7:C11)</f>
        <v>79.639945221863755</v>
      </c>
      <c r="D6" s="73">
        <f>SUM(D7:D11)</f>
        <v>91.842484303785028</v>
      </c>
      <c r="E6" s="73">
        <f>SUM(E7:E11)</f>
        <v>90.666087861655541</v>
      </c>
      <c r="F6" s="73">
        <f>SUM(F7:F11)</f>
        <v>75.672869909844707</v>
      </c>
      <c r="G6" s="74">
        <f t="shared" ref="G6" si="0">SUM(B6:F6)</f>
        <v>420.94894543749626</v>
      </c>
    </row>
    <row r="7" spans="1:7" ht="15.75" thickBot="1">
      <c r="A7" s="29" t="s">
        <v>994</v>
      </c>
      <c r="B7" s="8">
        <f>'Technoology Plan (Pre-CAM)'!D50</f>
        <v>47.089970933801325</v>
      </c>
      <c r="C7" s="8">
        <f>'Technoology Plan (Pre-CAM)'!E50</f>
        <v>44.581702884454891</v>
      </c>
      <c r="D7" s="8">
        <f>'Technoology Plan (Pre-CAM)'!F50</f>
        <v>57.548131971354032</v>
      </c>
      <c r="E7" s="8">
        <f>'Technoology Plan (Pre-CAM)'!G50</f>
        <v>62.350547699049095</v>
      </c>
      <c r="F7" s="8">
        <f>'Technoology Plan (Pre-CAM)'!H50</f>
        <v>50.425220126443826</v>
      </c>
      <c r="G7" s="9">
        <f>SUM(B7:F7)</f>
        <v>261.99557361510313</v>
      </c>
    </row>
    <row r="8" spans="1:7" ht="15.75" thickBot="1">
      <c r="A8" s="29" t="s">
        <v>999</v>
      </c>
      <c r="B8" s="8">
        <f>'Corporate Property (Pre-CAM)'!D42</f>
        <v>11.254611504209171</v>
      </c>
      <c r="C8" s="8">
        <f>'Corporate Property (Pre-CAM)'!E42</f>
        <v>19.289410901971042</v>
      </c>
      <c r="D8" s="8">
        <f>'Corporate Property (Pre-CAM)'!F42</f>
        <v>14.206304582005993</v>
      </c>
      <c r="E8" s="8">
        <f>'Corporate Property (Pre-CAM)'!G42</f>
        <v>7.6999743252490678</v>
      </c>
      <c r="F8" s="8">
        <f>'Corporate Property (Pre-CAM)'!H42</f>
        <v>0.63863749650850821</v>
      </c>
      <c r="G8" s="9">
        <f>SUM(B8:F8)</f>
        <v>53.088938809943777</v>
      </c>
    </row>
    <row r="9" spans="1:7" ht="15.75" thickBot="1">
      <c r="A9" s="29" t="s">
        <v>1002</v>
      </c>
      <c r="B9" s="8">
        <f>'Fleet &amp; Other Capex (Pre-CAM)'!D44</f>
        <v>1.7870740426413001</v>
      </c>
      <c r="C9" s="8">
        <f>'Fleet &amp; Other Capex (Pre-CAM)'!E44</f>
        <v>1.2746993922886558</v>
      </c>
      <c r="D9" s="8">
        <f>'Fleet &amp; Other Capex (Pre-CAM)'!F44</f>
        <v>1.4523833128029882</v>
      </c>
      <c r="E9" s="8">
        <f>'Fleet &amp; Other Capex (Pre-CAM)'!G44</f>
        <v>1.7717348848223817</v>
      </c>
      <c r="F9" s="8">
        <f>'Fleet &amp; Other Capex (Pre-CAM)'!H44</f>
        <v>1.6506326296968235</v>
      </c>
      <c r="G9" s="9">
        <f>SUM(B9:F9)</f>
        <v>7.9365242622521492</v>
      </c>
    </row>
    <row r="10" spans="1:7" ht="15.75" thickBot="1">
      <c r="A10" s="29" t="s">
        <v>1004</v>
      </c>
      <c r="B10" s="8">
        <f>'Fleet &amp; Other Capex (Pre-CAM)'!D45</f>
        <v>5.9132318553502534</v>
      </c>
      <c r="C10" s="8">
        <f>'Fleet &amp; Other Capex (Pre-CAM)'!E45</f>
        <v>6.1490257152754051</v>
      </c>
      <c r="D10" s="8">
        <f>'Fleet &amp; Other Capex (Pre-CAM)'!F45</f>
        <v>6.5059420226017686</v>
      </c>
      <c r="E10" s="8">
        <f>'Fleet &amp; Other Capex (Pre-CAM)'!G45</f>
        <v>9.0893772829874742</v>
      </c>
      <c r="F10" s="8">
        <f>'Fleet &amp; Other Capex (Pre-CAM)'!H45</f>
        <v>12.482225833038363</v>
      </c>
      <c r="G10" s="9">
        <f>SUM(B10:F10)</f>
        <v>40.13980270925326</v>
      </c>
    </row>
    <row r="11" spans="1:7" ht="15.75" thickBot="1">
      <c r="A11" s="29" t="s">
        <v>1006</v>
      </c>
      <c r="B11" s="8">
        <f>'Fleet &amp; Other Capex (Pre-CAM)'!D46</f>
        <v>17.082669804345176</v>
      </c>
      <c r="C11" s="8">
        <f>'Fleet &amp; Other Capex (Pre-CAM)'!E46</f>
        <v>8.3451063278737632</v>
      </c>
      <c r="D11" s="8">
        <f>'Fleet &amp; Other Capex (Pre-CAM)'!F46</f>
        <v>12.129722415020247</v>
      </c>
      <c r="E11" s="8">
        <f>'Fleet &amp; Other Capex (Pre-CAM)'!G46</f>
        <v>9.7544536695475319</v>
      </c>
      <c r="F11" s="8">
        <f>'Fleet &amp; Other Capex (Pre-CAM)'!H46</f>
        <v>10.476153824157196</v>
      </c>
      <c r="G11" s="9">
        <f>SUM(B11:F11)</f>
        <v>57.788106040943909</v>
      </c>
    </row>
    <row r="14" spans="1:7">
      <c r="A14" s="26" t="s">
        <v>1108</v>
      </c>
    </row>
    <row r="15" spans="1:7">
      <c r="A15" s="26" t="s">
        <v>1109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B0F0"/>
  </sheetPr>
  <dimension ref="A1:G23"/>
  <sheetViews>
    <sheetView workbookViewId="0">
      <selection activeCell="A2" sqref="A2"/>
    </sheetView>
  </sheetViews>
  <sheetFormatPr defaultRowHeight="15"/>
  <cols>
    <col min="1" max="1" width="50.7109375" customWidth="1"/>
    <col min="2" max="6" width="9.5703125" bestFit="1" customWidth="1"/>
    <col min="7" max="7" width="10.5703125" bestFit="1" customWidth="1"/>
  </cols>
  <sheetData>
    <row r="1" spans="1:7">
      <c r="A1" s="1" t="s">
        <v>0</v>
      </c>
    </row>
    <row r="2" spans="1:7" ht="15.75" thickBot="1">
      <c r="A2" s="28"/>
    </row>
    <row r="3" spans="1:7" ht="15.75" thickBot="1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5" t="s">
        <v>7</v>
      </c>
    </row>
    <row r="4" spans="1:7" ht="15.75" thickBot="1">
      <c r="A4" s="3"/>
      <c r="B4" s="4" t="s">
        <v>8</v>
      </c>
      <c r="C4" s="4" t="s">
        <v>8</v>
      </c>
      <c r="D4" s="4" t="s">
        <v>8</v>
      </c>
      <c r="E4" s="4" t="s">
        <v>8</v>
      </c>
      <c r="F4" s="4" t="s">
        <v>8</v>
      </c>
      <c r="G4" s="5" t="s">
        <v>8</v>
      </c>
    </row>
    <row r="5" spans="1:7" ht="15.75" thickBot="1">
      <c r="A5" s="4" t="s">
        <v>9</v>
      </c>
      <c r="B5" s="3" t="s">
        <v>10</v>
      </c>
      <c r="C5" s="3" t="s">
        <v>10</v>
      </c>
      <c r="D5" s="3" t="s">
        <v>10</v>
      </c>
      <c r="E5" s="3" t="s">
        <v>10</v>
      </c>
      <c r="F5" s="3" t="s">
        <v>10</v>
      </c>
      <c r="G5" s="7" t="s">
        <v>10</v>
      </c>
    </row>
    <row r="6" spans="1:7" ht="15.75" thickBot="1">
      <c r="A6" s="76" t="s">
        <v>1116</v>
      </c>
      <c r="B6" s="73">
        <f>SUM(B7:B12)</f>
        <v>20613.447225912198</v>
      </c>
      <c r="C6" s="73">
        <f>SUM(C7:C12)</f>
        <v>25712.521509295504</v>
      </c>
      <c r="D6" s="73">
        <f>SUM(D7:D12)</f>
        <v>16851.434763418598</v>
      </c>
      <c r="E6" s="73">
        <f>SUM(E7:E12)</f>
        <v>10872.024707860899</v>
      </c>
      <c r="F6" s="73">
        <f>SUM(F7:F12)</f>
        <v>9808.2453950978015</v>
      </c>
      <c r="G6" s="74">
        <f t="shared" ref="G6:G12" si="0">SUM(B6:F6)</f>
        <v>83857.673601585004</v>
      </c>
    </row>
    <row r="7" spans="1:7" ht="15.75" thickBot="1">
      <c r="A7" s="16" t="s">
        <v>1118</v>
      </c>
      <c r="B7" s="10">
        <v>3033.0643313629998</v>
      </c>
      <c r="C7" s="10">
        <v>2517.4233051606002</v>
      </c>
      <c r="D7" s="10">
        <v>2093.0939766319998</v>
      </c>
      <c r="E7" s="10">
        <v>1742.0229429102001</v>
      </c>
      <c r="F7" s="10">
        <v>420.5970478154</v>
      </c>
      <c r="G7" s="9">
        <f t="shared" si="0"/>
        <v>9806.201603881198</v>
      </c>
    </row>
    <row r="8" spans="1:7" ht="15.75" thickBot="1">
      <c r="A8" s="16" t="s">
        <v>1119</v>
      </c>
      <c r="B8" s="8">
        <v>8681.0000318979</v>
      </c>
      <c r="C8" s="8">
        <v>8722.6391514324987</v>
      </c>
      <c r="D8" s="13"/>
      <c r="E8" s="13"/>
      <c r="F8" s="13"/>
      <c r="G8" s="9">
        <f t="shared" si="0"/>
        <v>17403.639183330401</v>
      </c>
    </row>
    <row r="9" spans="1:7" ht="15.75" thickBot="1">
      <c r="A9" s="16" t="s">
        <v>1120</v>
      </c>
      <c r="B9" s="10">
        <v>483.28629510039997</v>
      </c>
      <c r="C9" s="10">
        <v>5833.9879545545</v>
      </c>
      <c r="D9" s="10">
        <v>5879.2319097752998</v>
      </c>
      <c r="E9" s="14"/>
      <c r="F9" s="14"/>
      <c r="G9" s="9">
        <f t="shared" si="0"/>
        <v>12196.506159430199</v>
      </c>
    </row>
    <row r="10" spans="1:7" ht="15.75" thickBot="1">
      <c r="A10" s="16" t="s">
        <v>1121</v>
      </c>
      <c r="B10" s="8">
        <v>2428.3020683901</v>
      </c>
      <c r="C10" s="8">
        <v>2442.0583760330001</v>
      </c>
      <c r="D10" s="8">
        <v>2460.0712934120002</v>
      </c>
      <c r="E10" s="8">
        <v>2480.90888077</v>
      </c>
      <c r="F10" s="8">
        <v>2502.0315521989</v>
      </c>
      <c r="G10" s="9">
        <f t="shared" si="0"/>
        <v>12313.372170803999</v>
      </c>
    </row>
    <row r="11" spans="1:7" ht="15.75" thickBot="1">
      <c r="A11" s="16" t="s">
        <v>1122</v>
      </c>
      <c r="B11" s="10">
        <v>1147.2174999999997</v>
      </c>
      <c r="C11" s="10">
        <v>1153.7164760000001</v>
      </c>
      <c r="D11" s="10">
        <v>1162.2264280000004</v>
      </c>
      <c r="E11" s="10">
        <v>1172.0708559999998</v>
      </c>
      <c r="F11" s="10">
        <v>1182.0499679999998</v>
      </c>
      <c r="G11" s="9">
        <f t="shared" si="0"/>
        <v>5817.2812279999998</v>
      </c>
    </row>
    <row r="12" spans="1:7" ht="15.75" thickBot="1">
      <c r="A12" s="16" t="s">
        <v>1123</v>
      </c>
      <c r="B12" s="8">
        <v>4840.5769991608004</v>
      </c>
      <c r="C12" s="8">
        <v>5042.6962461149005</v>
      </c>
      <c r="D12" s="8">
        <v>5256.8111555993</v>
      </c>
      <c r="E12" s="8">
        <v>5477.0220281807005</v>
      </c>
      <c r="F12" s="8">
        <v>5703.5668270835004</v>
      </c>
      <c r="G12" s="9">
        <f t="shared" si="0"/>
        <v>26320.673256139202</v>
      </c>
    </row>
    <row r="13" spans="1:7" ht="15.75" thickBot="1">
      <c r="A13" s="76" t="s">
        <v>1107</v>
      </c>
      <c r="B13" s="73">
        <f>SUM(B14:B18)</f>
        <v>809.93321531600702</v>
      </c>
      <c r="C13" s="73">
        <f>SUM(C14:C18)</f>
        <v>784.71261714642799</v>
      </c>
      <c r="D13" s="73">
        <f>SUM(D14:D18)</f>
        <v>877.8023689870256</v>
      </c>
      <c r="E13" s="73">
        <f>SUM(E14:E18)</f>
        <v>860.60567376727988</v>
      </c>
      <c r="F13" s="73">
        <f>SUM(F14:F18)</f>
        <v>706.82546325496924</v>
      </c>
      <c r="G13" s="74">
        <f t="shared" ref="G13" si="1">SUM(B13:F13)</f>
        <v>4039.8793384717096</v>
      </c>
    </row>
    <row r="14" spans="1:7" ht="15.75" thickBot="1">
      <c r="A14" s="29" t="s">
        <v>994</v>
      </c>
      <c r="B14" s="8">
        <f>'Technoology Plan (Pre-CAM)'!D60</f>
        <v>393.57201621929886</v>
      </c>
      <c r="C14" s="8">
        <f>'Technoology Plan (Pre-CAM)'!E60</f>
        <v>372.6082293699186</v>
      </c>
      <c r="D14" s="8">
        <f>'Technoology Plan (Pre-CAM)'!F60</f>
        <v>480.98000233341276</v>
      </c>
      <c r="E14" s="8">
        <f>'Technoology Plan (Pre-CAM)'!G60</f>
        <v>521.11798507562548</v>
      </c>
      <c r="F14" s="8">
        <f>'Technoology Plan (Pre-CAM)'!H60</f>
        <v>421.44760678161686</v>
      </c>
      <c r="G14" s="9">
        <f>SUM(B14:F14)</f>
        <v>2189.7258397798728</v>
      </c>
    </row>
    <row r="15" spans="1:7" ht="15.75" thickBot="1">
      <c r="A15" s="29" t="s">
        <v>999</v>
      </c>
      <c r="B15" s="8">
        <f>'Corporate Property (Pre-CAM)'!D50</f>
        <v>130.98876368007009</v>
      </c>
      <c r="C15" s="8">
        <f>'Corporate Property (Pre-CAM)'!E50</f>
        <v>224.5031812267425</v>
      </c>
      <c r="D15" s="8">
        <f>'Corporate Property (Pre-CAM)'!F50</f>
        <v>165.34255962220684</v>
      </c>
      <c r="E15" s="8">
        <f>'Corporate Property (Pre-CAM)'!G50</f>
        <v>89.617497401437802</v>
      </c>
      <c r="F15" s="8">
        <f>'Corporate Property (Pre-CAM)'!H50</f>
        <v>7.4328941586387272</v>
      </c>
      <c r="G15" s="9">
        <f>SUM(B15:F15)</f>
        <v>617.88489608909606</v>
      </c>
    </row>
    <row r="16" spans="1:7" ht="15.75" thickBot="1">
      <c r="A16" s="29" t="s">
        <v>1002</v>
      </c>
      <c r="B16" s="8">
        <f>'Fleet &amp; Other Capex (Pre-CAM)'!D53</f>
        <v>93.175600262285798</v>
      </c>
      <c r="C16" s="8">
        <f>'Fleet &amp; Other Capex (Pre-CAM)'!E53</f>
        <v>66.461085660962738</v>
      </c>
      <c r="D16" s="8">
        <f>'Fleet &amp; Other Capex (Pre-CAM)'!F53</f>
        <v>75.725282642084835</v>
      </c>
      <c r="E16" s="8">
        <f>'Fleet &amp; Other Capex (Pre-CAM)'!G53</f>
        <v>92.375837519840474</v>
      </c>
      <c r="F16" s="8">
        <f>'Fleet &amp; Other Capex (Pre-CAM)'!H53</f>
        <v>86.061731307563477</v>
      </c>
      <c r="G16" s="9">
        <f>SUM(B16:F16)</f>
        <v>413.79953739273731</v>
      </c>
    </row>
    <row r="17" spans="1:7" ht="15.75" thickBot="1">
      <c r="A17" s="29" t="s">
        <v>1004</v>
      </c>
      <c r="B17" s="8">
        <f>'Fleet &amp; Other Capex (Pre-CAM)'!D54</f>
        <v>49.422043325404864</v>
      </c>
      <c r="C17" s="8">
        <f>'Fleet &amp; Other Capex (Pre-CAM)'!E54</f>
        <v>51.392778558886597</v>
      </c>
      <c r="D17" s="8">
        <f>'Fleet &amp; Other Capex (Pre-CAM)'!F54</f>
        <v>54.375839875561823</v>
      </c>
      <c r="E17" s="8">
        <f>'Fleet &amp; Other Capex (Pre-CAM)'!G54</f>
        <v>75.967864759828473</v>
      </c>
      <c r="F17" s="8">
        <f>'Fleet &amp; Other Capex (Pre-CAM)'!H54</f>
        <v>104.32486346019823</v>
      </c>
      <c r="G17" s="9">
        <f>SUM(B17:F17)</f>
        <v>335.48338997988003</v>
      </c>
    </row>
    <row r="18" spans="1:7" ht="15.75" thickBot="1">
      <c r="A18" s="29" t="s">
        <v>1006</v>
      </c>
      <c r="B18" s="8">
        <f>'Fleet &amp; Other Capex (Pre-CAM)'!D55</f>
        <v>142.77479182894737</v>
      </c>
      <c r="C18" s="8">
        <f>'Fleet &amp; Other Capex (Pre-CAM)'!E55</f>
        <v>69.747342329917515</v>
      </c>
      <c r="D18" s="8">
        <f>'Fleet &amp; Other Capex (Pre-CAM)'!F55</f>
        <v>101.37868451375934</v>
      </c>
      <c r="E18" s="8">
        <f>'Fleet &amp; Other Capex (Pre-CAM)'!G55</f>
        <v>81.526489010547621</v>
      </c>
      <c r="F18" s="8">
        <f>'Fleet &amp; Other Capex (Pre-CAM)'!H55</f>
        <v>87.55836754695207</v>
      </c>
      <c r="G18" s="9">
        <f>SUM(B18:F18)</f>
        <v>482.98567523012395</v>
      </c>
    </row>
    <row r="19" spans="1:7" ht="15.75" thickBot="1"/>
    <row r="20" spans="1:7" ht="15.75" thickBot="1">
      <c r="A20" s="75" t="s">
        <v>1117</v>
      </c>
      <c r="B20" s="73">
        <f>B6+B13</f>
        <v>21423.380441228204</v>
      </c>
      <c r="C20" s="73">
        <f>C6+C13</f>
        <v>26497.234126441934</v>
      </c>
      <c r="D20" s="73">
        <f>D6+D13</f>
        <v>17729.237132405622</v>
      </c>
      <c r="E20" s="73">
        <f>E6+E13</f>
        <v>11732.63038162818</v>
      </c>
      <c r="F20" s="73">
        <f>F6+F13</f>
        <v>10515.07085835277</v>
      </c>
      <c r="G20" s="74">
        <f>SUM(B20:F20)</f>
        <v>87897.552940056703</v>
      </c>
    </row>
    <row r="22" spans="1:7">
      <c r="A22" s="26" t="s">
        <v>1108</v>
      </c>
    </row>
    <row r="23" spans="1:7">
      <c r="A23" s="26" t="s">
        <v>1109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18"/>
  <sheetViews>
    <sheetView workbookViewId="0">
      <selection activeCell="A2" sqref="A2"/>
    </sheetView>
  </sheetViews>
  <sheetFormatPr defaultRowHeight="15"/>
  <cols>
    <col min="1" max="1" width="50.7109375" customWidth="1"/>
    <col min="2" max="6" width="9.5703125" bestFit="1" customWidth="1"/>
    <col min="7" max="7" width="10.5703125" bestFit="1" customWidth="1"/>
  </cols>
  <sheetData>
    <row r="1" spans="1:7">
      <c r="A1" s="1" t="s">
        <v>0</v>
      </c>
    </row>
    <row r="2" spans="1:7" ht="15.75" thickBot="1">
      <c r="A2" s="28"/>
    </row>
    <row r="3" spans="1:7" ht="15.75" thickBot="1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5" t="s">
        <v>7</v>
      </c>
    </row>
    <row r="4" spans="1:7" ht="15.75" thickBot="1">
      <c r="A4" s="3"/>
      <c r="B4" s="4" t="s">
        <v>8</v>
      </c>
      <c r="C4" s="4" t="s">
        <v>8</v>
      </c>
      <c r="D4" s="4" t="s">
        <v>8</v>
      </c>
      <c r="E4" s="4" t="s">
        <v>8</v>
      </c>
      <c r="F4" s="4" t="s">
        <v>8</v>
      </c>
      <c r="G4" s="5" t="s">
        <v>8</v>
      </c>
    </row>
    <row r="5" spans="1:7" ht="15.75" thickBot="1">
      <c r="A5" s="4" t="s">
        <v>9</v>
      </c>
      <c r="B5" s="3" t="s">
        <v>10</v>
      </c>
      <c r="C5" s="3" t="s">
        <v>10</v>
      </c>
      <c r="D5" s="3" t="s">
        <v>10</v>
      </c>
      <c r="E5" s="3" t="s">
        <v>10</v>
      </c>
      <c r="F5" s="3" t="s">
        <v>10</v>
      </c>
      <c r="G5" s="7" t="s">
        <v>10</v>
      </c>
    </row>
    <row r="6" spans="1:7" ht="15.75" thickBot="1">
      <c r="A6" s="76" t="s">
        <v>1124</v>
      </c>
      <c r="B6" s="73">
        <f>SUM(B7:B7)</f>
        <v>5611.7278186645999</v>
      </c>
      <c r="C6" s="73">
        <f>SUM(C7:C7)</f>
        <v>6451.5326516859996</v>
      </c>
      <c r="D6" s="73">
        <f>SUM(D7:D7)</f>
        <v>5650.8732628400994</v>
      </c>
      <c r="E6" s="73">
        <f>SUM(E7:E7)</f>
        <v>6005.2149650975998</v>
      </c>
      <c r="F6" s="73">
        <f>SUM(F7:F7)</f>
        <v>5352.7494346725998</v>
      </c>
      <c r="G6" s="74">
        <f t="shared" ref="G6" si="0">SUM(B6:F6)</f>
        <v>29072.098132960899</v>
      </c>
    </row>
    <row r="7" spans="1:7" ht="15.75" thickBot="1">
      <c r="A7" s="29" t="s">
        <v>1125</v>
      </c>
      <c r="B7" s="8">
        <v>5611.7278186645999</v>
      </c>
      <c r="C7" s="8">
        <v>6451.5326516859996</v>
      </c>
      <c r="D7" s="8">
        <v>5650.8732628400994</v>
      </c>
      <c r="E7" s="8">
        <v>6005.2149650975998</v>
      </c>
      <c r="F7" s="8">
        <v>5352.7494346725998</v>
      </c>
      <c r="G7" s="9">
        <v>29072.098132960899</v>
      </c>
    </row>
    <row r="8" spans="1:7" ht="15.75" thickBot="1">
      <c r="A8" s="76" t="s">
        <v>1107</v>
      </c>
      <c r="B8" s="73">
        <f>SUM(B9:B13)</f>
        <v>4787.3255498677363</v>
      </c>
      <c r="C8" s="73">
        <f>SUM(C9:C13)</f>
        <v>3433.9466814671719</v>
      </c>
      <c r="D8" s="73">
        <f>SUM(D9:D13)</f>
        <v>3322.9176582219357</v>
      </c>
      <c r="E8" s="73">
        <f>SUM(E9:E13)</f>
        <v>2774.811309673667</v>
      </c>
      <c r="F8" s="73">
        <f>SUM(F9:F13)</f>
        <v>1854.9355220270365</v>
      </c>
      <c r="G8" s="74">
        <f t="shared" ref="G8" si="1">SUM(B8:F8)</f>
        <v>16173.936721257547</v>
      </c>
    </row>
    <row r="9" spans="1:7" ht="15.75" thickBot="1">
      <c r="A9" s="29" t="s">
        <v>994</v>
      </c>
      <c r="B9" s="8">
        <f>'Technoology Plan (Pre-CAM)'!D70</f>
        <v>1366.5258379007851</v>
      </c>
      <c r="C9" s="8">
        <f>'Technoology Plan (Pre-CAM)'!E70</f>
        <v>1074.7084674163752</v>
      </c>
      <c r="D9" s="8">
        <f>'Technoology Plan (Pre-CAM)'!F70</f>
        <v>1387.2835874821344</v>
      </c>
      <c r="E9" s="8">
        <f>'Technoology Plan (Pre-CAM)'!G70</f>
        <v>1503.0529841779951</v>
      </c>
      <c r="F9" s="8">
        <f>'Technoology Plan (Pre-CAM)'!H70</f>
        <v>1215.5751695191539</v>
      </c>
      <c r="G9" s="9">
        <f>SUM(B9:F9)</f>
        <v>6547.1460464964439</v>
      </c>
    </row>
    <row r="10" spans="1:7" ht="15.75" thickBot="1">
      <c r="A10" s="29" t="s">
        <v>999</v>
      </c>
      <c r="B10" s="8">
        <f>'Corporate Property (Pre-CAM)'!D58</f>
        <v>2731.9469366313256</v>
      </c>
      <c r="C10" s="8">
        <f>'Corporate Property (Pre-CAM)'!E58</f>
        <v>1994.4827301675773</v>
      </c>
      <c r="D10" s="8">
        <f>'Corporate Property (Pre-CAM)'!F58</f>
        <v>1468.9006985390215</v>
      </c>
      <c r="E10" s="8">
        <f>'Corporate Property (Pre-CAM)'!G58</f>
        <v>796.16043706517473</v>
      </c>
      <c r="F10" s="8">
        <f>'Corporate Property (Pre-CAM)'!H58</f>
        <v>66.033714772156202</v>
      </c>
      <c r="G10" s="9">
        <f>SUM(B10:F10)</f>
        <v>7057.5245171752558</v>
      </c>
    </row>
    <row r="11" spans="1:7" ht="15.75" thickBot="1">
      <c r="A11" s="29" t="s">
        <v>1002</v>
      </c>
      <c r="B11" s="8">
        <f>'Fleet &amp; Other Capex (Pre-CAM)'!D62</f>
        <v>21.52397557960953</v>
      </c>
      <c r="C11" s="8">
        <f>'Fleet &amp; Other Capex (Pre-CAM)'!E62</f>
        <v>15.352804604790059</v>
      </c>
      <c r="D11" s="8">
        <f>'Fleet &amp; Other Capex (Pre-CAM)'!F62</f>
        <v>17.492875063419294</v>
      </c>
      <c r="E11" s="8">
        <f>'Fleet &amp; Other Capex (Pre-CAM)'!G62</f>
        <v>21.339226850442046</v>
      </c>
      <c r="F11" s="8">
        <f>'Fleet &amp; Other Capex (Pre-CAM)'!H62</f>
        <v>19.880640401440978</v>
      </c>
      <c r="G11" s="9">
        <f>SUM(B11:F11)</f>
        <v>95.5895224997019</v>
      </c>
    </row>
    <row r="12" spans="1:7" ht="15.75" thickBot="1">
      <c r="A12" s="29" t="s">
        <v>1004</v>
      </c>
      <c r="B12" s="8">
        <f>'Fleet &amp; Other Capex (Pre-CAM)'!D63</f>
        <v>171.59883422297574</v>
      </c>
      <c r="C12" s="8">
        <f>'Fleet &amp; Other Capex (Pre-CAM)'!E63</f>
        <v>148.23143969387911</v>
      </c>
      <c r="D12" s="8">
        <f>'Fleet &amp; Other Capex (Pre-CAM)'!F63</f>
        <v>156.83543982901926</v>
      </c>
      <c r="E12" s="8">
        <f>'Fleet &amp; Other Capex (Pre-CAM)'!G63</f>
        <v>219.11300146802648</v>
      </c>
      <c r="F12" s="8">
        <f>'Fleet &amp; Other Capex (Pre-CAM)'!H63</f>
        <v>300.90267816232995</v>
      </c>
      <c r="G12" s="9">
        <f>SUM(B12:F12)</f>
        <v>996.68139337623052</v>
      </c>
    </row>
    <row r="13" spans="1:7" ht="15.75" thickBot="1">
      <c r="A13" s="29" t="s">
        <v>1006</v>
      </c>
      <c r="B13" s="8">
        <f>'Fleet &amp; Other Capex (Pre-CAM)'!D64</f>
        <v>495.72996553304097</v>
      </c>
      <c r="C13" s="8">
        <f>'Fleet &amp; Other Capex (Pre-CAM)'!E64</f>
        <v>201.17123958455019</v>
      </c>
      <c r="D13" s="8">
        <f>'Fleet &amp; Other Capex (Pre-CAM)'!F64</f>
        <v>292.40505730834099</v>
      </c>
      <c r="E13" s="8">
        <f>'Fleet &amp; Other Capex (Pre-CAM)'!G64</f>
        <v>235.14566011202839</v>
      </c>
      <c r="F13" s="8">
        <f>'Fleet &amp; Other Capex (Pre-CAM)'!H64</f>
        <v>252.54331917195546</v>
      </c>
      <c r="G13" s="9">
        <f>SUM(B13:F13)</f>
        <v>1476.9952417099159</v>
      </c>
    </row>
    <row r="14" spans="1:7" ht="15.75" thickBot="1"/>
    <row r="15" spans="1:7" ht="15.75" thickBot="1">
      <c r="A15" s="75" t="s">
        <v>1132</v>
      </c>
      <c r="B15" s="73">
        <f>B6+B8</f>
        <v>10399.053368532335</v>
      </c>
      <c r="C15" s="73">
        <f>C6+C8</f>
        <v>9885.479333153171</v>
      </c>
      <c r="D15" s="73">
        <f>D6+D8</f>
        <v>8973.7909210620346</v>
      </c>
      <c r="E15" s="73">
        <f>E6+E8</f>
        <v>8780.0262747712659</v>
      </c>
      <c r="F15" s="73">
        <f>F6+F8</f>
        <v>7207.6849566996361</v>
      </c>
      <c r="G15" s="74">
        <f>SUM(B15:F15)</f>
        <v>45246.034854218451</v>
      </c>
    </row>
    <row r="17" spans="1:1">
      <c r="A17" s="26" t="s">
        <v>1108</v>
      </c>
    </row>
    <row r="18" spans="1:1">
      <c r="A18" s="26" t="s">
        <v>1109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2:H14"/>
  <sheetViews>
    <sheetView workbookViewId="0">
      <selection activeCell="A3" sqref="A3"/>
    </sheetView>
  </sheetViews>
  <sheetFormatPr defaultColWidth="8.85546875" defaultRowHeight="15"/>
  <cols>
    <col min="1" max="1" width="26.28515625" bestFit="1" customWidth="1"/>
    <col min="2" max="2" width="15.140625" bestFit="1" customWidth="1"/>
    <col min="3" max="8" width="12.7109375" customWidth="1"/>
  </cols>
  <sheetData>
    <row r="2" spans="1:8">
      <c r="A2" t="s">
        <v>1131</v>
      </c>
    </row>
    <row r="4" spans="1:8">
      <c r="A4" s="77"/>
      <c r="B4" s="78" t="s">
        <v>1126</v>
      </c>
      <c r="C4" s="79" t="s">
        <v>2</v>
      </c>
      <c r="D4" s="79" t="s">
        <v>3</v>
      </c>
      <c r="E4" s="79" t="s">
        <v>4</v>
      </c>
      <c r="F4" s="79" t="s">
        <v>5</v>
      </c>
      <c r="G4" s="79" t="s">
        <v>6</v>
      </c>
      <c r="H4" s="79" t="s">
        <v>1130</v>
      </c>
    </row>
    <row r="5" spans="1:8">
      <c r="A5" s="80" t="s">
        <v>1094</v>
      </c>
      <c r="B5" s="81" t="s">
        <v>1127</v>
      </c>
      <c r="C5" s="83">
        <f>'SCS Summary'!B10*1000</f>
        <v>1011520.2078912565</v>
      </c>
      <c r="D5" s="83">
        <f>'SCS Summary'!C10*1000</f>
        <v>984869.21097457164</v>
      </c>
      <c r="E5" s="83">
        <f>'SCS Summary'!D10*1000</f>
        <v>856784.27632153477</v>
      </c>
      <c r="F5" s="83">
        <f>'SCS Summary'!E10*1000</f>
        <v>814037.38917470467</v>
      </c>
      <c r="G5" s="83">
        <f>'SCS Summary'!F10*1000</f>
        <v>753767.19530745328</v>
      </c>
      <c r="H5" s="84">
        <f t="shared" ref="H5:H11" si="0">SUM(C5:G5)</f>
        <v>4420978.2796695204</v>
      </c>
    </row>
    <row r="6" spans="1:8">
      <c r="A6" s="80" t="s">
        <v>1095</v>
      </c>
      <c r="B6" s="81" t="s">
        <v>1127</v>
      </c>
      <c r="C6" s="83">
        <f>'Metering (ACS)'!B19</f>
        <v>21214.701317030627</v>
      </c>
      <c r="D6" s="83">
        <f>'Metering (ACS)'!C19</f>
        <v>19637.302982095323</v>
      </c>
      <c r="E6" s="83">
        <f>'Metering (ACS)'!D19</f>
        <v>27389.86639388225</v>
      </c>
      <c r="F6" s="83">
        <f>'Metering (ACS)'!E19</f>
        <v>23764.947693852326</v>
      </c>
      <c r="G6" s="83">
        <f>'Metering (ACS)'!F19</f>
        <v>22939.638339042162</v>
      </c>
      <c r="H6" s="84">
        <f t="shared" si="0"/>
        <v>114946.45672590271</v>
      </c>
    </row>
    <row r="7" spans="1:8">
      <c r="A7" s="80" t="s">
        <v>1096</v>
      </c>
      <c r="B7" s="81" t="s">
        <v>1127</v>
      </c>
      <c r="C7" s="83">
        <f>'ANS Network (ACS)'!B19</f>
        <v>16735.061736019838</v>
      </c>
      <c r="D7" s="83">
        <f>'ANS Network (ACS)'!C19</f>
        <v>16963.212048947436</v>
      </c>
      <c r="E7" s="83">
        <f>'ANS Network (ACS)'!D19</f>
        <v>17286.994699255567</v>
      </c>
      <c r="F7" s="83">
        <f>'ANS Network (ACS)'!E19</f>
        <v>17638.719895709921</v>
      </c>
      <c r="G7" s="83">
        <f>'ANS Network (ACS)'!F19</f>
        <v>17974.653251500578</v>
      </c>
      <c r="H7" s="84">
        <f t="shared" si="0"/>
        <v>86598.641631433333</v>
      </c>
    </row>
    <row r="8" spans="1:8">
      <c r="A8" s="80" t="s">
        <v>1097</v>
      </c>
      <c r="B8" s="81" t="s">
        <v>1127</v>
      </c>
      <c r="C8" s="83">
        <f>'ANS Metering (ACS)'!B6</f>
        <v>83.127558140347219</v>
      </c>
      <c r="D8" s="83">
        <f>'ANS Metering (ACS)'!C6</f>
        <v>79.639945221863755</v>
      </c>
      <c r="E8" s="83">
        <f>'ANS Metering (ACS)'!D6</f>
        <v>91.842484303785028</v>
      </c>
      <c r="F8" s="83">
        <f>'ANS Metering (ACS)'!E6</f>
        <v>90.666087861655541</v>
      </c>
      <c r="G8" s="83">
        <f>'ANS Metering (ACS)'!F6</f>
        <v>75.672869909844707</v>
      </c>
      <c r="H8" s="84">
        <f t="shared" si="0"/>
        <v>420.94894543749626</v>
      </c>
    </row>
    <row r="9" spans="1:8">
      <c r="A9" s="80" t="s">
        <v>1098</v>
      </c>
      <c r="B9" s="81" t="s">
        <v>1127</v>
      </c>
      <c r="C9" s="83">
        <f>'Public Lighting (ACS)'!B20</f>
        <v>21423.380441228204</v>
      </c>
      <c r="D9" s="83">
        <f>'Public Lighting (ACS)'!C20</f>
        <v>26497.234126441934</v>
      </c>
      <c r="E9" s="83">
        <f>'Public Lighting (ACS)'!D20</f>
        <v>17729.237132405622</v>
      </c>
      <c r="F9" s="83">
        <f>'Public Lighting (ACS)'!E20</f>
        <v>11732.63038162818</v>
      </c>
      <c r="G9" s="83">
        <f>'Public Lighting (ACS)'!F20</f>
        <v>10515.07085835277</v>
      </c>
      <c r="H9" s="84">
        <f t="shared" si="0"/>
        <v>87897.552940056703</v>
      </c>
    </row>
    <row r="10" spans="1:8">
      <c r="A10" s="80" t="s">
        <v>1128</v>
      </c>
      <c r="B10" s="81" t="s">
        <v>1127</v>
      </c>
      <c r="C10" s="83">
        <f>Unregulated!B15</f>
        <v>10399.053368532335</v>
      </c>
      <c r="D10" s="83">
        <f>Unregulated!C15</f>
        <v>9885.479333153171</v>
      </c>
      <c r="E10" s="83">
        <f>Unregulated!D15</f>
        <v>8973.7909210620346</v>
      </c>
      <c r="F10" s="83">
        <f>Unregulated!E15</f>
        <v>8780.0262747712659</v>
      </c>
      <c r="G10" s="83">
        <f>Unregulated!F15</f>
        <v>7207.6849566996361</v>
      </c>
      <c r="H10" s="84">
        <f t="shared" si="0"/>
        <v>45246.034854218451</v>
      </c>
    </row>
    <row r="11" spans="1:8">
      <c r="B11" s="82" t="s">
        <v>1129</v>
      </c>
      <c r="C11" s="85">
        <f>SUM(C5:C10)</f>
        <v>1081375.5323122079</v>
      </c>
      <c r="D11" s="85">
        <f>SUM(D5:D10)</f>
        <v>1057932.0794104312</v>
      </c>
      <c r="E11" s="85">
        <f>SUM(E5:E10)</f>
        <v>928256.00795244391</v>
      </c>
      <c r="F11" s="85">
        <f>SUM(F5:F10)</f>
        <v>876044.37950852804</v>
      </c>
      <c r="G11" s="85">
        <f>SUM(G5:G10)</f>
        <v>812479.91558295826</v>
      </c>
      <c r="H11" s="84">
        <f t="shared" si="0"/>
        <v>4756087.9147665687</v>
      </c>
    </row>
    <row r="13" spans="1:8">
      <c r="A13" s="26" t="s">
        <v>1108</v>
      </c>
    </row>
    <row r="14" spans="1:8">
      <c r="A14" s="26" t="s">
        <v>1109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0000"/>
  </sheetPr>
  <dimension ref="A1:J82"/>
  <sheetViews>
    <sheetView workbookViewId="0">
      <selection activeCell="A2" sqref="A2"/>
    </sheetView>
  </sheetViews>
  <sheetFormatPr defaultRowHeight="15"/>
  <cols>
    <col min="1" max="1" width="23.140625" bestFit="1" customWidth="1"/>
    <col min="2" max="2" width="29.140625" bestFit="1" customWidth="1"/>
    <col min="3" max="3" width="15.7109375" customWidth="1"/>
    <col min="4" max="8" width="9.5703125" bestFit="1" customWidth="1"/>
    <col min="9" max="9" width="10.5703125" bestFit="1" customWidth="1"/>
  </cols>
  <sheetData>
    <row r="1" spans="1:10">
      <c r="A1" s="1" t="s">
        <v>0</v>
      </c>
    </row>
    <row r="2" spans="1:10" ht="15.75" thickBot="1">
      <c r="A2" s="28" t="s">
        <v>995</v>
      </c>
      <c r="C2" s="26" t="s">
        <v>1093</v>
      </c>
      <c r="D2">
        <v>2</v>
      </c>
      <c r="E2">
        <f>D2+1</f>
        <v>3</v>
      </c>
      <c r="F2">
        <f t="shared" ref="F2:H2" si="0">E2+1</f>
        <v>4</v>
      </c>
      <c r="G2">
        <f t="shared" si="0"/>
        <v>5</v>
      </c>
      <c r="H2">
        <f t="shared" si="0"/>
        <v>6</v>
      </c>
    </row>
    <row r="3" spans="1:10" ht="15.75" thickBot="1">
      <c r="A3" s="96"/>
      <c r="B3" s="3" t="s">
        <v>1</v>
      </c>
      <c r="C3" s="3"/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5" t="s">
        <v>7</v>
      </c>
    </row>
    <row r="4" spans="1:10" ht="15.75" thickBot="1">
      <c r="A4" s="97"/>
      <c r="B4" s="3"/>
      <c r="C4" s="3"/>
      <c r="D4" s="4" t="s">
        <v>8</v>
      </c>
      <c r="E4" s="4" t="s">
        <v>8</v>
      </c>
      <c r="F4" s="4" t="s">
        <v>8</v>
      </c>
      <c r="G4" s="4" t="s">
        <v>8</v>
      </c>
      <c r="H4" s="4" t="s">
        <v>8</v>
      </c>
      <c r="I4" s="5" t="s">
        <v>8</v>
      </c>
    </row>
    <row r="5" spans="1:10" ht="15.75" thickBot="1">
      <c r="A5" s="4" t="s">
        <v>9</v>
      </c>
      <c r="B5" s="6"/>
      <c r="C5" s="6"/>
      <c r="D5" s="3" t="s">
        <v>10</v>
      </c>
      <c r="E5" s="3" t="s">
        <v>10</v>
      </c>
      <c r="F5" s="3" t="s">
        <v>10</v>
      </c>
      <c r="G5" s="3" t="s">
        <v>10</v>
      </c>
      <c r="H5" s="3" t="s">
        <v>10</v>
      </c>
      <c r="I5" s="7" t="s">
        <v>10</v>
      </c>
    </row>
    <row r="6" spans="1:10" ht="15.75" thickBot="1">
      <c r="A6" s="103" t="s">
        <v>7</v>
      </c>
      <c r="B6" s="104"/>
      <c r="C6" s="67"/>
      <c r="D6" s="9">
        <v>40111.742417241592</v>
      </c>
      <c r="E6" s="9">
        <v>34803.431681545197</v>
      </c>
      <c r="F6" s="9">
        <v>38348.717458430496</v>
      </c>
      <c r="G6" s="9">
        <v>41857.905450480204</v>
      </c>
      <c r="H6" s="9">
        <v>38140.9429744562</v>
      </c>
      <c r="I6" s="9">
        <v>193262.7399821537</v>
      </c>
      <c r="J6" s="68"/>
    </row>
    <row r="7" spans="1:10" ht="15.75" thickBot="1">
      <c r="A7" s="29" t="s">
        <v>987</v>
      </c>
      <c r="B7" s="29" t="s">
        <v>988</v>
      </c>
      <c r="C7" s="29" t="s">
        <v>1025</v>
      </c>
      <c r="D7" s="10">
        <v>12764.418169998598</v>
      </c>
      <c r="E7" s="10">
        <v>13458.825925054001</v>
      </c>
      <c r="F7" s="10">
        <v>10803.603935961301</v>
      </c>
      <c r="G7" s="10">
        <v>12058.8613276058</v>
      </c>
      <c r="H7" s="10">
        <v>14011.050294453698</v>
      </c>
      <c r="I7" s="9">
        <v>63096.759653073401</v>
      </c>
      <c r="J7" s="68"/>
    </row>
    <row r="8" spans="1:10" ht="15.75" thickBot="1">
      <c r="A8" s="29" t="s">
        <v>989</v>
      </c>
      <c r="B8" s="29" t="s">
        <v>990</v>
      </c>
      <c r="C8" s="29" t="s">
        <v>1025</v>
      </c>
      <c r="D8" s="8">
        <v>4194.8875556812</v>
      </c>
      <c r="E8" s="13"/>
      <c r="F8" s="13"/>
      <c r="G8" s="13"/>
      <c r="H8" s="13"/>
      <c r="I8" s="9">
        <v>4194.8875556812</v>
      </c>
    </row>
    <row r="9" spans="1:10" ht="15.75" thickBot="1">
      <c r="A9" s="29" t="s">
        <v>991</v>
      </c>
      <c r="B9" s="29" t="s">
        <v>992</v>
      </c>
      <c r="C9" s="29" t="s">
        <v>1025</v>
      </c>
      <c r="D9" s="10">
        <v>757.78301103230001</v>
      </c>
      <c r="E9" s="10">
        <v>142.8131712046</v>
      </c>
      <c r="F9" s="10">
        <v>176.85527334809998</v>
      </c>
      <c r="G9" s="10">
        <v>146.89325460409998</v>
      </c>
      <c r="H9" s="10">
        <v>149.0891436471</v>
      </c>
      <c r="I9" s="9">
        <v>1373.4338538361999</v>
      </c>
    </row>
    <row r="10" spans="1:10" ht="15.75" thickBot="1">
      <c r="A10" s="29" t="s">
        <v>993</v>
      </c>
      <c r="B10" s="29" t="s">
        <v>994</v>
      </c>
      <c r="C10" s="29" t="s">
        <v>1024</v>
      </c>
      <c r="D10" s="8">
        <v>22394.6536805295</v>
      </c>
      <c r="E10" s="8">
        <v>21201.792585286599</v>
      </c>
      <c r="F10" s="8">
        <v>27368.2582491211</v>
      </c>
      <c r="G10" s="8">
        <v>29652.150868270295</v>
      </c>
      <c r="H10" s="8">
        <v>23980.803536355394</v>
      </c>
      <c r="I10" s="9">
        <v>124597.65891956289</v>
      </c>
    </row>
    <row r="11" spans="1:10">
      <c r="D11" s="86"/>
      <c r="E11" s="86"/>
      <c r="F11" s="86"/>
      <c r="G11" s="86"/>
      <c r="H11" s="86"/>
      <c r="I11" s="86"/>
      <c r="J11" s="87"/>
    </row>
    <row r="12" spans="1:10" ht="15.75" thickBot="1">
      <c r="C12" s="26" t="s">
        <v>1094</v>
      </c>
    </row>
    <row r="13" spans="1:10" ht="15.75" thickBot="1">
      <c r="A13" s="96"/>
      <c r="B13" s="3" t="s">
        <v>1</v>
      </c>
      <c r="C13" s="3"/>
      <c r="D13" s="4" t="s">
        <v>2</v>
      </c>
      <c r="E13" s="4" t="s">
        <v>3</v>
      </c>
      <c r="F13" s="4" t="s">
        <v>4</v>
      </c>
      <c r="G13" s="4" t="s">
        <v>5</v>
      </c>
      <c r="H13" s="4" t="s">
        <v>6</v>
      </c>
      <c r="I13" s="5" t="s">
        <v>7</v>
      </c>
    </row>
    <row r="14" spans="1:10" ht="15.75" thickBot="1">
      <c r="A14" s="97"/>
      <c r="B14" s="3"/>
      <c r="C14" s="3"/>
      <c r="D14" s="4" t="s">
        <v>8</v>
      </c>
      <c r="E14" s="4" t="s">
        <v>8</v>
      </c>
      <c r="F14" s="4" t="s">
        <v>8</v>
      </c>
      <c r="G14" s="4" t="s">
        <v>8</v>
      </c>
      <c r="H14" s="4" t="s">
        <v>8</v>
      </c>
      <c r="I14" s="5" t="s">
        <v>8</v>
      </c>
    </row>
    <row r="15" spans="1:10" ht="15.75" thickBot="1">
      <c r="A15" s="4" t="s">
        <v>9</v>
      </c>
      <c r="B15" s="6"/>
      <c r="C15" s="6"/>
      <c r="D15" s="3" t="s">
        <v>10</v>
      </c>
      <c r="E15" s="3" t="s">
        <v>10</v>
      </c>
      <c r="F15" s="3" t="s">
        <v>10</v>
      </c>
      <c r="G15" s="3" t="s">
        <v>10</v>
      </c>
      <c r="H15" s="3" t="s">
        <v>10</v>
      </c>
      <c r="I15" s="7" t="s">
        <v>10</v>
      </c>
    </row>
    <row r="16" spans="1:10" ht="15.75" thickBot="1">
      <c r="A16" s="103" t="s">
        <v>7</v>
      </c>
      <c r="B16" s="104"/>
      <c r="C16" s="67"/>
      <c r="D16" s="9">
        <f>SUM(D17:D20)</f>
        <v>37958.141118786996</v>
      </c>
      <c r="E16" s="9">
        <f>SUM(E17:E20)</f>
        <v>32983.571674762119</v>
      </c>
      <c r="F16" s="9">
        <f>SUM(F17:F20)</f>
        <v>35999.557667222522</v>
      </c>
      <c r="G16" s="9">
        <f>SUM(G17:G20)</f>
        <v>39312.707290315571</v>
      </c>
      <c r="H16" s="9">
        <f>SUM(H17:H20)</f>
        <v>36082.546020010857</v>
      </c>
      <c r="I16" s="9">
        <f>SUM(D16:H16)</f>
        <v>182336.52377109806</v>
      </c>
    </row>
    <row r="17" spans="1:9" ht="15.75" thickBot="1">
      <c r="A17" s="29" t="s">
        <v>987</v>
      </c>
      <c r="B17" s="29" t="s">
        <v>988</v>
      </c>
      <c r="C17" s="29" t="s">
        <v>1025</v>
      </c>
      <c r="D17" s="10">
        <f>VLOOKUP($C17,'CAM Assumptions'!$C$55:$H$59,D$2,0)*D7</f>
        <v>12764.418169998598</v>
      </c>
      <c r="E17" s="10">
        <f>VLOOKUP($C17,'CAM Assumptions'!$C$55:$H$59,E$2,0)*E7</f>
        <v>13458.825925054001</v>
      </c>
      <c r="F17" s="10">
        <f>VLOOKUP($C17,'CAM Assumptions'!$C$55:$H$59,F$2,0)*F7</f>
        <v>10803.603935961301</v>
      </c>
      <c r="G17" s="10">
        <f>VLOOKUP($C17,'CAM Assumptions'!$C$55:$H$59,G$2,0)*G7</f>
        <v>12058.8613276058</v>
      </c>
      <c r="H17" s="10">
        <f>VLOOKUP($C17,'CAM Assumptions'!$C$55:$H$59,H$2,0)*H7</f>
        <v>14011.050294453698</v>
      </c>
      <c r="I17" s="9">
        <f>SUM(D17:H17)</f>
        <v>63096.759653073401</v>
      </c>
    </row>
    <row r="18" spans="1:9" ht="15.75" thickBot="1">
      <c r="A18" s="29" t="s">
        <v>989</v>
      </c>
      <c r="B18" s="29" t="s">
        <v>990</v>
      </c>
      <c r="C18" s="29" t="s">
        <v>1025</v>
      </c>
      <c r="D18" s="8">
        <f>VLOOKUP($C18,'CAM Assumptions'!$C$55:$H$59,D$2,0)*D8</f>
        <v>4194.8875556812</v>
      </c>
      <c r="E18" s="13">
        <f>VLOOKUP($C18,'CAM Assumptions'!$C$55:$H$59,E$2,0)*E8</f>
        <v>0</v>
      </c>
      <c r="F18" s="13">
        <f>VLOOKUP($C18,'CAM Assumptions'!$C$55:$H$59,F$2,0)*F8</f>
        <v>0</v>
      </c>
      <c r="G18" s="13">
        <f>VLOOKUP($C18,'CAM Assumptions'!$C$55:$H$59,G$2,0)*G8</f>
        <v>0</v>
      </c>
      <c r="H18" s="13">
        <f>VLOOKUP($C18,'CAM Assumptions'!$C$55:$H$59,H$2,0)*H8</f>
        <v>0</v>
      </c>
      <c r="I18" s="9">
        <f>SUM(D18:H18)</f>
        <v>4194.8875556812</v>
      </c>
    </row>
    <row r="19" spans="1:9" ht="15.75" thickBot="1">
      <c r="A19" s="29" t="s">
        <v>991</v>
      </c>
      <c r="B19" s="29" t="s">
        <v>992</v>
      </c>
      <c r="C19" s="29" t="s">
        <v>1025</v>
      </c>
      <c r="D19" s="10">
        <f>VLOOKUP($C19,'CAM Assumptions'!$C$55:$H$59,D$2,0)*D9</f>
        <v>757.78301103230001</v>
      </c>
      <c r="E19" s="10">
        <f>VLOOKUP($C19,'CAM Assumptions'!$C$55:$H$59,E$2,0)*E9</f>
        <v>142.8131712046</v>
      </c>
      <c r="F19" s="10">
        <f>VLOOKUP($C19,'CAM Assumptions'!$C$55:$H$59,F$2,0)*F9</f>
        <v>176.85527334809998</v>
      </c>
      <c r="G19" s="10">
        <f>VLOOKUP($C19,'CAM Assumptions'!$C$55:$H$59,G$2,0)*G9</f>
        <v>146.89325460409998</v>
      </c>
      <c r="H19" s="10">
        <f>VLOOKUP($C19,'CAM Assumptions'!$C$55:$H$59,H$2,0)*H9</f>
        <v>149.0891436471</v>
      </c>
      <c r="I19" s="9">
        <f>SUM(D19:H19)</f>
        <v>1373.4338538361997</v>
      </c>
    </row>
    <row r="20" spans="1:9" ht="15.75" thickBot="1">
      <c r="A20" s="29" t="s">
        <v>993</v>
      </c>
      <c r="B20" s="29" t="s">
        <v>994</v>
      </c>
      <c r="C20" s="29" t="s">
        <v>1024</v>
      </c>
      <c r="D20" s="8">
        <f>VLOOKUP($C20,'CAM Assumptions'!$C$55:$H$59,D$2,0)*D10</f>
        <v>20241.0523820749</v>
      </c>
      <c r="E20" s="8">
        <f>VLOOKUP($C20,'CAM Assumptions'!$C$55:$H$59,E$2,0)*E10</f>
        <v>19381.932578503514</v>
      </c>
      <c r="F20" s="8">
        <f>VLOOKUP($C20,'CAM Assumptions'!$C$55:$H$59,F$2,0)*F10</f>
        <v>25019.098457913122</v>
      </c>
      <c r="G20" s="8">
        <f>VLOOKUP($C20,'CAM Assumptions'!$C$55:$H$59,G$2,0)*G10</f>
        <v>27106.952708105669</v>
      </c>
      <c r="H20" s="8">
        <f>VLOOKUP($C20,'CAM Assumptions'!$C$55:$H$59,H$2,0)*H10</f>
        <v>21922.406581910062</v>
      </c>
      <c r="I20" s="9">
        <f>SUM(D20:H20)</f>
        <v>113671.44270850727</v>
      </c>
    </row>
    <row r="22" spans="1:9" ht="15.75" thickBot="1">
      <c r="C22" s="26" t="s">
        <v>1095</v>
      </c>
    </row>
    <row r="23" spans="1:9" ht="15.75" thickBot="1">
      <c r="A23" s="96"/>
      <c r="B23" s="3" t="s">
        <v>1</v>
      </c>
      <c r="C23" s="3"/>
      <c r="D23" s="4" t="s">
        <v>2</v>
      </c>
      <c r="E23" s="4" t="s">
        <v>3</v>
      </c>
      <c r="F23" s="4" t="s">
        <v>4</v>
      </c>
      <c r="G23" s="4" t="s">
        <v>5</v>
      </c>
      <c r="H23" s="4" t="s">
        <v>6</v>
      </c>
      <c r="I23" s="5" t="s">
        <v>7</v>
      </c>
    </row>
    <row r="24" spans="1:9" ht="15.75" thickBot="1">
      <c r="A24" s="97"/>
      <c r="B24" s="3"/>
      <c r="C24" s="3"/>
      <c r="D24" s="4" t="s">
        <v>8</v>
      </c>
      <c r="E24" s="4" t="s">
        <v>8</v>
      </c>
      <c r="F24" s="4" t="s">
        <v>8</v>
      </c>
      <c r="G24" s="4" t="s">
        <v>8</v>
      </c>
      <c r="H24" s="4" t="s">
        <v>8</v>
      </c>
      <c r="I24" s="5" t="s">
        <v>8</v>
      </c>
    </row>
    <row r="25" spans="1:9" ht="15.75" thickBot="1">
      <c r="A25" s="4" t="s">
        <v>9</v>
      </c>
      <c r="B25" s="6"/>
      <c r="C25" s="6"/>
      <c r="D25" s="3" t="s">
        <v>10</v>
      </c>
      <c r="E25" s="3" t="s">
        <v>10</v>
      </c>
      <c r="F25" s="3" t="s">
        <v>10</v>
      </c>
      <c r="G25" s="3" t="s">
        <v>10</v>
      </c>
      <c r="H25" s="3" t="s">
        <v>10</v>
      </c>
      <c r="I25" s="7" t="s">
        <v>10</v>
      </c>
    </row>
    <row r="26" spans="1:9" ht="15.75" thickBot="1">
      <c r="A26" s="103" t="s">
        <v>7</v>
      </c>
      <c r="B26" s="104"/>
      <c r="C26" s="67"/>
      <c r="D26" s="9">
        <f>SUM(D27:D30)</f>
        <v>276.11021865168635</v>
      </c>
      <c r="E26" s="9">
        <f>SUM(E27:E30)</f>
        <v>261.40308620270537</v>
      </c>
      <c r="F26" s="9">
        <f>SUM(F27:F30)</f>
        <v>337.43124037906426</v>
      </c>
      <c r="G26" s="9">
        <f>SUM(G27:G30)</f>
        <v>365.59001878422094</v>
      </c>
      <c r="H26" s="9">
        <f>SUM(H27:H30)</f>
        <v>295.66632296810167</v>
      </c>
      <c r="I26" s="9">
        <f>SUM(D26:H26)</f>
        <v>1536.2008869857787</v>
      </c>
    </row>
    <row r="27" spans="1:9" ht="15.75" thickBot="1">
      <c r="A27" s="29" t="s">
        <v>987</v>
      </c>
      <c r="B27" s="29" t="s">
        <v>988</v>
      </c>
      <c r="C27" s="29" t="s">
        <v>1025</v>
      </c>
      <c r="D27" s="10">
        <f>VLOOKUP($C27,'CAM Assumptions'!$C$63:$H$67,D$2,0)*D7</f>
        <v>0</v>
      </c>
      <c r="E27" s="10">
        <f>VLOOKUP($C27,'CAM Assumptions'!$C$63:$H$67,E$2,0)*E7</f>
        <v>0</v>
      </c>
      <c r="F27" s="10">
        <f>VLOOKUP($C27,'CAM Assumptions'!$C$63:$H$67,F$2,0)*F7</f>
        <v>0</v>
      </c>
      <c r="G27" s="10">
        <f>VLOOKUP($C27,'CAM Assumptions'!$C$63:$H$67,G$2,0)*G7</f>
        <v>0</v>
      </c>
      <c r="H27" s="10">
        <f>VLOOKUP($C27,'CAM Assumptions'!$C$63:$H$67,H$2,0)*H7</f>
        <v>0</v>
      </c>
      <c r="I27" s="9">
        <f>SUM(D27:H27)</f>
        <v>0</v>
      </c>
    </row>
    <row r="28" spans="1:9" ht="15.75" thickBot="1">
      <c r="A28" s="29" t="s">
        <v>989</v>
      </c>
      <c r="B28" s="29" t="s">
        <v>990</v>
      </c>
      <c r="C28" s="29" t="s">
        <v>1025</v>
      </c>
      <c r="D28" s="8">
        <f>VLOOKUP($C28,'CAM Assumptions'!$C$63:$H$67,D$2,0)*D8</f>
        <v>0</v>
      </c>
      <c r="E28" s="13">
        <f>VLOOKUP($C28,'CAM Assumptions'!$C$63:$H$67,E$2,0)*E8</f>
        <v>0</v>
      </c>
      <c r="F28" s="13">
        <f>VLOOKUP($C28,'CAM Assumptions'!$C$63:$H$67,F$2,0)*F8</f>
        <v>0</v>
      </c>
      <c r="G28" s="13">
        <f>VLOOKUP($C28,'CAM Assumptions'!$C$63:$H$67,G$2,0)*G8</f>
        <v>0</v>
      </c>
      <c r="H28" s="13">
        <f>VLOOKUP($C28,'CAM Assumptions'!$C$63:$H$67,H$2,0)*H8</f>
        <v>0</v>
      </c>
      <c r="I28" s="9">
        <f>SUM(D28:H28)</f>
        <v>0</v>
      </c>
    </row>
    <row r="29" spans="1:9" ht="15.75" thickBot="1">
      <c r="A29" s="29" t="s">
        <v>991</v>
      </c>
      <c r="B29" s="29" t="s">
        <v>992</v>
      </c>
      <c r="C29" s="29" t="s">
        <v>1025</v>
      </c>
      <c r="D29" s="10">
        <f>VLOOKUP($C29,'CAM Assumptions'!$C$63:$H$67,D$2,0)*D9</f>
        <v>0</v>
      </c>
      <c r="E29" s="10">
        <f>VLOOKUP($C29,'CAM Assumptions'!$C$63:$H$67,E$2,0)*E9</f>
        <v>0</v>
      </c>
      <c r="F29" s="10">
        <f>VLOOKUP($C29,'CAM Assumptions'!$C$63:$H$67,F$2,0)*F9</f>
        <v>0</v>
      </c>
      <c r="G29" s="10">
        <f>VLOOKUP($C29,'CAM Assumptions'!$C$63:$H$67,G$2,0)*G9</f>
        <v>0</v>
      </c>
      <c r="H29" s="10">
        <f>VLOOKUP($C29,'CAM Assumptions'!$C$63:$H$67,H$2,0)*H9</f>
        <v>0</v>
      </c>
      <c r="I29" s="9">
        <f>SUM(D29:H29)</f>
        <v>0</v>
      </c>
    </row>
    <row r="30" spans="1:9" ht="15.75" thickBot="1">
      <c r="A30" s="29" t="s">
        <v>993</v>
      </c>
      <c r="B30" s="29" t="s">
        <v>994</v>
      </c>
      <c r="C30" s="29" t="s">
        <v>1024</v>
      </c>
      <c r="D30" s="8">
        <f>VLOOKUP($C30,'CAM Assumptions'!$C$63:$H$67,D$2,0)*D10</f>
        <v>276.11021865168635</v>
      </c>
      <c r="E30" s="8">
        <f>VLOOKUP($C30,'CAM Assumptions'!$C$63:$H$67,E$2,0)*E10</f>
        <v>261.40308620270537</v>
      </c>
      <c r="F30" s="8">
        <f>VLOOKUP($C30,'CAM Assumptions'!$C$63:$H$67,F$2,0)*F10</f>
        <v>337.43124037906426</v>
      </c>
      <c r="G30" s="8">
        <f>VLOOKUP($C30,'CAM Assumptions'!$C$63:$H$67,G$2,0)*G10</f>
        <v>365.59001878422094</v>
      </c>
      <c r="H30" s="8">
        <f>VLOOKUP($C30,'CAM Assumptions'!$C$63:$H$67,H$2,0)*H10</f>
        <v>295.66632296810167</v>
      </c>
      <c r="I30" s="9">
        <f>SUM(D30:H30)</f>
        <v>1536.2008869857787</v>
      </c>
    </row>
    <row r="32" spans="1:9" ht="15.75" thickBot="1">
      <c r="C32" s="26" t="s">
        <v>1096</v>
      </c>
    </row>
    <row r="33" spans="1:9" ht="15.75" thickBot="1">
      <c r="A33" s="96"/>
      <c r="B33" s="3" t="s">
        <v>1</v>
      </c>
      <c r="C33" s="3"/>
      <c r="D33" s="4" t="s">
        <v>2</v>
      </c>
      <c r="E33" s="4" t="s">
        <v>3</v>
      </c>
      <c r="F33" s="4" t="s">
        <v>4</v>
      </c>
      <c r="G33" s="4" t="s">
        <v>5</v>
      </c>
      <c r="H33" s="4" t="s">
        <v>6</v>
      </c>
      <c r="I33" s="5" t="s">
        <v>7</v>
      </c>
    </row>
    <row r="34" spans="1:9" ht="15.75" thickBot="1">
      <c r="A34" s="97"/>
      <c r="B34" s="3"/>
      <c r="C34" s="3"/>
      <c r="D34" s="4" t="s">
        <v>8</v>
      </c>
      <c r="E34" s="4" t="s">
        <v>8</v>
      </c>
      <c r="F34" s="4" t="s">
        <v>8</v>
      </c>
      <c r="G34" s="4" t="s">
        <v>8</v>
      </c>
      <c r="H34" s="4" t="s">
        <v>8</v>
      </c>
      <c r="I34" s="5" t="s">
        <v>8</v>
      </c>
    </row>
    <row r="35" spans="1:9" ht="15.75" thickBot="1">
      <c r="A35" s="4" t="s">
        <v>9</v>
      </c>
      <c r="B35" s="6"/>
      <c r="C35" s="6"/>
      <c r="D35" s="3" t="s">
        <v>10</v>
      </c>
      <c r="E35" s="3" t="s">
        <v>10</v>
      </c>
      <c r="F35" s="3" t="s">
        <v>10</v>
      </c>
      <c r="G35" s="3" t="s">
        <v>10</v>
      </c>
      <c r="H35" s="3" t="s">
        <v>10</v>
      </c>
      <c r="I35" s="7" t="s">
        <v>10</v>
      </c>
    </row>
    <row r="36" spans="1:9" ht="15.75" thickBot="1">
      <c r="A36" s="103" t="s">
        <v>7</v>
      </c>
      <c r="B36" s="104"/>
      <c r="C36" s="67"/>
      <c r="D36" s="9">
        <f>SUM(D37:D40)</f>
        <v>70.303254749027843</v>
      </c>
      <c r="E36" s="9">
        <f>SUM(E37:E40)</f>
        <v>66.558520909630374</v>
      </c>
      <c r="F36" s="9">
        <f>SUM(F37:F40)</f>
        <v>85.916829042013148</v>
      </c>
      <c r="G36" s="9">
        <f>SUM(G37:G40)</f>
        <v>93.08662442773371</v>
      </c>
      <c r="H36" s="9">
        <f>SUM(H37:H40)</f>
        <v>75.282635050015159</v>
      </c>
      <c r="I36" s="9">
        <f>SUM(D36:H36)</f>
        <v>391.14786417842026</v>
      </c>
    </row>
    <row r="37" spans="1:9" ht="15.75" thickBot="1">
      <c r="A37" s="29" t="s">
        <v>987</v>
      </c>
      <c r="B37" s="29" t="s">
        <v>988</v>
      </c>
      <c r="C37" s="29" t="s">
        <v>1025</v>
      </c>
      <c r="D37" s="10">
        <f>VLOOKUP($C37,'CAM Assumptions'!$C$71:$H$75,D$2,0)*D7</f>
        <v>0</v>
      </c>
      <c r="E37" s="10">
        <f>VLOOKUP($C37,'CAM Assumptions'!$C$71:$H$75,E$2,0)*E7</f>
        <v>0</v>
      </c>
      <c r="F37" s="10">
        <f>VLOOKUP($C37,'CAM Assumptions'!$C$71:$H$75,F$2,0)*F7</f>
        <v>0</v>
      </c>
      <c r="G37" s="10">
        <f>VLOOKUP($C37,'CAM Assumptions'!$C$71:$H$75,G$2,0)*G7</f>
        <v>0</v>
      </c>
      <c r="H37" s="10">
        <f>VLOOKUP($C37,'CAM Assumptions'!$C$71:$H$75,H$2,0)*H7</f>
        <v>0</v>
      </c>
      <c r="I37" s="9">
        <f>SUM(D37:H37)</f>
        <v>0</v>
      </c>
    </row>
    <row r="38" spans="1:9" ht="15.75" thickBot="1">
      <c r="A38" s="29" t="s">
        <v>989</v>
      </c>
      <c r="B38" s="29" t="s">
        <v>990</v>
      </c>
      <c r="C38" s="29" t="s">
        <v>1025</v>
      </c>
      <c r="D38" s="8">
        <f>VLOOKUP($C38,'CAM Assumptions'!$C$71:$H$75,D$2,0)*D8</f>
        <v>0</v>
      </c>
      <c r="E38" s="13">
        <f>VLOOKUP($C38,'CAM Assumptions'!$C$71:$H$75,E$2,0)*E8</f>
        <v>0</v>
      </c>
      <c r="F38" s="13">
        <f>VLOOKUP($C38,'CAM Assumptions'!$C$71:$H$75,F$2,0)*F8</f>
        <v>0</v>
      </c>
      <c r="G38" s="13">
        <f>VLOOKUP($C38,'CAM Assumptions'!$C$71:$H$75,G$2,0)*G8</f>
        <v>0</v>
      </c>
      <c r="H38" s="13">
        <f>VLOOKUP($C38,'CAM Assumptions'!$C$71:$H$75,H$2,0)*H8</f>
        <v>0</v>
      </c>
      <c r="I38" s="9">
        <f>SUM(D38:H38)</f>
        <v>0</v>
      </c>
    </row>
    <row r="39" spans="1:9" ht="15.75" thickBot="1">
      <c r="A39" s="29" t="s">
        <v>991</v>
      </c>
      <c r="B39" s="29" t="s">
        <v>992</v>
      </c>
      <c r="C39" s="29" t="s">
        <v>1025</v>
      </c>
      <c r="D39" s="10">
        <f>VLOOKUP($C39,'CAM Assumptions'!$C$71:$H$75,D$2,0)*D9</f>
        <v>0</v>
      </c>
      <c r="E39" s="10">
        <f>VLOOKUP($C39,'CAM Assumptions'!$C$71:$H$75,E$2,0)*E9</f>
        <v>0</v>
      </c>
      <c r="F39" s="10">
        <f>VLOOKUP($C39,'CAM Assumptions'!$C$71:$H$75,F$2,0)*F9</f>
        <v>0</v>
      </c>
      <c r="G39" s="10">
        <f>VLOOKUP($C39,'CAM Assumptions'!$C$71:$H$75,G$2,0)*G9</f>
        <v>0</v>
      </c>
      <c r="H39" s="10">
        <f>VLOOKUP($C39,'CAM Assumptions'!$C$71:$H$75,H$2,0)*H9</f>
        <v>0</v>
      </c>
      <c r="I39" s="9">
        <f>SUM(D39:H39)</f>
        <v>0</v>
      </c>
    </row>
    <row r="40" spans="1:9" ht="15.75" thickBot="1">
      <c r="A40" s="29" t="s">
        <v>993</v>
      </c>
      <c r="B40" s="29" t="s">
        <v>994</v>
      </c>
      <c r="C40" s="29" t="s">
        <v>1024</v>
      </c>
      <c r="D40" s="8">
        <f>VLOOKUP($C40,'CAM Assumptions'!$C$71:$H$75,D$2,0)*D10</f>
        <v>70.303254749027843</v>
      </c>
      <c r="E40" s="8">
        <f>VLOOKUP($C40,'CAM Assumptions'!$C$71:$H$75,E$2,0)*E10</f>
        <v>66.558520909630374</v>
      </c>
      <c r="F40" s="8">
        <f>VLOOKUP($C40,'CAM Assumptions'!$C$71:$H$75,F$2,0)*F10</f>
        <v>85.916829042013148</v>
      </c>
      <c r="G40" s="8">
        <f>VLOOKUP($C40,'CAM Assumptions'!$C$71:$H$75,G$2,0)*G10</f>
        <v>93.08662442773371</v>
      </c>
      <c r="H40" s="8">
        <f>VLOOKUP($C40,'CAM Assumptions'!$C$71:$H$75,H$2,0)*H10</f>
        <v>75.282635050015159</v>
      </c>
      <c r="I40" s="9">
        <f>SUM(D40:H40)</f>
        <v>391.14786417842026</v>
      </c>
    </row>
    <row r="42" spans="1:9" ht="15.75" thickBot="1">
      <c r="C42" s="26" t="s">
        <v>1097</v>
      </c>
    </row>
    <row r="43" spans="1:9" ht="15.75" thickBot="1">
      <c r="A43" s="96"/>
      <c r="B43" s="3" t="s">
        <v>1</v>
      </c>
      <c r="C43" s="3"/>
      <c r="D43" s="4" t="s">
        <v>2</v>
      </c>
      <c r="E43" s="4" t="s">
        <v>3</v>
      </c>
      <c r="F43" s="4" t="s">
        <v>4</v>
      </c>
      <c r="G43" s="4" t="s">
        <v>5</v>
      </c>
      <c r="H43" s="4" t="s">
        <v>6</v>
      </c>
      <c r="I43" s="5" t="s">
        <v>7</v>
      </c>
    </row>
    <row r="44" spans="1:9" ht="15.75" thickBot="1">
      <c r="A44" s="97"/>
      <c r="B44" s="3"/>
      <c r="C44" s="3"/>
      <c r="D44" s="4" t="s">
        <v>8</v>
      </c>
      <c r="E44" s="4" t="s">
        <v>8</v>
      </c>
      <c r="F44" s="4" t="s">
        <v>8</v>
      </c>
      <c r="G44" s="4" t="s">
        <v>8</v>
      </c>
      <c r="H44" s="4" t="s">
        <v>8</v>
      </c>
      <c r="I44" s="5" t="s">
        <v>8</v>
      </c>
    </row>
    <row r="45" spans="1:9" ht="15.75" thickBot="1">
      <c r="A45" s="4" t="s">
        <v>9</v>
      </c>
      <c r="B45" s="6"/>
      <c r="C45" s="6"/>
      <c r="D45" s="3" t="s">
        <v>10</v>
      </c>
      <c r="E45" s="3" t="s">
        <v>10</v>
      </c>
      <c r="F45" s="3" t="s">
        <v>10</v>
      </c>
      <c r="G45" s="3" t="s">
        <v>10</v>
      </c>
      <c r="H45" s="3" t="s">
        <v>10</v>
      </c>
      <c r="I45" s="7" t="s">
        <v>10</v>
      </c>
    </row>
    <row r="46" spans="1:9" ht="15.75" thickBot="1">
      <c r="A46" s="103" t="s">
        <v>7</v>
      </c>
      <c r="B46" s="104"/>
      <c r="C46" s="67"/>
      <c r="D46" s="9">
        <f>SUM(D47:D50)</f>
        <v>47.089970933801325</v>
      </c>
      <c r="E46" s="9">
        <f>SUM(E47:E50)</f>
        <v>44.581702884454891</v>
      </c>
      <c r="F46" s="9">
        <f>SUM(F47:F50)</f>
        <v>57.548131971354032</v>
      </c>
      <c r="G46" s="9">
        <f>SUM(G47:G50)</f>
        <v>62.350547699049095</v>
      </c>
      <c r="H46" s="9">
        <f>SUM(H47:H50)</f>
        <v>50.425220126443826</v>
      </c>
      <c r="I46" s="9">
        <f>SUM(D46:H46)</f>
        <v>261.99557361510313</v>
      </c>
    </row>
    <row r="47" spans="1:9" ht="15.75" thickBot="1">
      <c r="A47" s="29" t="s">
        <v>987</v>
      </c>
      <c r="B47" s="29" t="s">
        <v>988</v>
      </c>
      <c r="C47" s="29" t="s">
        <v>1025</v>
      </c>
      <c r="D47" s="10">
        <f>VLOOKUP($C47,'CAM Assumptions'!$C$79:$H$83,D$2,0)*D7</f>
        <v>0</v>
      </c>
      <c r="E47" s="10">
        <f>VLOOKUP($C47,'CAM Assumptions'!$C$79:$H$83,E$2,0)*E7</f>
        <v>0</v>
      </c>
      <c r="F47" s="10">
        <f>VLOOKUP($C47,'CAM Assumptions'!$C$79:$H$83,F$2,0)*F7</f>
        <v>0</v>
      </c>
      <c r="G47" s="10">
        <f>VLOOKUP($C47,'CAM Assumptions'!$C$79:$H$83,G$2,0)*G7</f>
        <v>0</v>
      </c>
      <c r="H47" s="10">
        <f>VLOOKUP($C47,'CAM Assumptions'!$C$79:$H$83,H$2,0)*H7</f>
        <v>0</v>
      </c>
      <c r="I47" s="9">
        <f>SUM(D47:H47)</f>
        <v>0</v>
      </c>
    </row>
    <row r="48" spans="1:9" ht="15.75" thickBot="1">
      <c r="A48" s="29" t="s">
        <v>989</v>
      </c>
      <c r="B48" s="29" t="s">
        <v>990</v>
      </c>
      <c r="C48" s="29" t="s">
        <v>1025</v>
      </c>
      <c r="D48" s="8">
        <f>VLOOKUP($C48,'CAM Assumptions'!$C$79:$H$83,D$2,0)*D8</f>
        <v>0</v>
      </c>
      <c r="E48" s="13">
        <f>VLOOKUP($C48,'CAM Assumptions'!$C$79:$H$83,E$2,0)*E8</f>
        <v>0</v>
      </c>
      <c r="F48" s="13">
        <f>VLOOKUP($C48,'CAM Assumptions'!$C$79:$H$83,F$2,0)*F8</f>
        <v>0</v>
      </c>
      <c r="G48" s="13">
        <f>VLOOKUP($C48,'CAM Assumptions'!$C$79:$H$83,G$2,0)*G8</f>
        <v>0</v>
      </c>
      <c r="H48" s="13">
        <f>VLOOKUP($C48,'CAM Assumptions'!$C$79:$H$83,H$2,0)*H8</f>
        <v>0</v>
      </c>
      <c r="I48" s="9">
        <f>SUM(D48:H48)</f>
        <v>0</v>
      </c>
    </row>
    <row r="49" spans="1:9" ht="15.75" thickBot="1">
      <c r="A49" s="29" t="s">
        <v>991</v>
      </c>
      <c r="B49" s="29" t="s">
        <v>992</v>
      </c>
      <c r="C49" s="29" t="s">
        <v>1025</v>
      </c>
      <c r="D49" s="10">
        <f>VLOOKUP($C49,'CAM Assumptions'!$C$79:$H$83,D$2,0)*D9</f>
        <v>0</v>
      </c>
      <c r="E49" s="10">
        <f>VLOOKUP($C49,'CAM Assumptions'!$C$79:$H$83,E$2,0)*E9</f>
        <v>0</v>
      </c>
      <c r="F49" s="10">
        <f>VLOOKUP($C49,'CAM Assumptions'!$C$79:$H$83,F$2,0)*F9</f>
        <v>0</v>
      </c>
      <c r="G49" s="10">
        <f>VLOOKUP($C49,'CAM Assumptions'!$C$79:$H$83,G$2,0)*G9</f>
        <v>0</v>
      </c>
      <c r="H49" s="10">
        <f>VLOOKUP($C49,'CAM Assumptions'!$C$79:$H$83,H$2,0)*H9</f>
        <v>0</v>
      </c>
      <c r="I49" s="9">
        <f>SUM(D49:H49)</f>
        <v>0</v>
      </c>
    </row>
    <row r="50" spans="1:9" ht="15.75" thickBot="1">
      <c r="A50" s="29" t="s">
        <v>993</v>
      </c>
      <c r="B50" s="29" t="s">
        <v>994</v>
      </c>
      <c r="C50" s="29" t="s">
        <v>1024</v>
      </c>
      <c r="D50" s="8">
        <f>VLOOKUP($C50,'CAM Assumptions'!$C$79:$H$83,D$2,0)*D10</f>
        <v>47.089970933801325</v>
      </c>
      <c r="E50" s="8">
        <f>VLOOKUP($C50,'CAM Assumptions'!$C$79:$H$83,E$2,0)*E10</f>
        <v>44.581702884454891</v>
      </c>
      <c r="F50" s="8">
        <f>VLOOKUP($C50,'CAM Assumptions'!$C$79:$H$83,F$2,0)*F10</f>
        <v>57.548131971354032</v>
      </c>
      <c r="G50" s="8">
        <f>VLOOKUP($C50,'CAM Assumptions'!$C$79:$H$83,G$2,0)*G10</f>
        <v>62.350547699049095</v>
      </c>
      <c r="H50" s="8">
        <f>VLOOKUP($C50,'CAM Assumptions'!$C$79:$H$83,H$2,0)*H10</f>
        <v>50.425220126443826</v>
      </c>
      <c r="I50" s="9">
        <f>SUM(D50:H50)</f>
        <v>261.99557361510313</v>
      </c>
    </row>
    <row r="52" spans="1:9" ht="15.75" thickBot="1">
      <c r="C52" s="26" t="s">
        <v>1098</v>
      </c>
    </row>
    <row r="53" spans="1:9" ht="15.75" thickBot="1">
      <c r="A53" s="96"/>
      <c r="B53" s="3" t="s">
        <v>1</v>
      </c>
      <c r="C53" s="3"/>
      <c r="D53" s="4" t="s">
        <v>2</v>
      </c>
      <c r="E53" s="4" t="s">
        <v>3</v>
      </c>
      <c r="F53" s="4" t="s">
        <v>4</v>
      </c>
      <c r="G53" s="4" t="s">
        <v>5</v>
      </c>
      <c r="H53" s="4" t="s">
        <v>6</v>
      </c>
      <c r="I53" s="5" t="s">
        <v>7</v>
      </c>
    </row>
    <row r="54" spans="1:9" ht="15.75" thickBot="1">
      <c r="A54" s="97"/>
      <c r="B54" s="3"/>
      <c r="C54" s="3"/>
      <c r="D54" s="4" t="s">
        <v>8</v>
      </c>
      <c r="E54" s="4" t="s">
        <v>8</v>
      </c>
      <c r="F54" s="4" t="s">
        <v>8</v>
      </c>
      <c r="G54" s="4" t="s">
        <v>8</v>
      </c>
      <c r="H54" s="4" t="s">
        <v>8</v>
      </c>
      <c r="I54" s="5" t="s">
        <v>8</v>
      </c>
    </row>
    <row r="55" spans="1:9" ht="15.75" thickBot="1">
      <c r="A55" s="4" t="s">
        <v>9</v>
      </c>
      <c r="B55" s="6"/>
      <c r="C55" s="6"/>
      <c r="D55" s="3" t="s">
        <v>10</v>
      </c>
      <c r="E55" s="3" t="s">
        <v>10</v>
      </c>
      <c r="F55" s="3" t="s">
        <v>10</v>
      </c>
      <c r="G55" s="3" t="s">
        <v>10</v>
      </c>
      <c r="H55" s="3" t="s">
        <v>10</v>
      </c>
      <c r="I55" s="7" t="s">
        <v>10</v>
      </c>
    </row>
    <row r="56" spans="1:9" ht="15.75" thickBot="1">
      <c r="A56" s="103" t="s">
        <v>7</v>
      </c>
      <c r="B56" s="104"/>
      <c r="C56" s="67"/>
      <c r="D56" s="9">
        <f>SUM(D57:D60)</f>
        <v>393.57201621929886</v>
      </c>
      <c r="E56" s="9">
        <f>SUM(E57:E60)</f>
        <v>372.6082293699186</v>
      </c>
      <c r="F56" s="9">
        <f>SUM(F57:F60)</f>
        <v>480.98000233341276</v>
      </c>
      <c r="G56" s="9">
        <f>SUM(G57:G60)</f>
        <v>521.11798507562548</v>
      </c>
      <c r="H56" s="9">
        <f>SUM(H57:H60)</f>
        <v>421.44760678161686</v>
      </c>
      <c r="I56" s="9">
        <f>SUM(D56:H56)</f>
        <v>2189.7258397798728</v>
      </c>
    </row>
    <row r="57" spans="1:9" ht="15.75" thickBot="1">
      <c r="A57" s="29" t="s">
        <v>987</v>
      </c>
      <c r="B57" s="29" t="s">
        <v>988</v>
      </c>
      <c r="C57" s="29" t="s">
        <v>1025</v>
      </c>
      <c r="D57" s="10">
        <f>VLOOKUP($C57,'CAM Assumptions'!$C$87:$H$91,D$2,0)*D7</f>
        <v>0</v>
      </c>
      <c r="E57" s="10">
        <f>VLOOKUP($C57,'CAM Assumptions'!$C$87:$H$91,E$2,0)*E7</f>
        <v>0</v>
      </c>
      <c r="F57" s="10">
        <f>VLOOKUP($C57,'CAM Assumptions'!$C$87:$H$91,F$2,0)*F7</f>
        <v>0</v>
      </c>
      <c r="G57" s="10">
        <f>VLOOKUP($C57,'CAM Assumptions'!$C$87:$H$91,G$2,0)*G7</f>
        <v>0</v>
      </c>
      <c r="H57" s="10">
        <f>VLOOKUP($C57,'CAM Assumptions'!$C$87:$H$91,H$2,0)*H7</f>
        <v>0</v>
      </c>
      <c r="I57" s="9">
        <f>SUM(D57:H57)</f>
        <v>0</v>
      </c>
    </row>
    <row r="58" spans="1:9" ht="15.75" thickBot="1">
      <c r="A58" s="29" t="s">
        <v>989</v>
      </c>
      <c r="B58" s="29" t="s">
        <v>990</v>
      </c>
      <c r="C58" s="29" t="s">
        <v>1025</v>
      </c>
      <c r="D58" s="8">
        <f>VLOOKUP($C58,'CAM Assumptions'!$C$87:$H$91,D$2,0)*D8</f>
        <v>0</v>
      </c>
      <c r="E58" s="13">
        <f>VLOOKUP($C58,'CAM Assumptions'!$C$87:$H$91,E$2,0)*E8</f>
        <v>0</v>
      </c>
      <c r="F58" s="13">
        <f>VLOOKUP($C58,'CAM Assumptions'!$C$87:$H$91,F$2,0)*F8</f>
        <v>0</v>
      </c>
      <c r="G58" s="13">
        <f>VLOOKUP($C58,'CAM Assumptions'!$C$87:$H$91,G$2,0)*G8</f>
        <v>0</v>
      </c>
      <c r="H58" s="13">
        <f>VLOOKUP($C58,'CAM Assumptions'!$C$87:$H$91,H$2,0)*H8</f>
        <v>0</v>
      </c>
      <c r="I58" s="9">
        <f>SUM(D58:H58)</f>
        <v>0</v>
      </c>
    </row>
    <row r="59" spans="1:9" ht="15.75" thickBot="1">
      <c r="A59" s="29" t="s">
        <v>991</v>
      </c>
      <c r="B59" s="29" t="s">
        <v>992</v>
      </c>
      <c r="C59" s="29" t="s">
        <v>1025</v>
      </c>
      <c r="D59" s="10">
        <f>VLOOKUP($C59,'CAM Assumptions'!$C$87:$H$91,D$2,0)*D9</f>
        <v>0</v>
      </c>
      <c r="E59" s="10">
        <f>VLOOKUP($C59,'CAM Assumptions'!$C$87:$H$91,E$2,0)*E9</f>
        <v>0</v>
      </c>
      <c r="F59" s="10">
        <f>VLOOKUP($C59,'CAM Assumptions'!$C$87:$H$91,F$2,0)*F9</f>
        <v>0</v>
      </c>
      <c r="G59" s="10">
        <f>VLOOKUP($C59,'CAM Assumptions'!$C$87:$H$91,G$2,0)*G9</f>
        <v>0</v>
      </c>
      <c r="H59" s="10">
        <f>VLOOKUP($C59,'CAM Assumptions'!$C$87:$H$91,H$2,0)*H9</f>
        <v>0</v>
      </c>
      <c r="I59" s="9">
        <f>SUM(D59:H59)</f>
        <v>0</v>
      </c>
    </row>
    <row r="60" spans="1:9" ht="15.75" thickBot="1">
      <c r="A60" s="29" t="s">
        <v>993</v>
      </c>
      <c r="B60" s="29" t="s">
        <v>994</v>
      </c>
      <c r="C60" s="29" t="s">
        <v>1024</v>
      </c>
      <c r="D60" s="8">
        <f>VLOOKUP($C60,'CAM Assumptions'!$C$87:$H$91,D$2,0)*D10</f>
        <v>393.57201621929886</v>
      </c>
      <c r="E60" s="8">
        <f>VLOOKUP($C60,'CAM Assumptions'!$C$87:$H$91,E$2,0)*E10</f>
        <v>372.6082293699186</v>
      </c>
      <c r="F60" s="8">
        <f>VLOOKUP($C60,'CAM Assumptions'!$C$87:$H$91,F$2,0)*F10</f>
        <v>480.98000233341276</v>
      </c>
      <c r="G60" s="8">
        <f>VLOOKUP($C60,'CAM Assumptions'!$C$87:$H$91,G$2,0)*G10</f>
        <v>521.11798507562548</v>
      </c>
      <c r="H60" s="8">
        <f>VLOOKUP($C60,'CAM Assumptions'!$C$87:$H$91,H$2,0)*H10</f>
        <v>421.44760678161686</v>
      </c>
      <c r="I60" s="9">
        <f>SUM(D60:H60)</f>
        <v>2189.7258397798728</v>
      </c>
    </row>
    <row r="62" spans="1:9" ht="15.75" thickBot="1">
      <c r="C62" s="26" t="s">
        <v>1099</v>
      </c>
    </row>
    <row r="63" spans="1:9" ht="15.75" thickBot="1">
      <c r="A63" s="96"/>
      <c r="B63" s="3" t="s">
        <v>1</v>
      </c>
      <c r="C63" s="3"/>
      <c r="D63" s="4" t="s">
        <v>2</v>
      </c>
      <c r="E63" s="4" t="s">
        <v>3</v>
      </c>
      <c r="F63" s="4" t="s">
        <v>4</v>
      </c>
      <c r="G63" s="4" t="s">
        <v>5</v>
      </c>
      <c r="H63" s="4" t="s">
        <v>6</v>
      </c>
      <c r="I63" s="5" t="s">
        <v>7</v>
      </c>
    </row>
    <row r="64" spans="1:9" ht="15.75" thickBot="1">
      <c r="A64" s="97"/>
      <c r="B64" s="3"/>
      <c r="C64" s="3"/>
      <c r="D64" s="4" t="s">
        <v>8</v>
      </c>
      <c r="E64" s="4" t="s">
        <v>8</v>
      </c>
      <c r="F64" s="4" t="s">
        <v>8</v>
      </c>
      <c r="G64" s="4" t="s">
        <v>8</v>
      </c>
      <c r="H64" s="4" t="s">
        <v>8</v>
      </c>
      <c r="I64" s="5" t="s">
        <v>8</v>
      </c>
    </row>
    <row r="65" spans="1:9" ht="15.75" thickBot="1">
      <c r="A65" s="4" t="s">
        <v>9</v>
      </c>
      <c r="B65" s="6"/>
      <c r="C65" s="6"/>
      <c r="D65" s="3" t="s">
        <v>10</v>
      </c>
      <c r="E65" s="3" t="s">
        <v>10</v>
      </c>
      <c r="F65" s="3" t="s">
        <v>10</v>
      </c>
      <c r="G65" s="3" t="s">
        <v>10</v>
      </c>
      <c r="H65" s="3" t="s">
        <v>10</v>
      </c>
      <c r="I65" s="7" t="s">
        <v>10</v>
      </c>
    </row>
    <row r="66" spans="1:9" ht="15.75" thickBot="1">
      <c r="A66" s="103" t="s">
        <v>7</v>
      </c>
      <c r="B66" s="104"/>
      <c r="C66" s="67"/>
      <c r="D66" s="9">
        <f>SUM(D67:D70)</f>
        <v>1366.5258379007851</v>
      </c>
      <c r="E66" s="9">
        <f>SUM(E67:E70)</f>
        <v>1074.7084674163752</v>
      </c>
      <c r="F66" s="9">
        <f>SUM(F67:F70)</f>
        <v>1387.2835874821344</v>
      </c>
      <c r="G66" s="9">
        <f>SUM(G67:G70)</f>
        <v>1503.0529841779951</v>
      </c>
      <c r="H66" s="9">
        <f>SUM(H67:H70)</f>
        <v>1215.5751695191539</v>
      </c>
      <c r="I66" s="9">
        <f>SUM(D66:H66)</f>
        <v>6547.1460464964439</v>
      </c>
    </row>
    <row r="67" spans="1:9" ht="15.75" thickBot="1">
      <c r="A67" s="29" t="s">
        <v>987</v>
      </c>
      <c r="B67" s="29" t="s">
        <v>988</v>
      </c>
      <c r="C67" s="29" t="s">
        <v>1025</v>
      </c>
      <c r="D67" s="10">
        <f>VLOOKUP($C67,'CAM Assumptions'!$C$95:$H$99,D$2,0)*D7</f>
        <v>0</v>
      </c>
      <c r="E67" s="10">
        <f>VLOOKUP($C67,'CAM Assumptions'!$C$95:$H$99,E$2,0)*E7</f>
        <v>0</v>
      </c>
      <c r="F67" s="10">
        <f>VLOOKUP($C67,'CAM Assumptions'!$C$95:$H$99,F$2,0)*F7</f>
        <v>0</v>
      </c>
      <c r="G67" s="10">
        <f>VLOOKUP($C67,'CAM Assumptions'!$C$95:$H$99,G$2,0)*G7</f>
        <v>0</v>
      </c>
      <c r="H67" s="10">
        <f>VLOOKUP($C67,'CAM Assumptions'!$C$95:$H$99,H$2,0)*H7</f>
        <v>0</v>
      </c>
      <c r="I67" s="9">
        <f>SUM(D67:H67)</f>
        <v>0</v>
      </c>
    </row>
    <row r="68" spans="1:9" ht="15.75" thickBot="1">
      <c r="A68" s="29" t="s">
        <v>989</v>
      </c>
      <c r="B68" s="29" t="s">
        <v>990</v>
      </c>
      <c r="C68" s="29" t="s">
        <v>1025</v>
      </c>
      <c r="D68" s="8">
        <f>VLOOKUP($C68,'CAM Assumptions'!$C$95:$H$99,D$2,0)*D8</f>
        <v>0</v>
      </c>
      <c r="E68" s="13">
        <f>VLOOKUP($C68,'CAM Assumptions'!$C$95:$H$99,E$2,0)*E8</f>
        <v>0</v>
      </c>
      <c r="F68" s="13">
        <f>VLOOKUP($C68,'CAM Assumptions'!$C$95:$H$99,F$2,0)*F8</f>
        <v>0</v>
      </c>
      <c r="G68" s="13">
        <f>VLOOKUP($C68,'CAM Assumptions'!$C$95:$H$99,G$2,0)*G8</f>
        <v>0</v>
      </c>
      <c r="H68" s="13">
        <f>VLOOKUP($C68,'CAM Assumptions'!$C$95:$H$99,H$2,0)*H8</f>
        <v>0</v>
      </c>
      <c r="I68" s="9">
        <f>SUM(D68:H68)</f>
        <v>0</v>
      </c>
    </row>
    <row r="69" spans="1:9" ht="15.75" thickBot="1">
      <c r="A69" s="29" t="s">
        <v>991</v>
      </c>
      <c r="B69" s="29" t="s">
        <v>992</v>
      </c>
      <c r="C69" s="29" t="s">
        <v>1025</v>
      </c>
      <c r="D69" s="10">
        <f>VLOOKUP($C69,'CAM Assumptions'!$C$95:$H$99,D$2,0)*D9</f>
        <v>0</v>
      </c>
      <c r="E69" s="10">
        <f>VLOOKUP($C69,'CAM Assumptions'!$C$95:$H$99,E$2,0)*E9</f>
        <v>0</v>
      </c>
      <c r="F69" s="10">
        <f>VLOOKUP($C69,'CAM Assumptions'!$C$95:$H$99,F$2,0)*F9</f>
        <v>0</v>
      </c>
      <c r="G69" s="10">
        <f>VLOOKUP($C69,'CAM Assumptions'!$C$95:$H$99,G$2,0)*G9</f>
        <v>0</v>
      </c>
      <c r="H69" s="10">
        <f>VLOOKUP($C69,'CAM Assumptions'!$C$95:$H$99,H$2,0)*H9</f>
        <v>0</v>
      </c>
      <c r="I69" s="9">
        <f>SUM(D69:H69)</f>
        <v>0</v>
      </c>
    </row>
    <row r="70" spans="1:9" ht="15.75" thickBot="1">
      <c r="A70" s="29" t="s">
        <v>993</v>
      </c>
      <c r="B70" s="29" t="s">
        <v>994</v>
      </c>
      <c r="C70" s="29" t="s">
        <v>1024</v>
      </c>
      <c r="D70" s="8">
        <f>VLOOKUP($C70,'CAM Assumptions'!$C$95:$H$99,D$2,0)*D10</f>
        <v>1366.5258379007851</v>
      </c>
      <c r="E70" s="8">
        <f>VLOOKUP($C70,'CAM Assumptions'!$C$95:$H$99,E$2,0)*E10</f>
        <v>1074.7084674163752</v>
      </c>
      <c r="F70" s="8">
        <f>VLOOKUP($C70,'CAM Assumptions'!$C$95:$H$99,F$2,0)*F10</f>
        <v>1387.2835874821344</v>
      </c>
      <c r="G70" s="8">
        <f>VLOOKUP($C70,'CAM Assumptions'!$C$95:$H$99,G$2,0)*G10</f>
        <v>1503.0529841779951</v>
      </c>
      <c r="H70" s="8">
        <f>VLOOKUP($C70,'CAM Assumptions'!$C$95:$H$99,H$2,0)*H10</f>
        <v>1215.5751695191539</v>
      </c>
      <c r="I70" s="9">
        <f>SUM(D70:H70)</f>
        <v>6547.1460464964439</v>
      </c>
    </row>
    <row r="73" spans="1:9" ht="15.75" thickBot="1">
      <c r="C73" s="26" t="s">
        <v>1100</v>
      </c>
    </row>
    <row r="74" spans="1:9" ht="15.75" thickBot="1">
      <c r="A74" s="96"/>
      <c r="B74" s="3" t="s">
        <v>1</v>
      </c>
      <c r="C74" s="3"/>
      <c r="D74" s="4" t="s">
        <v>2</v>
      </c>
      <c r="E74" s="4" t="s">
        <v>3</v>
      </c>
      <c r="F74" s="4" t="s">
        <v>4</v>
      </c>
      <c r="G74" s="4" t="s">
        <v>5</v>
      </c>
      <c r="H74" s="4" t="s">
        <v>6</v>
      </c>
      <c r="I74" s="5" t="s">
        <v>7</v>
      </c>
    </row>
    <row r="75" spans="1:9" ht="15.75" thickBot="1">
      <c r="A75" s="97"/>
      <c r="B75" s="3"/>
      <c r="C75" s="3"/>
      <c r="D75" s="4" t="s">
        <v>8</v>
      </c>
      <c r="E75" s="4" t="s">
        <v>8</v>
      </c>
      <c r="F75" s="4" t="s">
        <v>8</v>
      </c>
      <c r="G75" s="4" t="s">
        <v>8</v>
      </c>
      <c r="H75" s="4" t="s">
        <v>8</v>
      </c>
      <c r="I75" s="5" t="s">
        <v>8</v>
      </c>
    </row>
    <row r="76" spans="1:9" ht="15.75" thickBot="1">
      <c r="A76" s="4" t="s">
        <v>9</v>
      </c>
      <c r="B76" s="6"/>
      <c r="C76" s="6"/>
      <c r="D76" s="3" t="s">
        <v>10</v>
      </c>
      <c r="E76" s="3" t="s">
        <v>10</v>
      </c>
      <c r="F76" s="3" t="s">
        <v>10</v>
      </c>
      <c r="G76" s="3" t="s">
        <v>10</v>
      </c>
      <c r="H76" s="3" t="s">
        <v>10</v>
      </c>
      <c r="I76" s="7" t="s">
        <v>10</v>
      </c>
    </row>
    <row r="77" spans="1:9" ht="15.75" thickBot="1">
      <c r="A77" s="103" t="s">
        <v>7</v>
      </c>
      <c r="B77" s="104"/>
      <c r="C77" s="67"/>
      <c r="D77" s="9">
        <f>SUM(D78:D81)</f>
        <v>40111.742417241607</v>
      </c>
      <c r="E77" s="9">
        <f>SUM(E78:E81)</f>
        <v>34803.431681545204</v>
      </c>
      <c r="F77" s="9">
        <f>SUM(F78:F81)</f>
        <v>38348.717458430503</v>
      </c>
      <c r="G77" s="9">
        <f>SUM(G78:G81)</f>
        <v>41857.905450480197</v>
      </c>
      <c r="H77" s="9">
        <f>SUM(H78:H81)</f>
        <v>38140.942974456193</v>
      </c>
      <c r="I77" s="9">
        <f>SUM(D77:H77)</f>
        <v>193262.7399821537</v>
      </c>
    </row>
    <row r="78" spans="1:9" ht="15.75" thickBot="1">
      <c r="A78" s="29" t="s">
        <v>987</v>
      </c>
      <c r="B78" s="29" t="s">
        <v>988</v>
      </c>
      <c r="C78" s="29" t="s">
        <v>1025</v>
      </c>
      <c r="D78" s="10">
        <f>D17+D27+D37+D47+D57+D67</f>
        <v>12764.418169998598</v>
      </c>
      <c r="E78" s="10">
        <f t="shared" ref="E78:H78" si="1">E17+E27+E37+E47+E57+E67</f>
        <v>13458.825925054001</v>
      </c>
      <c r="F78" s="10">
        <f t="shared" si="1"/>
        <v>10803.603935961301</v>
      </c>
      <c r="G78" s="10">
        <f t="shared" si="1"/>
        <v>12058.8613276058</v>
      </c>
      <c r="H78" s="10">
        <f t="shared" si="1"/>
        <v>14011.050294453698</v>
      </c>
      <c r="I78" s="9">
        <f>SUM(D78:H78)</f>
        <v>63096.759653073401</v>
      </c>
    </row>
    <row r="79" spans="1:9" ht="15.75" thickBot="1">
      <c r="A79" s="29" t="s">
        <v>989</v>
      </c>
      <c r="B79" s="29" t="s">
        <v>990</v>
      </c>
      <c r="C79" s="29" t="s">
        <v>1025</v>
      </c>
      <c r="D79" s="8">
        <f t="shared" ref="D79:H79" si="2">D18+D28+D38+D48+D58+D68</f>
        <v>4194.8875556812</v>
      </c>
      <c r="E79" s="13">
        <f t="shared" si="2"/>
        <v>0</v>
      </c>
      <c r="F79" s="13">
        <f t="shared" si="2"/>
        <v>0</v>
      </c>
      <c r="G79" s="13">
        <f t="shared" si="2"/>
        <v>0</v>
      </c>
      <c r="H79" s="13">
        <f t="shared" si="2"/>
        <v>0</v>
      </c>
      <c r="I79" s="9">
        <f>SUM(D79:H79)</f>
        <v>4194.8875556812</v>
      </c>
    </row>
    <row r="80" spans="1:9" ht="15.75" thickBot="1">
      <c r="A80" s="29" t="s">
        <v>991</v>
      </c>
      <c r="B80" s="29" t="s">
        <v>992</v>
      </c>
      <c r="C80" s="29" t="s">
        <v>1025</v>
      </c>
      <c r="D80" s="10">
        <f t="shared" ref="D80:H80" si="3">D19+D29+D39+D49+D59+D69</f>
        <v>757.78301103230001</v>
      </c>
      <c r="E80" s="10">
        <f t="shared" si="3"/>
        <v>142.8131712046</v>
      </c>
      <c r="F80" s="10">
        <f t="shared" si="3"/>
        <v>176.85527334809998</v>
      </c>
      <c r="G80" s="10">
        <f t="shared" si="3"/>
        <v>146.89325460409998</v>
      </c>
      <c r="H80" s="10">
        <f t="shared" si="3"/>
        <v>149.0891436471</v>
      </c>
      <c r="I80" s="9">
        <f>SUM(D80:H80)</f>
        <v>1373.4338538361997</v>
      </c>
    </row>
    <row r="81" spans="1:9" ht="15.75" thickBot="1">
      <c r="A81" s="29" t="s">
        <v>993</v>
      </c>
      <c r="B81" s="29" t="s">
        <v>994</v>
      </c>
      <c r="C81" s="29" t="s">
        <v>1024</v>
      </c>
      <c r="D81" s="8">
        <f t="shared" ref="D81:H81" si="4">D20+D30+D40+D50+D60+D70</f>
        <v>22394.653680529504</v>
      </c>
      <c r="E81" s="8">
        <f t="shared" si="4"/>
        <v>21201.792585286599</v>
      </c>
      <c r="F81" s="8">
        <f t="shared" si="4"/>
        <v>27368.258249121103</v>
      </c>
      <c r="G81" s="8">
        <f t="shared" si="4"/>
        <v>29652.150868270295</v>
      </c>
      <c r="H81" s="8">
        <f t="shared" si="4"/>
        <v>23980.803536355394</v>
      </c>
      <c r="I81" s="9">
        <f>SUM(D81:H81)</f>
        <v>124597.65891956291</v>
      </c>
    </row>
    <row r="82" spans="1:9">
      <c r="D82" s="69">
        <f t="shared" ref="D82:I82" si="5">D77-D6</f>
        <v>0</v>
      </c>
      <c r="E82" s="69">
        <f t="shared" si="5"/>
        <v>0</v>
      </c>
      <c r="F82" s="69">
        <f t="shared" si="5"/>
        <v>0</v>
      </c>
      <c r="G82" s="69">
        <f t="shared" si="5"/>
        <v>0</v>
      </c>
      <c r="H82" s="69">
        <f t="shared" si="5"/>
        <v>0</v>
      </c>
      <c r="I82" s="69">
        <f t="shared" si="5"/>
        <v>0</v>
      </c>
    </row>
  </sheetData>
  <mergeCells count="16">
    <mergeCell ref="A3:A4"/>
    <mergeCell ref="A6:B6"/>
    <mergeCell ref="A13:A14"/>
    <mergeCell ref="A16:B16"/>
    <mergeCell ref="A23:A24"/>
    <mergeCell ref="A26:B26"/>
    <mergeCell ref="A33:A34"/>
    <mergeCell ref="A66:B66"/>
    <mergeCell ref="A74:A75"/>
    <mergeCell ref="A77:B77"/>
    <mergeCell ref="A36:B36"/>
    <mergeCell ref="A43:A44"/>
    <mergeCell ref="A46:B46"/>
    <mergeCell ref="A53:A54"/>
    <mergeCell ref="A56:B56"/>
    <mergeCell ref="A63:A6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0000"/>
  </sheetPr>
  <dimension ref="A1:I68"/>
  <sheetViews>
    <sheetView workbookViewId="0">
      <selection activeCell="A2" sqref="A2"/>
    </sheetView>
  </sheetViews>
  <sheetFormatPr defaultRowHeight="15"/>
  <cols>
    <col min="1" max="1" width="23.140625" bestFit="1" customWidth="1"/>
    <col min="2" max="2" width="24.85546875" bestFit="1" customWidth="1"/>
    <col min="3" max="3" width="24.85546875" customWidth="1"/>
    <col min="4" max="9" width="10.7109375" customWidth="1"/>
  </cols>
  <sheetData>
    <row r="1" spans="1:9">
      <c r="A1" s="1" t="s">
        <v>0</v>
      </c>
    </row>
    <row r="2" spans="1:9" ht="15.75" thickBot="1">
      <c r="A2" s="28" t="s">
        <v>1000</v>
      </c>
      <c r="C2" s="26" t="s">
        <v>1093</v>
      </c>
      <c r="D2">
        <v>2</v>
      </c>
      <c r="E2">
        <f>D2+1</f>
        <v>3</v>
      </c>
      <c r="F2">
        <f t="shared" ref="F2:H2" si="0">E2+1</f>
        <v>4</v>
      </c>
      <c r="G2">
        <f t="shared" si="0"/>
        <v>5</v>
      </c>
      <c r="H2">
        <f t="shared" si="0"/>
        <v>6</v>
      </c>
    </row>
    <row r="3" spans="1:9" ht="15.75" thickBot="1">
      <c r="A3" s="96"/>
      <c r="B3" s="3" t="s">
        <v>1</v>
      </c>
      <c r="C3" s="3"/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5" t="s">
        <v>7</v>
      </c>
    </row>
    <row r="4" spans="1:9" ht="15.75" thickBot="1">
      <c r="A4" s="97"/>
      <c r="B4" s="3"/>
      <c r="C4" s="3"/>
      <c r="D4" s="4" t="s">
        <v>8</v>
      </c>
      <c r="E4" s="4" t="s">
        <v>8</v>
      </c>
      <c r="F4" s="4" t="s">
        <v>8</v>
      </c>
      <c r="G4" s="4" t="s">
        <v>8</v>
      </c>
      <c r="H4" s="4" t="s">
        <v>8</v>
      </c>
      <c r="I4" s="5" t="s">
        <v>8</v>
      </c>
    </row>
    <row r="5" spans="1:9" ht="15.75" thickBot="1">
      <c r="A5" s="4" t="s">
        <v>9</v>
      </c>
      <c r="B5" s="6"/>
      <c r="C5" s="6"/>
      <c r="D5" s="3" t="s">
        <v>10</v>
      </c>
      <c r="E5" s="3" t="s">
        <v>10</v>
      </c>
      <c r="F5" s="3" t="s">
        <v>10</v>
      </c>
      <c r="G5" s="3" t="s">
        <v>10</v>
      </c>
      <c r="H5" s="3" t="s">
        <v>10</v>
      </c>
      <c r="I5" s="7" t="s">
        <v>10</v>
      </c>
    </row>
    <row r="6" spans="1:9" ht="15.75" thickBot="1">
      <c r="A6" s="103" t="s">
        <v>7</v>
      </c>
      <c r="B6" s="104"/>
      <c r="C6" s="67"/>
      <c r="D6" s="9">
        <v>45269.184024187998</v>
      </c>
      <c r="E6" s="9">
        <v>66810.952158867993</v>
      </c>
      <c r="F6" s="9">
        <v>49205.065961124004</v>
      </c>
      <c r="G6" s="9">
        <v>26669.690374845002</v>
      </c>
      <c r="H6" s="9">
        <v>2211.9897514200002</v>
      </c>
      <c r="I6" s="9">
        <v>190166.882270445</v>
      </c>
    </row>
    <row r="7" spans="1:9" ht="15.75" thickBot="1">
      <c r="A7" s="29" t="s">
        <v>996</v>
      </c>
      <c r="B7" s="29" t="s">
        <v>997</v>
      </c>
      <c r="C7" s="29" t="s">
        <v>1025</v>
      </c>
      <c r="D7" s="10">
        <v>6287.6249399999997</v>
      </c>
      <c r="E7" s="14"/>
      <c r="F7" s="14"/>
      <c r="G7" s="14"/>
      <c r="H7" s="14"/>
      <c r="I7" s="9">
        <v>6287.6249399999997</v>
      </c>
    </row>
    <row r="8" spans="1:9" ht="15.75" thickBot="1">
      <c r="A8" s="29" t="s">
        <v>998</v>
      </c>
      <c r="B8" s="29" t="s">
        <v>999</v>
      </c>
      <c r="C8" s="29" t="s">
        <v>1054</v>
      </c>
      <c r="D8" s="8">
        <v>38981.559084187997</v>
      </c>
      <c r="E8" s="8">
        <v>66810.952158867993</v>
      </c>
      <c r="F8" s="8">
        <v>49205.065961124004</v>
      </c>
      <c r="G8" s="8">
        <v>26669.690374845002</v>
      </c>
      <c r="H8" s="8">
        <v>2211.9897514200002</v>
      </c>
      <c r="I8" s="9">
        <v>183879.25733044499</v>
      </c>
    </row>
    <row r="12" spans="1:9" ht="15.75" thickBot="1">
      <c r="C12" s="26" t="s">
        <v>1094</v>
      </c>
    </row>
    <row r="13" spans="1:9" ht="15.75" thickBot="1">
      <c r="A13" s="96"/>
      <c r="B13" s="3" t="s">
        <v>1</v>
      </c>
      <c r="C13" s="3"/>
      <c r="D13" s="4" t="s">
        <v>2</v>
      </c>
      <c r="E13" s="4" t="s">
        <v>3</v>
      </c>
      <c r="F13" s="4" t="s">
        <v>4</v>
      </c>
      <c r="G13" s="4" t="s">
        <v>5</v>
      </c>
      <c r="H13" s="4" t="s">
        <v>6</v>
      </c>
      <c r="I13" s="5" t="s">
        <v>7</v>
      </c>
    </row>
    <row r="14" spans="1:9" ht="15.75" thickBot="1">
      <c r="A14" s="97"/>
      <c r="B14" s="3"/>
      <c r="C14" s="3"/>
      <c r="D14" s="4" t="s">
        <v>8</v>
      </c>
      <c r="E14" s="4" t="s">
        <v>8</v>
      </c>
      <c r="F14" s="4" t="s">
        <v>8</v>
      </c>
      <c r="G14" s="4" t="s">
        <v>8</v>
      </c>
      <c r="H14" s="4" t="s">
        <v>8</v>
      </c>
      <c r="I14" s="5" t="s">
        <v>8</v>
      </c>
    </row>
    <row r="15" spans="1:9" ht="15.75" thickBot="1">
      <c r="A15" s="4" t="s">
        <v>9</v>
      </c>
      <c r="B15" s="6"/>
      <c r="C15" s="6"/>
      <c r="D15" s="3" t="s">
        <v>10</v>
      </c>
      <c r="E15" s="3" t="s">
        <v>10</v>
      </c>
      <c r="F15" s="3" t="s">
        <v>10</v>
      </c>
      <c r="G15" s="3" t="s">
        <v>10</v>
      </c>
      <c r="H15" s="3" t="s">
        <v>10</v>
      </c>
      <c r="I15" s="7" t="s">
        <v>10</v>
      </c>
    </row>
    <row r="16" spans="1:9" ht="15.75" thickBot="1">
      <c r="A16" s="103" t="s">
        <v>7</v>
      </c>
      <c r="B16" s="104"/>
      <c r="C16" s="67"/>
      <c r="D16" s="9">
        <f>SUM(D17:D18)</f>
        <v>40459.305770887193</v>
      </c>
      <c r="E16" s="9">
        <f>SUM(E17:E18)</f>
        <v>61255.078528772799</v>
      </c>
      <c r="F16" s="9">
        <f>SUM(F17:F18)</f>
        <v>45113.264847581311</v>
      </c>
      <c r="G16" s="9">
        <f>SUM(G17:G18)</f>
        <v>24451.888881400224</v>
      </c>
      <c r="H16" s="9">
        <f>SUM(H17:H18)</f>
        <v>2028.0448272295434</v>
      </c>
      <c r="I16" s="9">
        <f>SUM(D16:H16)</f>
        <v>173307.58285587106</v>
      </c>
    </row>
    <row r="17" spans="1:9" ht="15.75" thickBot="1">
      <c r="A17" s="29" t="s">
        <v>996</v>
      </c>
      <c r="B17" s="29" t="s">
        <v>997</v>
      </c>
      <c r="C17" s="29" t="s">
        <v>1025</v>
      </c>
      <c r="D17" s="70">
        <f>VLOOKUP($C17,'CAM Assumptions'!$C$55:$H$59,D$2,0)*D7</f>
        <v>6287.6249399999997</v>
      </c>
      <c r="E17" s="70">
        <f>VLOOKUP($C17,'CAM Assumptions'!$C$55:$H$59,E$2,0)*E7</f>
        <v>0</v>
      </c>
      <c r="F17" s="70">
        <f>VLOOKUP($C17,'CAM Assumptions'!$C$55:$H$59,F$2,0)*F7</f>
        <v>0</v>
      </c>
      <c r="G17" s="70">
        <f>VLOOKUP($C17,'CAM Assumptions'!$C$55:$H$59,G$2,0)*G7</f>
        <v>0</v>
      </c>
      <c r="H17" s="70">
        <f>VLOOKUP($C17,'CAM Assumptions'!$C$55:$H$59,H$2,0)*H7</f>
        <v>0</v>
      </c>
      <c r="I17" s="71">
        <f>SUM(D17:H17)</f>
        <v>6287.6249399999997</v>
      </c>
    </row>
    <row r="18" spans="1:9" ht="15.75" thickBot="1">
      <c r="A18" s="29" t="s">
        <v>998</v>
      </c>
      <c r="B18" s="29" t="s">
        <v>999</v>
      </c>
      <c r="C18" s="29" t="s">
        <v>1054</v>
      </c>
      <c r="D18" s="72">
        <f>VLOOKUP($C18,'CAM Assumptions'!$C$55:$H$59,D$2,0)*D8</f>
        <v>34171.680830887191</v>
      </c>
      <c r="E18" s="72">
        <f>VLOOKUP($C18,'CAM Assumptions'!$C$55:$H$59,E$2,0)*E8</f>
        <v>61255.078528772799</v>
      </c>
      <c r="F18" s="72">
        <f>VLOOKUP($C18,'CAM Assumptions'!$C$55:$H$59,F$2,0)*F8</f>
        <v>45113.264847581311</v>
      </c>
      <c r="G18" s="72">
        <f>VLOOKUP($C18,'CAM Assumptions'!$C$55:$H$59,G$2,0)*G8</f>
        <v>24451.888881400224</v>
      </c>
      <c r="H18" s="72">
        <f>VLOOKUP($C18,'CAM Assumptions'!$C$55:$H$59,H$2,0)*H8</f>
        <v>2028.0448272295434</v>
      </c>
      <c r="I18" s="71">
        <f>SUM(D18:H18)</f>
        <v>167019.95791587108</v>
      </c>
    </row>
    <row r="20" spans="1:9" ht="15.75" thickBot="1">
      <c r="C20" s="26" t="s">
        <v>1095</v>
      </c>
    </row>
    <row r="21" spans="1:9" ht="15.75" thickBot="1">
      <c r="A21" s="96"/>
      <c r="B21" s="3" t="s">
        <v>1</v>
      </c>
      <c r="C21" s="3"/>
      <c r="D21" s="4" t="s">
        <v>2</v>
      </c>
      <c r="E21" s="4" t="s">
        <v>3</v>
      </c>
      <c r="F21" s="4" t="s">
        <v>4</v>
      </c>
      <c r="G21" s="4" t="s">
        <v>5</v>
      </c>
      <c r="H21" s="4" t="s">
        <v>6</v>
      </c>
      <c r="I21" s="5" t="s">
        <v>7</v>
      </c>
    </row>
    <row r="22" spans="1:9" ht="15.75" thickBot="1">
      <c r="A22" s="97"/>
      <c r="B22" s="3"/>
      <c r="C22" s="3"/>
      <c r="D22" s="4" t="s">
        <v>8</v>
      </c>
      <c r="E22" s="4" t="s">
        <v>8</v>
      </c>
      <c r="F22" s="4" t="s">
        <v>8</v>
      </c>
      <c r="G22" s="4" t="s">
        <v>8</v>
      </c>
      <c r="H22" s="4" t="s">
        <v>8</v>
      </c>
      <c r="I22" s="5" t="s">
        <v>8</v>
      </c>
    </row>
    <row r="23" spans="1:9" ht="15.75" thickBot="1">
      <c r="A23" s="4" t="s">
        <v>9</v>
      </c>
      <c r="B23" s="6"/>
      <c r="C23" s="6"/>
      <c r="D23" s="3" t="s">
        <v>10</v>
      </c>
      <c r="E23" s="3" t="s">
        <v>10</v>
      </c>
      <c r="F23" s="3" t="s">
        <v>10</v>
      </c>
      <c r="G23" s="3" t="s">
        <v>10</v>
      </c>
      <c r="H23" s="3" t="s">
        <v>10</v>
      </c>
      <c r="I23" s="7" t="s">
        <v>10</v>
      </c>
    </row>
    <row r="24" spans="1:9" ht="15.75" thickBot="1">
      <c r="A24" s="103" t="s">
        <v>7</v>
      </c>
      <c r="B24" s="104"/>
      <c r="C24" s="67"/>
      <c r="D24" s="9">
        <f>SUM(D25:D26)</f>
        <v>1918.8853016875573</v>
      </c>
      <c r="E24" s="9">
        <f>SUM(E25:E26)</f>
        <v>3288.8000660139037</v>
      </c>
      <c r="F24" s="9">
        <f>SUM(F25:F26)</f>
        <v>2422.1421631046696</v>
      </c>
      <c r="G24" s="9">
        <f>SUM(G25:G26)</f>
        <v>1312.8278617672488</v>
      </c>
      <c r="H24" s="9">
        <f>SUM(H25:H26)</f>
        <v>108.88622007951092</v>
      </c>
      <c r="I24" s="9">
        <f>SUM(D24:H24)</f>
        <v>9051.5416126528889</v>
      </c>
    </row>
    <row r="25" spans="1:9" ht="15.75" thickBot="1">
      <c r="A25" s="29" t="s">
        <v>996</v>
      </c>
      <c r="B25" s="29" t="s">
        <v>997</v>
      </c>
      <c r="C25" s="29" t="s">
        <v>1025</v>
      </c>
      <c r="D25" s="70">
        <f>VLOOKUP($C25,'CAM Assumptions'!$C$63:$H$67,D$2,0)*D7</f>
        <v>0</v>
      </c>
      <c r="E25" s="70">
        <f>VLOOKUP($C25,'CAM Assumptions'!$C$63:$H$67,E$2,0)*E7</f>
        <v>0</v>
      </c>
      <c r="F25" s="70">
        <f>VLOOKUP($C25,'CAM Assumptions'!$C$63:$H$67,F$2,0)*F7</f>
        <v>0</v>
      </c>
      <c r="G25" s="70">
        <f>VLOOKUP($C25,'CAM Assumptions'!$C$63:$H$67,G$2,0)*G7</f>
        <v>0</v>
      </c>
      <c r="H25" s="70">
        <f>VLOOKUP($C25,'CAM Assumptions'!$C$63:$H$67,H$2,0)*H7</f>
        <v>0</v>
      </c>
      <c r="I25" s="71">
        <f>SUM(D25:H25)</f>
        <v>0</v>
      </c>
    </row>
    <row r="26" spans="1:9" ht="15.75" thickBot="1">
      <c r="A26" s="29" t="s">
        <v>998</v>
      </c>
      <c r="B26" s="29" t="s">
        <v>999</v>
      </c>
      <c r="C26" s="29" t="s">
        <v>1054</v>
      </c>
      <c r="D26" s="72">
        <f>VLOOKUP($C26,'CAM Assumptions'!$C$63:$H$67,D$2,0)*D8</f>
        <v>1918.8853016875573</v>
      </c>
      <c r="E26" s="72">
        <f>VLOOKUP($C26,'CAM Assumptions'!$C$63:$H$67,E$2,0)*E8</f>
        <v>3288.8000660139037</v>
      </c>
      <c r="F26" s="72">
        <f>VLOOKUP($C26,'CAM Assumptions'!$C$63:$H$67,F$2,0)*F8</f>
        <v>2422.1421631046696</v>
      </c>
      <c r="G26" s="72">
        <f>VLOOKUP($C26,'CAM Assumptions'!$C$63:$H$67,G$2,0)*G8</f>
        <v>1312.8278617672488</v>
      </c>
      <c r="H26" s="72">
        <f>VLOOKUP($C26,'CAM Assumptions'!$C$63:$H$67,H$2,0)*H8</f>
        <v>108.88622007951092</v>
      </c>
      <c r="I26" s="71">
        <f>SUM(D26:H26)</f>
        <v>9051.5416126528889</v>
      </c>
    </row>
    <row r="28" spans="1:9" ht="15.75" thickBot="1">
      <c r="C28" s="26" t="s">
        <v>1096</v>
      </c>
    </row>
    <row r="29" spans="1:9" ht="15.75" thickBot="1">
      <c r="A29" s="96"/>
      <c r="B29" s="3" t="s">
        <v>1</v>
      </c>
      <c r="C29" s="3"/>
      <c r="D29" s="4" t="s">
        <v>2</v>
      </c>
      <c r="E29" s="4" t="s">
        <v>3</v>
      </c>
      <c r="F29" s="4" t="s">
        <v>4</v>
      </c>
      <c r="G29" s="4" t="s">
        <v>5</v>
      </c>
      <c r="H29" s="4" t="s">
        <v>6</v>
      </c>
      <c r="I29" s="5" t="s">
        <v>7</v>
      </c>
    </row>
    <row r="30" spans="1:9" ht="15.75" thickBot="1">
      <c r="A30" s="97"/>
      <c r="B30" s="3"/>
      <c r="C30" s="3"/>
      <c r="D30" s="4" t="s">
        <v>8</v>
      </c>
      <c r="E30" s="4" t="s">
        <v>8</v>
      </c>
      <c r="F30" s="4" t="s">
        <v>8</v>
      </c>
      <c r="G30" s="4" t="s">
        <v>8</v>
      </c>
      <c r="H30" s="4" t="s">
        <v>8</v>
      </c>
      <c r="I30" s="5" t="s">
        <v>8</v>
      </c>
    </row>
    <row r="31" spans="1:9" ht="15.75" thickBot="1">
      <c r="A31" s="4" t="s">
        <v>9</v>
      </c>
      <c r="B31" s="6"/>
      <c r="C31" s="6"/>
      <c r="D31" s="3" t="s">
        <v>10</v>
      </c>
      <c r="E31" s="3" t="s">
        <v>10</v>
      </c>
      <c r="F31" s="3" t="s">
        <v>10</v>
      </c>
      <c r="G31" s="3" t="s">
        <v>10</v>
      </c>
      <c r="H31" s="3" t="s">
        <v>10</v>
      </c>
      <c r="I31" s="7" t="s">
        <v>10</v>
      </c>
    </row>
    <row r="32" spans="1:9" ht="15.75" thickBot="1">
      <c r="A32" s="103" t="s">
        <v>7</v>
      </c>
      <c r="B32" s="104"/>
      <c r="C32" s="67"/>
      <c r="D32" s="9">
        <f>SUM(D33:D34)</f>
        <v>16.802639797634814</v>
      </c>
      <c r="E32" s="9">
        <f>SUM(E33:E34)</f>
        <v>28.798241784993891</v>
      </c>
      <c r="F32" s="9">
        <f>SUM(F33:F34)</f>
        <v>21.209387694782873</v>
      </c>
      <c r="G32" s="9">
        <f>SUM(G33:G34)</f>
        <v>11.49572288566414</v>
      </c>
      <c r="H32" s="9">
        <f>SUM(H33:H34)</f>
        <v>0.95345768364216377</v>
      </c>
      <c r="I32" s="9">
        <f>SUM(D32:H32)</f>
        <v>79.259449846717885</v>
      </c>
    </row>
    <row r="33" spans="1:9" ht="15.75" thickBot="1">
      <c r="A33" s="29" t="s">
        <v>996</v>
      </c>
      <c r="B33" s="29" t="s">
        <v>997</v>
      </c>
      <c r="C33" s="29" t="s">
        <v>1025</v>
      </c>
      <c r="D33" s="70">
        <f>VLOOKUP($C33,'CAM Assumptions'!$C$71:$H$75,D$2,0)*D7</f>
        <v>0</v>
      </c>
      <c r="E33" s="70">
        <f>VLOOKUP($C33,'CAM Assumptions'!$C$71:$H$75,E$2,0)*E7</f>
        <v>0</v>
      </c>
      <c r="F33" s="70">
        <f>VLOOKUP($C33,'CAM Assumptions'!$C$71:$H$75,F$2,0)*F7</f>
        <v>0</v>
      </c>
      <c r="G33" s="70">
        <f>VLOOKUP($C33,'CAM Assumptions'!$C$71:$H$75,G$2,0)*G7</f>
        <v>0</v>
      </c>
      <c r="H33" s="70">
        <f>VLOOKUP($C33,'CAM Assumptions'!$C$71:$H$75,H$2,0)*H7</f>
        <v>0</v>
      </c>
      <c r="I33" s="71">
        <f>SUM(D33:H33)</f>
        <v>0</v>
      </c>
    </row>
    <row r="34" spans="1:9" ht="15.75" thickBot="1">
      <c r="A34" s="29" t="s">
        <v>998</v>
      </c>
      <c r="B34" s="29" t="s">
        <v>999</v>
      </c>
      <c r="C34" s="29" t="s">
        <v>1054</v>
      </c>
      <c r="D34" s="72">
        <f>VLOOKUP($C34,'CAM Assumptions'!$C$71:$H$75,D$2,0)*D8</f>
        <v>16.802639797634814</v>
      </c>
      <c r="E34" s="72">
        <f>VLOOKUP($C34,'CAM Assumptions'!$C$71:$H$75,E$2,0)*E8</f>
        <v>28.798241784993891</v>
      </c>
      <c r="F34" s="72">
        <f>VLOOKUP($C34,'CAM Assumptions'!$C$71:$H$75,F$2,0)*F8</f>
        <v>21.209387694782873</v>
      </c>
      <c r="G34" s="72">
        <f>VLOOKUP($C34,'CAM Assumptions'!$C$71:$H$75,G$2,0)*G8</f>
        <v>11.49572288566414</v>
      </c>
      <c r="H34" s="72">
        <f>VLOOKUP($C34,'CAM Assumptions'!$C$71:$H$75,H$2,0)*H8</f>
        <v>0.95345768364216377</v>
      </c>
      <c r="I34" s="71">
        <f>SUM(D34:H34)</f>
        <v>79.259449846717885</v>
      </c>
    </row>
    <row r="36" spans="1:9" ht="15.75" thickBot="1">
      <c r="C36" s="26" t="s">
        <v>1097</v>
      </c>
    </row>
    <row r="37" spans="1:9" ht="15.75" thickBot="1">
      <c r="A37" s="96"/>
      <c r="B37" s="3" t="s">
        <v>1</v>
      </c>
      <c r="C37" s="3"/>
      <c r="D37" s="4" t="s">
        <v>2</v>
      </c>
      <c r="E37" s="4" t="s">
        <v>3</v>
      </c>
      <c r="F37" s="4" t="s">
        <v>4</v>
      </c>
      <c r="G37" s="4" t="s">
        <v>5</v>
      </c>
      <c r="H37" s="4" t="s">
        <v>6</v>
      </c>
      <c r="I37" s="5" t="s">
        <v>7</v>
      </c>
    </row>
    <row r="38" spans="1:9" ht="15.75" thickBot="1">
      <c r="A38" s="97"/>
      <c r="B38" s="3"/>
      <c r="C38" s="3"/>
      <c r="D38" s="4" t="s">
        <v>8</v>
      </c>
      <c r="E38" s="4" t="s">
        <v>8</v>
      </c>
      <c r="F38" s="4" t="s">
        <v>8</v>
      </c>
      <c r="G38" s="4" t="s">
        <v>8</v>
      </c>
      <c r="H38" s="4" t="s">
        <v>8</v>
      </c>
      <c r="I38" s="5" t="s">
        <v>8</v>
      </c>
    </row>
    <row r="39" spans="1:9" ht="15.75" thickBot="1">
      <c r="A39" s="4" t="s">
        <v>9</v>
      </c>
      <c r="B39" s="6"/>
      <c r="C39" s="6"/>
      <c r="D39" s="3" t="s">
        <v>10</v>
      </c>
      <c r="E39" s="3" t="s">
        <v>10</v>
      </c>
      <c r="F39" s="3" t="s">
        <v>10</v>
      </c>
      <c r="G39" s="3" t="s">
        <v>10</v>
      </c>
      <c r="H39" s="3" t="s">
        <v>10</v>
      </c>
      <c r="I39" s="7" t="s">
        <v>10</v>
      </c>
    </row>
    <row r="40" spans="1:9" ht="15.75" thickBot="1">
      <c r="A40" s="103" t="s">
        <v>7</v>
      </c>
      <c r="B40" s="104"/>
      <c r="C40" s="67"/>
      <c r="D40" s="9">
        <f>SUM(D41:D42)</f>
        <v>11.254611504209171</v>
      </c>
      <c r="E40" s="9">
        <f>SUM(E41:E42)</f>
        <v>19.289410901971042</v>
      </c>
      <c r="F40" s="9">
        <f>SUM(F41:F42)</f>
        <v>14.206304582005993</v>
      </c>
      <c r="G40" s="9">
        <f>SUM(G41:G42)</f>
        <v>7.6999743252490678</v>
      </c>
      <c r="H40" s="9">
        <f>SUM(H41:H42)</f>
        <v>0.63863749650850821</v>
      </c>
      <c r="I40" s="9">
        <f>SUM(D40:H40)</f>
        <v>53.088938809943777</v>
      </c>
    </row>
    <row r="41" spans="1:9" ht="15.75" thickBot="1">
      <c r="A41" s="29" t="s">
        <v>996</v>
      </c>
      <c r="B41" s="29" t="s">
        <v>997</v>
      </c>
      <c r="C41" s="29" t="s">
        <v>1025</v>
      </c>
      <c r="D41" s="70">
        <f>VLOOKUP($C41,'CAM Assumptions'!$C$79:$H$83,D$2,0)*D7</f>
        <v>0</v>
      </c>
      <c r="E41" s="70">
        <f>VLOOKUP($C41,'CAM Assumptions'!$C$79:$H$83,E$2,0)*E7</f>
        <v>0</v>
      </c>
      <c r="F41" s="70">
        <f>VLOOKUP($C41,'CAM Assumptions'!$C$79:$H$83,F$2,0)*F7</f>
        <v>0</v>
      </c>
      <c r="G41" s="70">
        <f>VLOOKUP($C41,'CAM Assumptions'!$C$79:$H$83,G$2,0)*G7</f>
        <v>0</v>
      </c>
      <c r="H41" s="70">
        <f>VLOOKUP($C41,'CAM Assumptions'!$C$79:$H$83,H$2,0)*H7</f>
        <v>0</v>
      </c>
      <c r="I41" s="71">
        <f>SUM(D41:H41)</f>
        <v>0</v>
      </c>
    </row>
    <row r="42" spans="1:9" ht="15.75" thickBot="1">
      <c r="A42" s="29" t="s">
        <v>998</v>
      </c>
      <c r="B42" s="29" t="s">
        <v>999</v>
      </c>
      <c r="C42" s="29" t="s">
        <v>1054</v>
      </c>
      <c r="D42" s="72">
        <f>VLOOKUP($C42,'CAM Assumptions'!$C$79:$H$83,D$2,0)*D8</f>
        <v>11.254611504209171</v>
      </c>
      <c r="E42" s="72">
        <f>VLOOKUP($C42,'CAM Assumptions'!$C$79:$H$83,E$2,0)*E8</f>
        <v>19.289410901971042</v>
      </c>
      <c r="F42" s="72">
        <f>VLOOKUP($C42,'CAM Assumptions'!$C$79:$H$83,F$2,0)*F8</f>
        <v>14.206304582005993</v>
      </c>
      <c r="G42" s="72">
        <f>VLOOKUP($C42,'CAM Assumptions'!$C$79:$H$83,G$2,0)*G8</f>
        <v>7.6999743252490678</v>
      </c>
      <c r="H42" s="72">
        <f>VLOOKUP($C42,'CAM Assumptions'!$C$79:$H$83,H$2,0)*H8</f>
        <v>0.63863749650850821</v>
      </c>
      <c r="I42" s="71">
        <f>SUM(D42:H42)</f>
        <v>53.088938809943777</v>
      </c>
    </row>
    <row r="44" spans="1:9" ht="15.75" thickBot="1">
      <c r="C44" s="26" t="s">
        <v>1098</v>
      </c>
    </row>
    <row r="45" spans="1:9" ht="15.75" thickBot="1">
      <c r="A45" s="96"/>
      <c r="B45" s="3" t="s">
        <v>1</v>
      </c>
      <c r="C45" s="3"/>
      <c r="D45" s="4" t="s">
        <v>2</v>
      </c>
      <c r="E45" s="4" t="s">
        <v>3</v>
      </c>
      <c r="F45" s="4" t="s">
        <v>4</v>
      </c>
      <c r="G45" s="4" t="s">
        <v>5</v>
      </c>
      <c r="H45" s="4" t="s">
        <v>6</v>
      </c>
      <c r="I45" s="5" t="s">
        <v>7</v>
      </c>
    </row>
    <row r="46" spans="1:9" ht="15.75" thickBot="1">
      <c r="A46" s="97"/>
      <c r="B46" s="3"/>
      <c r="C46" s="3"/>
      <c r="D46" s="4" t="s">
        <v>8</v>
      </c>
      <c r="E46" s="4" t="s">
        <v>8</v>
      </c>
      <c r="F46" s="4" t="s">
        <v>8</v>
      </c>
      <c r="G46" s="4" t="s">
        <v>8</v>
      </c>
      <c r="H46" s="4" t="s">
        <v>8</v>
      </c>
      <c r="I46" s="5" t="s">
        <v>8</v>
      </c>
    </row>
    <row r="47" spans="1:9" ht="15.75" thickBot="1">
      <c r="A47" s="4" t="s">
        <v>9</v>
      </c>
      <c r="B47" s="6"/>
      <c r="C47" s="6"/>
      <c r="D47" s="3" t="s">
        <v>10</v>
      </c>
      <c r="E47" s="3" t="s">
        <v>10</v>
      </c>
      <c r="F47" s="3" t="s">
        <v>10</v>
      </c>
      <c r="G47" s="3" t="s">
        <v>10</v>
      </c>
      <c r="H47" s="3" t="s">
        <v>10</v>
      </c>
      <c r="I47" s="7" t="s">
        <v>10</v>
      </c>
    </row>
    <row r="48" spans="1:9" ht="15.75" thickBot="1">
      <c r="A48" s="103" t="s">
        <v>7</v>
      </c>
      <c r="B48" s="104"/>
      <c r="C48" s="67"/>
      <c r="D48" s="9">
        <f>SUM(D49:D50)</f>
        <v>130.98876368007009</v>
      </c>
      <c r="E48" s="9">
        <f>SUM(E49:E50)</f>
        <v>224.5031812267425</v>
      </c>
      <c r="F48" s="9">
        <f>SUM(F49:F50)</f>
        <v>165.34255962220684</v>
      </c>
      <c r="G48" s="9">
        <f>SUM(G49:G50)</f>
        <v>89.617497401437802</v>
      </c>
      <c r="H48" s="9">
        <f>SUM(H49:H50)</f>
        <v>7.4328941586387272</v>
      </c>
      <c r="I48" s="9">
        <f>SUM(D48:H48)</f>
        <v>617.88489608909606</v>
      </c>
    </row>
    <row r="49" spans="1:9" ht="15.75" thickBot="1">
      <c r="A49" s="29" t="s">
        <v>996</v>
      </c>
      <c r="B49" s="29" t="s">
        <v>997</v>
      </c>
      <c r="C49" s="29" t="s">
        <v>1025</v>
      </c>
      <c r="D49" s="70">
        <f>VLOOKUP($C49,'CAM Assumptions'!$C$87:$H$91,D$2,0)*D7</f>
        <v>0</v>
      </c>
      <c r="E49" s="70">
        <f>VLOOKUP($C49,'CAM Assumptions'!$C$87:$H$91,E$2,0)*E7</f>
        <v>0</v>
      </c>
      <c r="F49" s="70">
        <f>VLOOKUP($C49,'CAM Assumptions'!$C$87:$H$91,F$2,0)*F7</f>
        <v>0</v>
      </c>
      <c r="G49" s="70">
        <f>VLOOKUP($C49,'CAM Assumptions'!$C$87:$H$91,G$2,0)*G7</f>
        <v>0</v>
      </c>
      <c r="H49" s="70">
        <f>VLOOKUP($C49,'CAM Assumptions'!$C$87:$H$91,H$2,0)*H7</f>
        <v>0</v>
      </c>
      <c r="I49" s="71">
        <f>SUM(D49:H49)</f>
        <v>0</v>
      </c>
    </row>
    <row r="50" spans="1:9" ht="15.75" thickBot="1">
      <c r="A50" s="29" t="s">
        <v>998</v>
      </c>
      <c r="B50" s="29" t="s">
        <v>999</v>
      </c>
      <c r="C50" s="29" t="s">
        <v>1054</v>
      </c>
      <c r="D50" s="72">
        <f>VLOOKUP($C50,'CAM Assumptions'!$C$87:$H$91,D$2,0)*D8</f>
        <v>130.98876368007009</v>
      </c>
      <c r="E50" s="72">
        <f>VLOOKUP($C50,'CAM Assumptions'!$C$87:$H$91,E$2,0)*E8</f>
        <v>224.5031812267425</v>
      </c>
      <c r="F50" s="72">
        <f>VLOOKUP($C50,'CAM Assumptions'!$C$87:$H$91,F$2,0)*F8</f>
        <v>165.34255962220684</v>
      </c>
      <c r="G50" s="72">
        <f>VLOOKUP($C50,'CAM Assumptions'!$C$87:$H$91,G$2,0)*G8</f>
        <v>89.617497401437802</v>
      </c>
      <c r="H50" s="72">
        <f>VLOOKUP($C50,'CAM Assumptions'!$C$87:$H$91,H$2,0)*H8</f>
        <v>7.4328941586387272</v>
      </c>
      <c r="I50" s="71">
        <f>SUM(D50:H50)</f>
        <v>617.88489608909606</v>
      </c>
    </row>
    <row r="52" spans="1:9" ht="15.75" thickBot="1">
      <c r="C52" s="26" t="s">
        <v>1099</v>
      </c>
    </row>
    <row r="53" spans="1:9" ht="15.75" thickBot="1">
      <c r="A53" s="96"/>
      <c r="B53" s="3" t="s">
        <v>1</v>
      </c>
      <c r="C53" s="3"/>
      <c r="D53" s="4" t="s">
        <v>2</v>
      </c>
      <c r="E53" s="4" t="s">
        <v>3</v>
      </c>
      <c r="F53" s="4" t="s">
        <v>4</v>
      </c>
      <c r="G53" s="4" t="s">
        <v>5</v>
      </c>
      <c r="H53" s="4" t="s">
        <v>6</v>
      </c>
      <c r="I53" s="5" t="s">
        <v>7</v>
      </c>
    </row>
    <row r="54" spans="1:9" ht="15.75" thickBot="1">
      <c r="A54" s="97"/>
      <c r="B54" s="3"/>
      <c r="C54" s="3"/>
      <c r="D54" s="4" t="s">
        <v>8</v>
      </c>
      <c r="E54" s="4" t="s">
        <v>8</v>
      </c>
      <c r="F54" s="4" t="s">
        <v>8</v>
      </c>
      <c r="G54" s="4" t="s">
        <v>8</v>
      </c>
      <c r="H54" s="4" t="s">
        <v>8</v>
      </c>
      <c r="I54" s="5" t="s">
        <v>8</v>
      </c>
    </row>
    <row r="55" spans="1:9" ht="15.75" thickBot="1">
      <c r="A55" s="4" t="s">
        <v>9</v>
      </c>
      <c r="B55" s="6"/>
      <c r="C55" s="6"/>
      <c r="D55" s="3" t="s">
        <v>10</v>
      </c>
      <c r="E55" s="3" t="s">
        <v>10</v>
      </c>
      <c r="F55" s="3" t="s">
        <v>10</v>
      </c>
      <c r="G55" s="3" t="s">
        <v>10</v>
      </c>
      <c r="H55" s="3" t="s">
        <v>10</v>
      </c>
      <c r="I55" s="7" t="s">
        <v>10</v>
      </c>
    </row>
    <row r="56" spans="1:9" ht="15.75" thickBot="1">
      <c r="A56" s="103" t="s">
        <v>7</v>
      </c>
      <c r="B56" s="104"/>
      <c r="C56" s="67"/>
      <c r="D56" s="9">
        <f>SUM(D57:D58)</f>
        <v>2731.9469366313256</v>
      </c>
      <c r="E56" s="9">
        <f>SUM(E57:E58)</f>
        <v>1994.4827301675773</v>
      </c>
      <c r="F56" s="9">
        <f>SUM(F57:F58)</f>
        <v>1468.9006985390215</v>
      </c>
      <c r="G56" s="9">
        <f>SUM(G57:G58)</f>
        <v>796.16043706517473</v>
      </c>
      <c r="H56" s="9">
        <f>SUM(H57:H58)</f>
        <v>66.033714772156202</v>
      </c>
      <c r="I56" s="9">
        <f>SUM(D56:H56)</f>
        <v>7057.5245171752558</v>
      </c>
    </row>
    <row r="57" spans="1:9" ht="15.75" thickBot="1">
      <c r="A57" s="29" t="s">
        <v>996</v>
      </c>
      <c r="B57" s="29" t="s">
        <v>997</v>
      </c>
      <c r="C57" s="29" t="s">
        <v>1025</v>
      </c>
      <c r="D57" s="70">
        <f>VLOOKUP($C57,'CAM Assumptions'!$C$95:$H$99,D$2,0)*D7</f>
        <v>0</v>
      </c>
      <c r="E57" s="70">
        <f>VLOOKUP($C57,'CAM Assumptions'!$C$95:$H$99,E$2,0)*E7</f>
        <v>0</v>
      </c>
      <c r="F57" s="70">
        <f>VLOOKUP($C57,'CAM Assumptions'!$C$95:$H$99,F$2,0)*F7</f>
        <v>0</v>
      </c>
      <c r="G57" s="70">
        <f>VLOOKUP($C57,'CAM Assumptions'!$C$95:$H$99,G$2,0)*G7</f>
        <v>0</v>
      </c>
      <c r="H57" s="70">
        <f>VLOOKUP($C57,'CAM Assumptions'!$C$95:$H$99,H$2,0)*H7</f>
        <v>0</v>
      </c>
      <c r="I57" s="71">
        <f>SUM(D57:H57)</f>
        <v>0</v>
      </c>
    </row>
    <row r="58" spans="1:9" ht="15.75" thickBot="1">
      <c r="A58" s="29" t="s">
        <v>998</v>
      </c>
      <c r="B58" s="29" t="s">
        <v>999</v>
      </c>
      <c r="C58" s="29" t="s">
        <v>1054</v>
      </c>
      <c r="D58" s="72">
        <f>VLOOKUP($C58,'CAM Assumptions'!$C$95:$H$99,D$2,0)*D8</f>
        <v>2731.9469366313256</v>
      </c>
      <c r="E58" s="72">
        <f>VLOOKUP($C58,'CAM Assumptions'!$C$95:$H$99,E$2,0)*E8</f>
        <v>1994.4827301675773</v>
      </c>
      <c r="F58" s="72">
        <f>VLOOKUP($C58,'CAM Assumptions'!$C$95:$H$99,F$2,0)*F8</f>
        <v>1468.9006985390215</v>
      </c>
      <c r="G58" s="72">
        <f>VLOOKUP($C58,'CAM Assumptions'!$C$95:$H$99,G$2,0)*G8</f>
        <v>796.16043706517473</v>
      </c>
      <c r="H58" s="72">
        <f>VLOOKUP($C58,'CAM Assumptions'!$C$95:$H$99,H$2,0)*H8</f>
        <v>66.033714772156202</v>
      </c>
      <c r="I58" s="71">
        <f>SUM(D58:H58)</f>
        <v>7057.5245171752558</v>
      </c>
    </row>
    <row r="61" spans="1:9" ht="15.75" thickBot="1">
      <c r="C61" s="26" t="s">
        <v>1100</v>
      </c>
    </row>
    <row r="62" spans="1:9" ht="15.75" thickBot="1">
      <c r="A62" s="96"/>
      <c r="B62" s="3" t="s">
        <v>1</v>
      </c>
      <c r="C62" s="3"/>
      <c r="D62" s="4" t="s">
        <v>2</v>
      </c>
      <c r="E62" s="4" t="s">
        <v>3</v>
      </c>
      <c r="F62" s="4" t="s">
        <v>4</v>
      </c>
      <c r="G62" s="4" t="s">
        <v>5</v>
      </c>
      <c r="H62" s="4" t="s">
        <v>6</v>
      </c>
      <c r="I62" s="5" t="s">
        <v>7</v>
      </c>
    </row>
    <row r="63" spans="1:9" ht="15.75" thickBot="1">
      <c r="A63" s="97"/>
      <c r="B63" s="3"/>
      <c r="C63" s="3"/>
      <c r="D63" s="4" t="s">
        <v>8</v>
      </c>
      <c r="E63" s="4" t="s">
        <v>8</v>
      </c>
      <c r="F63" s="4" t="s">
        <v>8</v>
      </c>
      <c r="G63" s="4" t="s">
        <v>8</v>
      </c>
      <c r="H63" s="4" t="s">
        <v>8</v>
      </c>
      <c r="I63" s="5" t="s">
        <v>8</v>
      </c>
    </row>
    <row r="64" spans="1:9" ht="15.75" thickBot="1">
      <c r="A64" s="4" t="s">
        <v>9</v>
      </c>
      <c r="B64" s="6"/>
      <c r="C64" s="6"/>
      <c r="D64" s="3" t="s">
        <v>10</v>
      </c>
      <c r="E64" s="3" t="s">
        <v>10</v>
      </c>
      <c r="F64" s="3" t="s">
        <v>10</v>
      </c>
      <c r="G64" s="3" t="s">
        <v>10</v>
      </c>
      <c r="H64" s="3" t="s">
        <v>10</v>
      </c>
      <c r="I64" s="7" t="s">
        <v>10</v>
      </c>
    </row>
    <row r="65" spans="1:9" ht="15.75" thickBot="1">
      <c r="A65" s="103" t="s">
        <v>7</v>
      </c>
      <c r="B65" s="104"/>
      <c r="C65" s="67"/>
      <c r="D65" s="9">
        <f>SUM(D66:D67)</f>
        <v>45269.184024187991</v>
      </c>
      <c r="E65" s="9">
        <f>SUM(E66:E67)</f>
        <v>66810.952158867978</v>
      </c>
      <c r="F65" s="9">
        <f>SUM(F66:F67)</f>
        <v>49205.065961123997</v>
      </c>
      <c r="G65" s="9">
        <f>SUM(G66:G67)</f>
        <v>26669.690374844999</v>
      </c>
      <c r="H65" s="9">
        <f>SUM(H66:H67)</f>
        <v>2211.9897514200002</v>
      </c>
      <c r="I65" s="9">
        <f>SUM(D65:H65)</f>
        <v>190166.88227044497</v>
      </c>
    </row>
    <row r="66" spans="1:9" ht="15.75" thickBot="1">
      <c r="A66" s="29" t="s">
        <v>996</v>
      </c>
      <c r="B66" s="29" t="s">
        <v>997</v>
      </c>
      <c r="C66" s="29" t="s">
        <v>1025</v>
      </c>
      <c r="D66" s="70">
        <f t="shared" ref="D66:H67" si="1">D17+D25+D33+D41+D49+D57</f>
        <v>6287.6249399999997</v>
      </c>
      <c r="E66" s="70">
        <f t="shared" si="1"/>
        <v>0</v>
      </c>
      <c r="F66" s="70">
        <f t="shared" si="1"/>
        <v>0</v>
      </c>
      <c r="G66" s="70">
        <f t="shared" si="1"/>
        <v>0</v>
      </c>
      <c r="H66" s="70">
        <f t="shared" si="1"/>
        <v>0</v>
      </c>
      <c r="I66" s="71">
        <f>SUM(D66:H66)</f>
        <v>6287.6249399999997</v>
      </c>
    </row>
    <row r="67" spans="1:9" ht="15.75" thickBot="1">
      <c r="A67" s="29" t="s">
        <v>998</v>
      </c>
      <c r="B67" s="29" t="s">
        <v>999</v>
      </c>
      <c r="C67" s="29" t="s">
        <v>1054</v>
      </c>
      <c r="D67" s="72">
        <f t="shared" si="1"/>
        <v>38981.559084187989</v>
      </c>
      <c r="E67" s="72">
        <f t="shared" si="1"/>
        <v>66810.952158867978</v>
      </c>
      <c r="F67" s="72">
        <f t="shared" si="1"/>
        <v>49205.065961123997</v>
      </c>
      <c r="G67" s="72">
        <f t="shared" si="1"/>
        <v>26669.690374844999</v>
      </c>
      <c r="H67" s="72">
        <f t="shared" si="1"/>
        <v>2211.9897514200002</v>
      </c>
      <c r="I67" s="71">
        <f>SUM(D67:H67)</f>
        <v>183879.25733044496</v>
      </c>
    </row>
    <row r="68" spans="1:9">
      <c r="D68" s="69">
        <f t="shared" ref="D68:I68" si="2">D65-D6</f>
        <v>0</v>
      </c>
      <c r="E68" s="69">
        <f t="shared" si="2"/>
        <v>0</v>
      </c>
      <c r="F68" s="69">
        <f t="shared" si="2"/>
        <v>0</v>
      </c>
      <c r="G68" s="69">
        <f t="shared" si="2"/>
        <v>0</v>
      </c>
      <c r="H68" s="69">
        <f t="shared" si="2"/>
        <v>0</v>
      </c>
      <c r="I68" s="69">
        <f t="shared" si="2"/>
        <v>0</v>
      </c>
    </row>
  </sheetData>
  <mergeCells count="16">
    <mergeCell ref="A24:B24"/>
    <mergeCell ref="A3:A4"/>
    <mergeCell ref="A6:B6"/>
    <mergeCell ref="A13:A14"/>
    <mergeCell ref="A16:B16"/>
    <mergeCell ref="A21:A22"/>
    <mergeCell ref="A53:A54"/>
    <mergeCell ref="A56:B56"/>
    <mergeCell ref="A62:A63"/>
    <mergeCell ref="A65:B65"/>
    <mergeCell ref="A29:A30"/>
    <mergeCell ref="A32:B32"/>
    <mergeCell ref="A37:A38"/>
    <mergeCell ref="A40:B40"/>
    <mergeCell ref="A45:A46"/>
    <mergeCell ref="A48:B48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0000"/>
  </sheetPr>
  <dimension ref="A1:I75"/>
  <sheetViews>
    <sheetView workbookViewId="0">
      <selection activeCell="A2" sqref="A2"/>
    </sheetView>
  </sheetViews>
  <sheetFormatPr defaultRowHeight="15"/>
  <cols>
    <col min="1" max="1" width="23.140625" bestFit="1" customWidth="1"/>
    <col min="2" max="2" width="24.85546875" bestFit="1" customWidth="1"/>
    <col min="3" max="3" width="24.85546875" customWidth="1"/>
    <col min="4" max="8" width="9.5703125" bestFit="1" customWidth="1"/>
    <col min="9" max="9" width="10.5703125" bestFit="1" customWidth="1"/>
  </cols>
  <sheetData>
    <row r="1" spans="1:9">
      <c r="A1" s="1" t="s">
        <v>0</v>
      </c>
    </row>
    <row r="2" spans="1:9" ht="15.75" thickBot="1">
      <c r="A2" s="28" t="s">
        <v>1007</v>
      </c>
      <c r="C2" s="26" t="s">
        <v>1093</v>
      </c>
      <c r="D2">
        <v>2</v>
      </c>
      <c r="E2">
        <f>D2+1</f>
        <v>3</v>
      </c>
      <c r="F2">
        <f t="shared" ref="F2:H2" si="0">E2+1</f>
        <v>4</v>
      </c>
      <c r="G2">
        <f t="shared" si="0"/>
        <v>5</v>
      </c>
      <c r="H2">
        <f t="shared" si="0"/>
        <v>6</v>
      </c>
    </row>
    <row r="3" spans="1:9" ht="15.75" thickBot="1">
      <c r="A3" s="96"/>
      <c r="B3" s="3" t="s">
        <v>1</v>
      </c>
      <c r="C3" s="3"/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5" t="s">
        <v>7</v>
      </c>
    </row>
    <row r="4" spans="1:9" ht="15.75" thickBot="1">
      <c r="A4" s="97"/>
      <c r="B4" s="3"/>
      <c r="C4" s="3"/>
      <c r="D4" s="4" t="s">
        <v>8</v>
      </c>
      <c r="E4" s="4" t="s">
        <v>8</v>
      </c>
      <c r="F4" s="4" t="s">
        <v>8</v>
      </c>
      <c r="G4" s="4" t="s">
        <v>8</v>
      </c>
      <c r="H4" s="4" t="s">
        <v>8</v>
      </c>
      <c r="I4" s="5" t="s">
        <v>8</v>
      </c>
    </row>
    <row r="5" spans="1:9" ht="15.75" thickBot="1">
      <c r="A5" s="4" t="s">
        <v>9</v>
      </c>
      <c r="B5" s="6"/>
      <c r="C5" s="6"/>
      <c r="D5" s="3" t="s">
        <v>10</v>
      </c>
      <c r="E5" s="3" t="s">
        <v>10</v>
      </c>
      <c r="F5" s="3" t="s">
        <v>10</v>
      </c>
      <c r="G5" s="3" t="s">
        <v>10</v>
      </c>
      <c r="H5" s="3" t="s">
        <v>10</v>
      </c>
      <c r="I5" s="7" t="s">
        <v>10</v>
      </c>
    </row>
    <row r="6" spans="1:9" ht="15.75" thickBot="1">
      <c r="A6" s="103" t="s">
        <v>7</v>
      </c>
      <c r="B6" s="104"/>
      <c r="C6" s="67"/>
      <c r="D6" s="9">
        <v>19715.3940116868</v>
      </c>
      <c r="E6" s="9">
        <v>13155.0974098562</v>
      </c>
      <c r="F6" s="9">
        <v>15997.584281986999</v>
      </c>
      <c r="G6" s="9">
        <v>17665.431743162804</v>
      </c>
      <c r="H6" s="9">
        <v>19027.266312729098</v>
      </c>
      <c r="I6" s="9">
        <v>85560.773759421878</v>
      </c>
    </row>
    <row r="7" spans="1:9" ht="15.75" thickBot="1">
      <c r="A7" s="29" t="s">
        <v>1001</v>
      </c>
      <c r="B7" s="29" t="s">
        <v>1002</v>
      </c>
      <c r="C7" s="29" t="s">
        <v>1052</v>
      </c>
      <c r="D7" s="10">
        <v>8779.1958461718004</v>
      </c>
      <c r="E7" s="10">
        <v>6262.0995789061999</v>
      </c>
      <c r="F7" s="10">
        <v>7134.9911881455</v>
      </c>
      <c r="G7" s="10">
        <v>8703.840562957801</v>
      </c>
      <c r="H7" s="10">
        <v>8108.9125466631003</v>
      </c>
      <c r="I7" s="9">
        <v>38989.039722844398</v>
      </c>
    </row>
    <row r="8" spans="1:9" ht="15.75" thickBot="1">
      <c r="A8" s="29" t="s">
        <v>1003</v>
      </c>
      <c r="B8" s="29" t="s">
        <v>1004</v>
      </c>
      <c r="C8" s="29" t="s">
        <v>1024</v>
      </c>
      <c r="D8" s="8">
        <v>2812.165242561</v>
      </c>
      <c r="E8" s="8">
        <v>2924.3021101000004</v>
      </c>
      <c r="F8" s="8">
        <v>3094.0413759564999</v>
      </c>
      <c r="G8" s="8">
        <v>4322.6498633930005</v>
      </c>
      <c r="H8" s="8">
        <v>5936.1923388320001</v>
      </c>
      <c r="I8" s="9">
        <v>19089.350930842502</v>
      </c>
    </row>
    <row r="9" spans="1:9" ht="15.75" thickBot="1">
      <c r="A9" s="29" t="s">
        <v>1005</v>
      </c>
      <c r="B9" s="29" t="s">
        <v>1006</v>
      </c>
      <c r="C9" s="29" t="s">
        <v>1024</v>
      </c>
      <c r="D9" s="10">
        <v>8124.0329229539993</v>
      </c>
      <c r="E9" s="10">
        <v>3968.6957208499998</v>
      </c>
      <c r="F9" s="10">
        <v>5768.5517178849996</v>
      </c>
      <c r="G9" s="10">
        <v>4638.941316812</v>
      </c>
      <c r="H9" s="10">
        <v>4982.1614272339993</v>
      </c>
      <c r="I9" s="9">
        <v>27482.383105734996</v>
      </c>
    </row>
    <row r="12" spans="1:9" ht="15.75" thickBot="1">
      <c r="C12" s="26" t="s">
        <v>1094</v>
      </c>
    </row>
    <row r="13" spans="1:9" ht="15.75" thickBot="1">
      <c r="A13" s="96"/>
      <c r="B13" s="3" t="s">
        <v>1</v>
      </c>
      <c r="C13" s="3"/>
      <c r="D13" s="4" t="s">
        <v>2</v>
      </c>
      <c r="E13" s="4" t="s">
        <v>3</v>
      </c>
      <c r="F13" s="4" t="s">
        <v>4</v>
      </c>
      <c r="G13" s="4" t="s">
        <v>5</v>
      </c>
      <c r="H13" s="4" t="s">
        <v>6</v>
      </c>
      <c r="I13" s="5" t="s">
        <v>7</v>
      </c>
    </row>
    <row r="14" spans="1:9" ht="15.75" thickBot="1">
      <c r="A14" s="97"/>
      <c r="B14" s="3"/>
      <c r="C14" s="3"/>
      <c r="D14" s="4" t="s">
        <v>8</v>
      </c>
      <c r="E14" s="4" t="s">
        <v>8</v>
      </c>
      <c r="F14" s="4" t="s">
        <v>8</v>
      </c>
      <c r="G14" s="4" t="s">
        <v>8</v>
      </c>
      <c r="H14" s="4" t="s">
        <v>8</v>
      </c>
      <c r="I14" s="5" t="s">
        <v>8</v>
      </c>
    </row>
    <row r="15" spans="1:9" ht="15.75" thickBot="1">
      <c r="A15" s="4" t="s">
        <v>9</v>
      </c>
      <c r="B15" s="6"/>
      <c r="C15" s="6"/>
      <c r="D15" s="3" t="s">
        <v>10</v>
      </c>
      <c r="E15" s="3" t="s">
        <v>10</v>
      </c>
      <c r="F15" s="3" t="s">
        <v>10</v>
      </c>
      <c r="G15" s="3" t="s">
        <v>10</v>
      </c>
      <c r="H15" s="3" t="s">
        <v>10</v>
      </c>
      <c r="I15" s="7" t="s">
        <v>10</v>
      </c>
    </row>
    <row r="16" spans="1:9" ht="15.75" thickBot="1">
      <c r="A16" s="103" t="s">
        <v>7</v>
      </c>
      <c r="B16" s="104"/>
      <c r="C16" s="67"/>
      <c r="D16" s="71">
        <f>SUM(D17:D19)</f>
        <v>18445.795580495542</v>
      </c>
      <c r="E16" s="71">
        <f>SUM(E17:E19)</f>
        <v>12408.003288510152</v>
      </c>
      <c r="F16" s="71">
        <f>SUM(F17:F19)</f>
        <v>15059.763421849104</v>
      </c>
      <c r="G16" s="71">
        <f>SUM(G17:G19)</f>
        <v>16680.172769020148</v>
      </c>
      <c r="H16" s="71">
        <f>SUM(H17:H19)</f>
        <v>17888.815017833094</v>
      </c>
      <c r="I16" s="71">
        <f>SUM(D16:H16)</f>
        <v>80482.550077708045</v>
      </c>
    </row>
    <row r="17" spans="1:9" ht="15.75" thickBot="1">
      <c r="A17" s="29" t="s">
        <v>1001</v>
      </c>
      <c r="B17" s="29" t="s">
        <v>1002</v>
      </c>
      <c r="C17" s="29" t="s">
        <v>1052</v>
      </c>
      <c r="D17" s="70">
        <f>VLOOKUP($C17,'CAM Assumptions'!$C$55:$H$59,D$2,0)*D7</f>
        <v>8561.2863986725206</v>
      </c>
      <c r="E17" s="70">
        <f>VLOOKUP($C17,'CAM Assumptions'!$C$55:$H$59,E$2,0)*E7</f>
        <v>6106.6672724245145</v>
      </c>
      <c r="F17" s="70">
        <f>VLOOKUP($C17,'CAM Assumptions'!$C$55:$H$59,F$2,0)*F7</f>
        <v>6957.8927368791492</v>
      </c>
      <c r="G17" s="70">
        <f>VLOOKUP($C17,'CAM Assumptions'!$C$55:$H$59,G$2,0)*G7</f>
        <v>8487.8015177617672</v>
      </c>
      <c r="H17" s="70">
        <f>VLOOKUP($C17,'CAM Assumptions'!$C$55:$H$59,H$2,0)*H7</f>
        <v>7907.6402793820562</v>
      </c>
      <c r="I17" s="71">
        <f>SUM(D17:H17)</f>
        <v>38021.288205120007</v>
      </c>
    </row>
    <row r="18" spans="1:9" ht="15.75" thickBot="1">
      <c r="A18" s="29" t="s">
        <v>1003</v>
      </c>
      <c r="B18" s="29" t="s">
        <v>1004</v>
      </c>
      <c r="C18" s="29" t="s">
        <v>1024</v>
      </c>
      <c r="D18" s="72">
        <f>VLOOKUP($C18,'CAM Assumptions'!$C$55:$H$59,D$2,0)*D8</f>
        <v>2541.7309324687767</v>
      </c>
      <c r="E18" s="72">
        <f>VLOOKUP($C18,'CAM Assumptions'!$C$55:$H$59,E$2,0)*E8</f>
        <v>2673.2940674302708</v>
      </c>
      <c r="F18" s="72">
        <f>VLOOKUP($C18,'CAM Assumptions'!$C$55:$H$59,F$2,0)*F8</f>
        <v>2828.4637302557826</v>
      </c>
      <c r="G18" s="72">
        <f>VLOOKUP($C18,'CAM Assumptions'!$C$55:$H$59,G$2,0)*G8</f>
        <v>3951.6143682540433</v>
      </c>
      <c r="H18" s="72">
        <f>VLOOKUP($C18,'CAM Assumptions'!$C$55:$H$59,H$2,0)*H8</f>
        <v>5426.6581102258078</v>
      </c>
      <c r="I18" s="71">
        <f>SUM(D18:H18)</f>
        <v>17421.761208634678</v>
      </c>
    </row>
    <row r="19" spans="1:9" ht="15.75" thickBot="1">
      <c r="A19" s="29" t="s">
        <v>1005</v>
      </c>
      <c r="B19" s="29" t="s">
        <v>1006</v>
      </c>
      <c r="C19" s="29" t="s">
        <v>1024</v>
      </c>
      <c r="D19" s="70">
        <f>VLOOKUP($C19,'CAM Assumptions'!$C$55:$H$59,D$2,0)*D9</f>
        <v>7342.7782493542436</v>
      </c>
      <c r="E19" s="70">
        <f>VLOOKUP($C19,'CAM Assumptions'!$C$55:$H$59,E$2,0)*E9</f>
        <v>3628.0419486553669</v>
      </c>
      <c r="F19" s="70">
        <f>VLOOKUP($C19,'CAM Assumptions'!$C$55:$H$59,F$2,0)*F9</f>
        <v>5273.4069547141708</v>
      </c>
      <c r="G19" s="70">
        <f>VLOOKUP($C19,'CAM Assumptions'!$C$55:$H$59,G$2,0)*G9</f>
        <v>4240.7568830043383</v>
      </c>
      <c r="H19" s="70">
        <f>VLOOKUP($C19,'CAM Assumptions'!$C$55:$H$59,H$2,0)*H9</f>
        <v>4554.5166282252303</v>
      </c>
      <c r="I19" s="71">
        <f>SUM(D19:H19)</f>
        <v>25039.500663953353</v>
      </c>
    </row>
    <row r="21" spans="1:9" ht="15.75" thickBot="1">
      <c r="C21" s="26" t="s">
        <v>1095</v>
      </c>
    </row>
    <row r="22" spans="1:9" ht="15.75" thickBot="1">
      <c r="A22" s="96"/>
      <c r="B22" s="3" t="s">
        <v>1</v>
      </c>
      <c r="C22" s="3"/>
      <c r="D22" s="4" t="s">
        <v>2</v>
      </c>
      <c r="E22" s="4" t="s">
        <v>3</v>
      </c>
      <c r="F22" s="4" t="s">
        <v>4</v>
      </c>
      <c r="G22" s="4" t="s">
        <v>5</v>
      </c>
      <c r="H22" s="4" t="s">
        <v>6</v>
      </c>
      <c r="I22" s="5" t="s">
        <v>7</v>
      </c>
    </row>
    <row r="23" spans="1:9" ht="15.75" thickBot="1">
      <c r="A23" s="97"/>
      <c r="B23" s="3"/>
      <c r="C23" s="3"/>
      <c r="D23" s="4" t="s">
        <v>8</v>
      </c>
      <c r="E23" s="4" t="s">
        <v>8</v>
      </c>
      <c r="F23" s="4" t="s">
        <v>8</v>
      </c>
      <c r="G23" s="4" t="s">
        <v>8</v>
      </c>
      <c r="H23" s="4" t="s">
        <v>8</v>
      </c>
      <c r="I23" s="5" t="s">
        <v>8</v>
      </c>
    </row>
    <row r="24" spans="1:9" ht="15.75" thickBot="1">
      <c r="A24" s="4" t="s">
        <v>9</v>
      </c>
      <c r="B24" s="6"/>
      <c r="C24" s="6"/>
      <c r="D24" s="3" t="s">
        <v>10</v>
      </c>
      <c r="E24" s="3" t="s">
        <v>10</v>
      </c>
      <c r="F24" s="3" t="s">
        <v>10</v>
      </c>
      <c r="G24" s="3" t="s">
        <v>10</v>
      </c>
      <c r="H24" s="3" t="s">
        <v>10</v>
      </c>
      <c r="I24" s="7" t="s">
        <v>10</v>
      </c>
    </row>
    <row r="25" spans="1:9" ht="15.75" thickBot="1">
      <c r="A25" s="103" t="s">
        <v>7</v>
      </c>
      <c r="B25" s="104"/>
      <c r="C25" s="67"/>
      <c r="D25" s="71">
        <f>SUM(D26:D28)</f>
        <v>233.5903524094843</v>
      </c>
      <c r="E25" s="71">
        <f>SUM(E26:E28)</f>
        <v>155.42642793841208</v>
      </c>
      <c r="F25" s="71">
        <f>SUM(F26:F28)</f>
        <v>189.52906169381578</v>
      </c>
      <c r="G25" s="71">
        <f>SUM(G26:G28)</f>
        <v>208.3971958289564</v>
      </c>
      <c r="H25" s="71">
        <f>SUM(H26:H28)</f>
        <v>225.83050995675103</v>
      </c>
      <c r="I25" s="71">
        <f>SUM(D25:H25)</f>
        <v>1012.7735478274196</v>
      </c>
    </row>
    <row r="26" spans="1:9" ht="15.75" thickBot="1">
      <c r="A26" s="29" t="s">
        <v>1001</v>
      </c>
      <c r="B26" s="29" t="s">
        <v>1002</v>
      </c>
      <c r="C26" s="29" t="s">
        <v>1052</v>
      </c>
      <c r="D26" s="70">
        <f>VLOOKUP($C26,'CAM Assumptions'!$C$63:$H$67,D$2,0)*D7</f>
        <v>98.754774696405647</v>
      </c>
      <c r="E26" s="70">
        <f>VLOOKUP($C26,'CAM Assumptions'!$C$63:$H$67,E$2,0)*E7</f>
        <v>70.440646714926558</v>
      </c>
      <c r="F26" s="70">
        <f>VLOOKUP($C26,'CAM Assumptions'!$C$63:$H$67,F$2,0)*F7</f>
        <v>80.259565863700161</v>
      </c>
      <c r="G26" s="70">
        <f>VLOOKUP($C26,'CAM Assumptions'!$C$63:$H$67,G$2,0)*G7</f>
        <v>97.907123710327312</v>
      </c>
      <c r="H26" s="70">
        <f>VLOOKUP($C26,'CAM Assumptions'!$C$63:$H$67,H$2,0)*H7</f>
        <v>91.214941050410729</v>
      </c>
      <c r="I26" s="71">
        <f>SUM(D26:H26)</f>
        <v>438.57705203577041</v>
      </c>
    </row>
    <row r="27" spans="1:9" ht="15.75" thickBot="1">
      <c r="A27" s="29" t="s">
        <v>1003</v>
      </c>
      <c r="B27" s="29" t="s">
        <v>1004</v>
      </c>
      <c r="C27" s="29" t="s">
        <v>1024</v>
      </c>
      <c r="D27" s="72">
        <f>VLOOKUP($C27,'CAM Assumptions'!$C$63:$H$67,D$2,0)*D8</f>
        <v>34.672005697648792</v>
      </c>
      <c r="E27" s="72">
        <f>VLOOKUP($C27,'CAM Assumptions'!$C$63:$H$67,E$2,0)*E8</f>
        <v>36.05457385238779</v>
      </c>
      <c r="F27" s="72">
        <f>VLOOKUP($C27,'CAM Assumptions'!$C$63:$H$67,F$2,0)*F8</f>
        <v>38.147338780927946</v>
      </c>
      <c r="G27" s="72">
        <f>VLOOKUP($C27,'CAM Assumptions'!$C$63:$H$67,G$2,0)*G8</f>
        <v>53.295211257221091</v>
      </c>
      <c r="H27" s="72">
        <f>VLOOKUP($C27,'CAM Assumptions'!$C$63:$H$67,H$2,0)*H8</f>
        <v>73.189047172379205</v>
      </c>
      <c r="I27" s="71">
        <f>SUM(D27:H27)</f>
        <v>235.35817676056485</v>
      </c>
    </row>
    <row r="28" spans="1:9" ht="15.75" thickBot="1">
      <c r="A28" s="29" t="s">
        <v>1005</v>
      </c>
      <c r="B28" s="29" t="s">
        <v>1006</v>
      </c>
      <c r="C28" s="29" t="s">
        <v>1024</v>
      </c>
      <c r="D28" s="70">
        <f>VLOOKUP($C28,'CAM Assumptions'!$C$63:$H$67,D$2,0)*D9</f>
        <v>100.16357201542984</v>
      </c>
      <c r="E28" s="70">
        <f>VLOOKUP($C28,'CAM Assumptions'!$C$63:$H$67,E$2,0)*E9</f>
        <v>48.931207371097713</v>
      </c>
      <c r="F28" s="70">
        <f>VLOOKUP($C28,'CAM Assumptions'!$C$63:$H$67,F$2,0)*F9</f>
        <v>71.122157049187692</v>
      </c>
      <c r="G28" s="70">
        <f>VLOOKUP($C28,'CAM Assumptions'!$C$63:$H$67,G$2,0)*G9</f>
        <v>57.194860861407996</v>
      </c>
      <c r="H28" s="70">
        <f>VLOOKUP($C28,'CAM Assumptions'!$C$63:$H$67,H$2,0)*H9</f>
        <v>61.42652173396111</v>
      </c>
      <c r="I28" s="71">
        <f>SUM(D28:H28)</f>
        <v>338.83831903108438</v>
      </c>
    </row>
    <row r="30" spans="1:9" ht="15.75" thickBot="1">
      <c r="C30" s="26" t="s">
        <v>1096</v>
      </c>
    </row>
    <row r="31" spans="1:9" ht="15.75" thickBot="1">
      <c r="A31" s="96"/>
      <c r="B31" s="3" t="s">
        <v>1</v>
      </c>
      <c r="C31" s="3"/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5" t="s">
        <v>7</v>
      </c>
    </row>
    <row r="32" spans="1:9" ht="15.75" thickBot="1">
      <c r="A32" s="97"/>
      <c r="B32" s="3"/>
      <c r="C32" s="3"/>
      <c r="D32" s="4" t="s">
        <v>8</v>
      </c>
      <c r="E32" s="4" t="s">
        <v>8</v>
      </c>
      <c r="F32" s="4" t="s">
        <v>8</v>
      </c>
      <c r="G32" s="4" t="s">
        <v>8</v>
      </c>
      <c r="H32" s="4" t="s">
        <v>8</v>
      </c>
      <c r="I32" s="5" t="s">
        <v>8</v>
      </c>
    </row>
    <row r="33" spans="1:9" ht="15.75" thickBot="1">
      <c r="A33" s="4" t="s">
        <v>9</v>
      </c>
      <c r="B33" s="6"/>
      <c r="C33" s="6"/>
      <c r="D33" s="3" t="s">
        <v>10</v>
      </c>
      <c r="E33" s="3" t="s">
        <v>10</v>
      </c>
      <c r="F33" s="3" t="s">
        <v>10</v>
      </c>
      <c r="G33" s="3" t="s">
        <v>10</v>
      </c>
      <c r="H33" s="3" t="s">
        <v>10</v>
      </c>
      <c r="I33" s="7" t="s">
        <v>10</v>
      </c>
    </row>
    <row r="34" spans="1:9" ht="15.75" thickBot="1">
      <c r="A34" s="103" t="s">
        <v>7</v>
      </c>
      <c r="B34" s="104"/>
      <c r="C34" s="67"/>
      <c r="D34" s="71">
        <f>SUM(D35:D37)</f>
        <v>36.999892327172816</v>
      </c>
      <c r="E34" s="71">
        <f>SUM(E35:E37)</f>
        <v>23.542171539212127</v>
      </c>
      <c r="F34" s="71">
        <f>SUM(F35:F37)</f>
        <v>29.990571461471085</v>
      </c>
      <c r="G34" s="71">
        <f>SUM(G35:G37)</f>
        <v>30.778132755625688</v>
      </c>
      <c r="H34" s="71">
        <f>SUM(H35:H37)</f>
        <v>36.740172601922019</v>
      </c>
      <c r="I34" s="71">
        <f>SUM(D34:H34)</f>
        <v>158.05094068540373</v>
      </c>
    </row>
    <row r="35" spans="1:9" ht="15.75" thickBot="1">
      <c r="A35" s="29" t="s">
        <v>1001</v>
      </c>
      <c r="B35" s="29" t="s">
        <v>1002</v>
      </c>
      <c r="C35" s="29" t="s">
        <v>1052</v>
      </c>
      <c r="D35" s="70">
        <f>VLOOKUP($C35,'CAM Assumptions'!$C$71:$H$75,D$2,0)*D7</f>
        <v>2.668022918336602</v>
      </c>
      <c r="E35" s="70">
        <f>VLOOKUP($C35,'CAM Assumptions'!$C$71:$H$75,E$2,0)*E7</f>
        <v>1.9030701087176518</v>
      </c>
      <c r="F35" s="70">
        <f>VLOOKUP($C35,'CAM Assumptions'!$C$71:$H$75,F$2,0)*F7</f>
        <v>2.1683443843438974</v>
      </c>
      <c r="G35" s="70">
        <f>VLOOKUP($C35,'CAM Assumptions'!$C$71:$H$75,G$2,0)*G7</f>
        <v>2.6451222306021593</v>
      </c>
      <c r="H35" s="70">
        <f>VLOOKUP($C35,'CAM Assumptions'!$C$71:$H$75,H$2,0)*H7</f>
        <v>2.464321891932538</v>
      </c>
      <c r="I35" s="71">
        <f>SUM(D35:H35)</f>
        <v>11.848881533932849</v>
      </c>
    </row>
    <row r="36" spans="1:9" ht="15.75" thickBot="1">
      <c r="A36" s="29" t="s">
        <v>1003</v>
      </c>
      <c r="B36" s="29" t="s">
        <v>1004</v>
      </c>
      <c r="C36" s="29" t="s">
        <v>1024</v>
      </c>
      <c r="D36" s="72">
        <f>VLOOKUP($C36,'CAM Assumptions'!$C$71:$H$75,D$2,0)*D8</f>
        <v>8.8281949908435973</v>
      </c>
      <c r="E36" s="72">
        <f>VLOOKUP($C36,'CAM Assumptions'!$C$71:$H$75,E$2,0)*E8</f>
        <v>9.1802248493006875</v>
      </c>
      <c r="F36" s="72">
        <f>VLOOKUP($C36,'CAM Assumptions'!$C$71:$H$75,F$2,0)*F8</f>
        <v>9.7130851926065329</v>
      </c>
      <c r="G36" s="72">
        <f>VLOOKUP($C36,'CAM Assumptions'!$C$71:$H$75,G$2,0)*G8</f>
        <v>13.570040370893702</v>
      </c>
      <c r="H36" s="72">
        <f>VLOOKUP($C36,'CAM Assumptions'!$C$71:$H$75,H$2,0)*H8</f>
        <v>18.63541397824671</v>
      </c>
      <c r="I36" s="71">
        <f>SUM(D36:H36)</f>
        <v>59.92695938189123</v>
      </c>
    </row>
    <row r="37" spans="1:9" ht="15.75" thickBot="1">
      <c r="A37" s="29" t="s">
        <v>1005</v>
      </c>
      <c r="B37" s="29" t="s">
        <v>1006</v>
      </c>
      <c r="C37" s="29" t="s">
        <v>1024</v>
      </c>
      <c r="D37" s="70">
        <f>VLOOKUP($C37,'CAM Assumptions'!$C$71:$H$75,D$2,0)*D9</f>
        <v>25.503674417992613</v>
      </c>
      <c r="E37" s="70">
        <f>VLOOKUP($C37,'CAM Assumptions'!$C$71:$H$75,E$2,0)*E9</f>
        <v>12.458876581193788</v>
      </c>
      <c r="F37" s="70">
        <f>VLOOKUP($C37,'CAM Assumptions'!$C$71:$H$75,F$2,0)*F9</f>
        <v>18.109141884520653</v>
      </c>
      <c r="G37" s="70">
        <f>VLOOKUP($C37,'CAM Assumptions'!$C$71:$H$75,G$2,0)*G9</f>
        <v>14.562970154129825</v>
      </c>
      <c r="H37" s="70">
        <f>VLOOKUP($C37,'CAM Assumptions'!$C$71:$H$75,H$2,0)*H9</f>
        <v>15.640436731742771</v>
      </c>
      <c r="I37" s="71">
        <f>SUM(D37:H37)</f>
        <v>86.275099769579654</v>
      </c>
    </row>
    <row r="39" spans="1:9" ht="15.75" thickBot="1">
      <c r="C39" s="26" t="s">
        <v>1097</v>
      </c>
    </row>
    <row r="40" spans="1:9" ht="15.75" thickBot="1">
      <c r="A40" s="96"/>
      <c r="B40" s="3" t="s">
        <v>1</v>
      </c>
      <c r="C40" s="3"/>
      <c r="D40" s="4" t="s">
        <v>2</v>
      </c>
      <c r="E40" s="4" t="s">
        <v>3</v>
      </c>
      <c r="F40" s="4" t="s">
        <v>4</v>
      </c>
      <c r="G40" s="4" t="s">
        <v>5</v>
      </c>
      <c r="H40" s="4" t="s">
        <v>6</v>
      </c>
      <c r="I40" s="5" t="s">
        <v>7</v>
      </c>
    </row>
    <row r="41" spans="1:9" ht="15.75" thickBot="1">
      <c r="A41" s="97"/>
      <c r="B41" s="3"/>
      <c r="C41" s="3"/>
      <c r="D41" s="4" t="s">
        <v>8</v>
      </c>
      <c r="E41" s="4" t="s">
        <v>8</v>
      </c>
      <c r="F41" s="4" t="s">
        <v>8</v>
      </c>
      <c r="G41" s="4" t="s">
        <v>8</v>
      </c>
      <c r="H41" s="4" t="s">
        <v>8</v>
      </c>
      <c r="I41" s="5" t="s">
        <v>8</v>
      </c>
    </row>
    <row r="42" spans="1:9" ht="15.75" thickBot="1">
      <c r="A42" s="4" t="s">
        <v>9</v>
      </c>
      <c r="B42" s="6"/>
      <c r="C42" s="6"/>
      <c r="D42" s="3" t="s">
        <v>10</v>
      </c>
      <c r="E42" s="3" t="s">
        <v>10</v>
      </c>
      <c r="F42" s="3" t="s">
        <v>10</v>
      </c>
      <c r="G42" s="3" t="s">
        <v>10</v>
      </c>
      <c r="H42" s="3" t="s">
        <v>10</v>
      </c>
      <c r="I42" s="7" t="s">
        <v>10</v>
      </c>
    </row>
    <row r="43" spans="1:9" ht="15.75" thickBot="1">
      <c r="A43" s="103" t="s">
        <v>7</v>
      </c>
      <c r="B43" s="104"/>
      <c r="C43" s="67"/>
      <c r="D43" s="71">
        <f>SUM(D44:D46)</f>
        <v>24.782975702336728</v>
      </c>
      <c r="E43" s="71">
        <f>SUM(E44:E46)</f>
        <v>15.768831435437825</v>
      </c>
      <c r="F43" s="71">
        <f>SUM(F44:F46)</f>
        <v>20.088047750425005</v>
      </c>
      <c r="G43" s="71">
        <f>SUM(G44:G46)</f>
        <v>20.615565837357387</v>
      </c>
      <c r="H43" s="71">
        <f>SUM(H44:H46)</f>
        <v>24.60901228689238</v>
      </c>
      <c r="I43" s="71">
        <f>SUM(D43:H43)</f>
        <v>105.86443301244933</v>
      </c>
    </row>
    <row r="44" spans="1:9" ht="15.75" thickBot="1">
      <c r="A44" s="29" t="s">
        <v>1001</v>
      </c>
      <c r="B44" s="29" t="s">
        <v>1002</v>
      </c>
      <c r="C44" s="29" t="s">
        <v>1052</v>
      </c>
      <c r="D44" s="70">
        <f>VLOOKUP($C44,'CAM Assumptions'!$C$79:$H$83,D$2,0)*D7</f>
        <v>1.7870740426413001</v>
      </c>
      <c r="E44" s="70">
        <f>VLOOKUP($C44,'CAM Assumptions'!$C$79:$H$83,E$2,0)*E7</f>
        <v>1.2746993922886558</v>
      </c>
      <c r="F44" s="70">
        <f>VLOOKUP($C44,'CAM Assumptions'!$C$79:$H$83,F$2,0)*F7</f>
        <v>1.4523833128029882</v>
      </c>
      <c r="G44" s="70">
        <f>VLOOKUP($C44,'CAM Assumptions'!$C$79:$H$83,G$2,0)*G7</f>
        <v>1.7717348848223817</v>
      </c>
      <c r="H44" s="70">
        <f>VLOOKUP($C44,'CAM Assumptions'!$C$79:$H$83,H$2,0)*H7</f>
        <v>1.6506326296968235</v>
      </c>
      <c r="I44" s="71">
        <f>SUM(D44:H44)</f>
        <v>7.9365242622521492</v>
      </c>
    </row>
    <row r="45" spans="1:9" ht="15.75" thickBot="1">
      <c r="A45" s="29" t="s">
        <v>1003</v>
      </c>
      <c r="B45" s="29" t="s">
        <v>1004</v>
      </c>
      <c r="C45" s="29" t="s">
        <v>1024</v>
      </c>
      <c r="D45" s="72">
        <f>VLOOKUP($C45,'CAM Assumptions'!$C$79:$H$83,D$2,0)*D8</f>
        <v>5.9132318553502534</v>
      </c>
      <c r="E45" s="72">
        <f>VLOOKUP($C45,'CAM Assumptions'!$C$79:$H$83,E$2,0)*E8</f>
        <v>6.1490257152754051</v>
      </c>
      <c r="F45" s="72">
        <f>VLOOKUP($C45,'CAM Assumptions'!$C$79:$H$83,F$2,0)*F8</f>
        <v>6.5059420226017686</v>
      </c>
      <c r="G45" s="72">
        <f>VLOOKUP($C45,'CAM Assumptions'!$C$79:$H$83,G$2,0)*G8</f>
        <v>9.0893772829874742</v>
      </c>
      <c r="H45" s="72">
        <f>VLOOKUP($C45,'CAM Assumptions'!$C$79:$H$83,H$2,0)*H8</f>
        <v>12.482225833038363</v>
      </c>
      <c r="I45" s="71">
        <f>SUM(D45:H45)</f>
        <v>40.13980270925326</v>
      </c>
    </row>
    <row r="46" spans="1:9" ht="15.75" thickBot="1">
      <c r="A46" s="29" t="s">
        <v>1005</v>
      </c>
      <c r="B46" s="29" t="s">
        <v>1006</v>
      </c>
      <c r="C46" s="29" t="s">
        <v>1024</v>
      </c>
      <c r="D46" s="70">
        <f>VLOOKUP($C46,'CAM Assumptions'!$C$79:$H$83,D$2,0)*D9</f>
        <v>17.082669804345176</v>
      </c>
      <c r="E46" s="70">
        <f>VLOOKUP($C46,'CAM Assumptions'!$C$79:$H$83,E$2,0)*E9</f>
        <v>8.3451063278737632</v>
      </c>
      <c r="F46" s="70">
        <f>VLOOKUP($C46,'CAM Assumptions'!$C$79:$H$83,F$2,0)*F9</f>
        <v>12.129722415020247</v>
      </c>
      <c r="G46" s="70">
        <f>VLOOKUP($C46,'CAM Assumptions'!$C$79:$H$83,G$2,0)*G9</f>
        <v>9.7544536695475319</v>
      </c>
      <c r="H46" s="70">
        <f>VLOOKUP($C46,'CAM Assumptions'!$C$79:$H$83,H$2,0)*H9</f>
        <v>10.476153824157196</v>
      </c>
      <c r="I46" s="71">
        <f>SUM(D46:H46)</f>
        <v>57.788106040943909</v>
      </c>
    </row>
    <row r="48" spans="1:9" ht="15.75" thickBot="1">
      <c r="C48" s="26" t="s">
        <v>1098</v>
      </c>
    </row>
    <row r="49" spans="1:9" ht="15.75" thickBot="1">
      <c r="A49" s="96"/>
      <c r="B49" s="3" t="s">
        <v>1</v>
      </c>
      <c r="C49" s="3"/>
      <c r="D49" s="4" t="s">
        <v>2</v>
      </c>
      <c r="E49" s="4" t="s">
        <v>3</v>
      </c>
      <c r="F49" s="4" t="s">
        <v>4</v>
      </c>
      <c r="G49" s="4" t="s">
        <v>5</v>
      </c>
      <c r="H49" s="4" t="s">
        <v>6</v>
      </c>
      <c r="I49" s="5" t="s">
        <v>7</v>
      </c>
    </row>
    <row r="50" spans="1:9" ht="15.75" thickBot="1">
      <c r="A50" s="97"/>
      <c r="B50" s="3"/>
      <c r="C50" s="3"/>
      <c r="D50" s="4" t="s">
        <v>8</v>
      </c>
      <c r="E50" s="4" t="s">
        <v>8</v>
      </c>
      <c r="F50" s="4" t="s">
        <v>8</v>
      </c>
      <c r="G50" s="4" t="s">
        <v>8</v>
      </c>
      <c r="H50" s="4" t="s">
        <v>8</v>
      </c>
      <c r="I50" s="5" t="s">
        <v>8</v>
      </c>
    </row>
    <row r="51" spans="1:9" ht="15.75" thickBot="1">
      <c r="A51" s="4" t="s">
        <v>9</v>
      </c>
      <c r="B51" s="6"/>
      <c r="C51" s="6"/>
      <c r="D51" s="3" t="s">
        <v>10</v>
      </c>
      <c r="E51" s="3" t="s">
        <v>10</v>
      </c>
      <c r="F51" s="3" t="s">
        <v>10</v>
      </c>
      <c r="G51" s="3" t="s">
        <v>10</v>
      </c>
      <c r="H51" s="3" t="s">
        <v>10</v>
      </c>
      <c r="I51" s="7" t="s">
        <v>10</v>
      </c>
    </row>
    <row r="52" spans="1:9" ht="15.75" thickBot="1">
      <c r="A52" s="103" t="s">
        <v>7</v>
      </c>
      <c r="B52" s="104"/>
      <c r="C52" s="67"/>
      <c r="D52" s="71">
        <f>SUM(D53:D55)</f>
        <v>285.37243541663804</v>
      </c>
      <c r="E52" s="71">
        <f>SUM(E53:E55)</f>
        <v>187.60120654976686</v>
      </c>
      <c r="F52" s="71">
        <f>SUM(F53:F55)</f>
        <v>231.47980703140601</v>
      </c>
      <c r="G52" s="71">
        <f>SUM(G53:G55)</f>
        <v>249.87019129021655</v>
      </c>
      <c r="H52" s="71">
        <f>SUM(H53:H55)</f>
        <v>277.94496231471379</v>
      </c>
      <c r="I52" s="71">
        <f>SUM(D52:H52)</f>
        <v>1232.2686026027413</v>
      </c>
    </row>
    <row r="53" spans="1:9" ht="15.75" thickBot="1">
      <c r="A53" s="29" t="s">
        <v>1001</v>
      </c>
      <c r="B53" s="29" t="s">
        <v>1002</v>
      </c>
      <c r="C53" s="29" t="s">
        <v>1052</v>
      </c>
      <c r="D53" s="70">
        <f>VLOOKUP($C53,'CAM Assumptions'!$C$87:$H$91,D$2,0)*D7</f>
        <v>93.175600262285798</v>
      </c>
      <c r="E53" s="70">
        <f>VLOOKUP($C53,'CAM Assumptions'!$C$87:$H$91,E$2,0)*E7</f>
        <v>66.461085660962738</v>
      </c>
      <c r="F53" s="70">
        <f>VLOOKUP($C53,'CAM Assumptions'!$C$87:$H$91,F$2,0)*F7</f>
        <v>75.725282642084835</v>
      </c>
      <c r="G53" s="70">
        <f>VLOOKUP($C53,'CAM Assumptions'!$C$87:$H$91,G$2,0)*G7</f>
        <v>92.375837519840474</v>
      </c>
      <c r="H53" s="70">
        <f>VLOOKUP($C53,'CAM Assumptions'!$C$87:$H$91,H$2,0)*H7</f>
        <v>86.061731307563477</v>
      </c>
      <c r="I53" s="71">
        <f>SUM(D53:H53)</f>
        <v>413.79953739273731</v>
      </c>
    </row>
    <row r="54" spans="1:9" ht="15.75" thickBot="1">
      <c r="A54" s="29" t="s">
        <v>1003</v>
      </c>
      <c r="B54" s="29" t="s">
        <v>1004</v>
      </c>
      <c r="C54" s="29" t="s">
        <v>1024</v>
      </c>
      <c r="D54" s="72">
        <f>VLOOKUP($C54,'CAM Assumptions'!$C$87:$H$91,D$2,0)*D8</f>
        <v>49.422043325404864</v>
      </c>
      <c r="E54" s="72">
        <f>VLOOKUP($C54,'CAM Assumptions'!$C$87:$H$91,E$2,0)*E8</f>
        <v>51.392778558886597</v>
      </c>
      <c r="F54" s="72">
        <f>VLOOKUP($C54,'CAM Assumptions'!$C$87:$H$91,F$2,0)*F8</f>
        <v>54.375839875561823</v>
      </c>
      <c r="G54" s="72">
        <f>VLOOKUP($C54,'CAM Assumptions'!$C$87:$H$91,G$2,0)*G8</f>
        <v>75.967864759828473</v>
      </c>
      <c r="H54" s="72">
        <f>VLOOKUP($C54,'CAM Assumptions'!$C$87:$H$91,H$2,0)*H8</f>
        <v>104.32486346019823</v>
      </c>
      <c r="I54" s="71">
        <f>SUM(D54:H54)</f>
        <v>335.48338997988003</v>
      </c>
    </row>
    <row r="55" spans="1:9" ht="15.75" thickBot="1">
      <c r="A55" s="29" t="s">
        <v>1005</v>
      </c>
      <c r="B55" s="29" t="s">
        <v>1006</v>
      </c>
      <c r="C55" s="29" t="s">
        <v>1024</v>
      </c>
      <c r="D55" s="70">
        <f>VLOOKUP($C55,'CAM Assumptions'!$C$87:$H$91,D$2,0)*D9</f>
        <v>142.77479182894737</v>
      </c>
      <c r="E55" s="70">
        <f>VLOOKUP($C55,'CAM Assumptions'!$C$87:$H$91,E$2,0)*E9</f>
        <v>69.747342329917515</v>
      </c>
      <c r="F55" s="70">
        <f>VLOOKUP($C55,'CAM Assumptions'!$C$87:$H$91,F$2,0)*F9</f>
        <v>101.37868451375934</v>
      </c>
      <c r="G55" s="70">
        <f>VLOOKUP($C55,'CAM Assumptions'!$C$87:$H$91,G$2,0)*G9</f>
        <v>81.526489010547621</v>
      </c>
      <c r="H55" s="70">
        <f>VLOOKUP($C55,'CAM Assumptions'!$C$87:$H$91,H$2,0)*H9</f>
        <v>87.55836754695207</v>
      </c>
      <c r="I55" s="71">
        <f>SUM(D55:H55)</f>
        <v>482.98567523012395</v>
      </c>
    </row>
    <row r="57" spans="1:9" ht="15.75" thickBot="1">
      <c r="C57" s="26" t="s">
        <v>1099</v>
      </c>
    </row>
    <row r="58" spans="1:9" ht="15.75" thickBot="1">
      <c r="A58" s="96"/>
      <c r="B58" s="3" t="s">
        <v>1</v>
      </c>
      <c r="C58" s="3"/>
      <c r="D58" s="4" t="s">
        <v>2</v>
      </c>
      <c r="E58" s="4" t="s">
        <v>3</v>
      </c>
      <c r="F58" s="4" t="s">
        <v>4</v>
      </c>
      <c r="G58" s="4" t="s">
        <v>5</v>
      </c>
      <c r="H58" s="4" t="s">
        <v>6</v>
      </c>
      <c r="I58" s="5" t="s">
        <v>7</v>
      </c>
    </row>
    <row r="59" spans="1:9" ht="15.75" thickBot="1">
      <c r="A59" s="97"/>
      <c r="B59" s="3"/>
      <c r="C59" s="3"/>
      <c r="D59" s="4" t="s">
        <v>8</v>
      </c>
      <c r="E59" s="4" t="s">
        <v>8</v>
      </c>
      <c r="F59" s="4" t="s">
        <v>8</v>
      </c>
      <c r="G59" s="4" t="s">
        <v>8</v>
      </c>
      <c r="H59" s="4" t="s">
        <v>8</v>
      </c>
      <c r="I59" s="5" t="s">
        <v>8</v>
      </c>
    </row>
    <row r="60" spans="1:9" ht="15.75" thickBot="1">
      <c r="A60" s="4" t="s">
        <v>9</v>
      </c>
      <c r="B60" s="6"/>
      <c r="C60" s="6"/>
      <c r="D60" s="3" t="s">
        <v>10</v>
      </c>
      <c r="E60" s="3" t="s">
        <v>10</v>
      </c>
      <c r="F60" s="3" t="s">
        <v>10</v>
      </c>
      <c r="G60" s="3" t="s">
        <v>10</v>
      </c>
      <c r="H60" s="3" t="s">
        <v>10</v>
      </c>
      <c r="I60" s="7" t="s">
        <v>10</v>
      </c>
    </row>
    <row r="61" spans="1:9" ht="15.75" thickBot="1">
      <c r="A61" s="103" t="s">
        <v>7</v>
      </c>
      <c r="B61" s="104"/>
      <c r="C61" s="67"/>
      <c r="D61" s="71">
        <f>SUM(D62:D64)</f>
        <v>688.85277533562623</v>
      </c>
      <c r="E61" s="71">
        <f>SUM(E62:E64)</f>
        <v>364.75548388321937</v>
      </c>
      <c r="F61" s="71">
        <f>SUM(F62:F64)</f>
        <v>466.73337220077951</v>
      </c>
      <c r="G61" s="71">
        <f>SUM(G62:G64)</f>
        <v>475.59788843049694</v>
      </c>
      <c r="H61" s="71">
        <f>SUM(H62:H64)</f>
        <v>573.32663773572642</v>
      </c>
      <c r="I61" s="71">
        <f>SUM(D61:H61)</f>
        <v>2569.2661575858483</v>
      </c>
    </row>
    <row r="62" spans="1:9" ht="15.75" thickBot="1">
      <c r="A62" s="29" t="s">
        <v>1001</v>
      </c>
      <c r="B62" s="29" t="s">
        <v>1002</v>
      </c>
      <c r="C62" s="29" t="s">
        <v>1052</v>
      </c>
      <c r="D62" s="70">
        <f>VLOOKUP($C62,'CAM Assumptions'!$C$95:$H$99,D$2,0)*D7</f>
        <v>21.52397557960953</v>
      </c>
      <c r="E62" s="70">
        <f>VLOOKUP($C62,'CAM Assumptions'!$C$95:$H$99,E$2,0)*E7</f>
        <v>15.352804604790059</v>
      </c>
      <c r="F62" s="70">
        <f>VLOOKUP($C62,'CAM Assumptions'!$C$95:$H$99,F$2,0)*F7</f>
        <v>17.492875063419294</v>
      </c>
      <c r="G62" s="70">
        <f>VLOOKUP($C62,'CAM Assumptions'!$C$95:$H$99,G$2,0)*G7</f>
        <v>21.339226850442046</v>
      </c>
      <c r="H62" s="70">
        <f>VLOOKUP($C62,'CAM Assumptions'!$C$95:$H$99,H$2,0)*H7</f>
        <v>19.880640401440978</v>
      </c>
      <c r="I62" s="71">
        <f>SUM(D62:H62)</f>
        <v>95.5895224997019</v>
      </c>
    </row>
    <row r="63" spans="1:9" ht="15.75" thickBot="1">
      <c r="A63" s="29" t="s">
        <v>1003</v>
      </c>
      <c r="B63" s="29" t="s">
        <v>1004</v>
      </c>
      <c r="C63" s="29" t="s">
        <v>1024</v>
      </c>
      <c r="D63" s="72">
        <f>VLOOKUP($C63,'CAM Assumptions'!$C$95:$H$99,D$2,0)*D8</f>
        <v>171.59883422297574</v>
      </c>
      <c r="E63" s="72">
        <f>VLOOKUP($C63,'CAM Assumptions'!$C$95:$H$99,E$2,0)*E8</f>
        <v>148.23143969387911</v>
      </c>
      <c r="F63" s="72">
        <f>VLOOKUP($C63,'CAM Assumptions'!$C$95:$H$99,F$2,0)*F8</f>
        <v>156.83543982901926</v>
      </c>
      <c r="G63" s="72">
        <f>VLOOKUP($C63,'CAM Assumptions'!$C$95:$H$99,G$2,0)*G8</f>
        <v>219.11300146802648</v>
      </c>
      <c r="H63" s="72">
        <f>VLOOKUP($C63,'CAM Assumptions'!$C$95:$H$99,H$2,0)*H8</f>
        <v>300.90267816232995</v>
      </c>
      <c r="I63" s="71">
        <f>SUM(D63:H63)</f>
        <v>996.68139337623052</v>
      </c>
    </row>
    <row r="64" spans="1:9" ht="15.75" thickBot="1">
      <c r="A64" s="29" t="s">
        <v>1005</v>
      </c>
      <c r="B64" s="29" t="s">
        <v>1006</v>
      </c>
      <c r="C64" s="29" t="s">
        <v>1024</v>
      </c>
      <c r="D64" s="70">
        <f>VLOOKUP($C64,'CAM Assumptions'!$C$95:$H$99,D$2,0)*D9</f>
        <v>495.72996553304097</v>
      </c>
      <c r="E64" s="70">
        <f>VLOOKUP($C64,'CAM Assumptions'!$C$95:$H$99,E$2,0)*E9</f>
        <v>201.17123958455019</v>
      </c>
      <c r="F64" s="70">
        <f>VLOOKUP($C64,'CAM Assumptions'!$C$95:$H$99,F$2,0)*F9</f>
        <v>292.40505730834099</v>
      </c>
      <c r="G64" s="70">
        <f>VLOOKUP($C64,'CAM Assumptions'!$C$95:$H$99,G$2,0)*G9</f>
        <v>235.14566011202839</v>
      </c>
      <c r="H64" s="70">
        <f>VLOOKUP($C64,'CAM Assumptions'!$C$95:$H$99,H$2,0)*H9</f>
        <v>252.54331917195546</v>
      </c>
      <c r="I64" s="71">
        <f>SUM(D64:H64)</f>
        <v>1476.9952417099159</v>
      </c>
    </row>
    <row r="67" spans="1:9" ht="15.75" thickBot="1">
      <c r="C67" s="26" t="s">
        <v>1100</v>
      </c>
    </row>
    <row r="68" spans="1:9" ht="15.75" thickBot="1">
      <c r="A68" s="96"/>
      <c r="B68" s="3" t="s">
        <v>1</v>
      </c>
      <c r="C68" s="3"/>
      <c r="D68" s="4" t="s">
        <v>2</v>
      </c>
      <c r="E68" s="4" t="s">
        <v>3</v>
      </c>
      <c r="F68" s="4" t="s">
        <v>4</v>
      </c>
      <c r="G68" s="4" t="s">
        <v>5</v>
      </c>
      <c r="H68" s="4" t="s">
        <v>6</v>
      </c>
      <c r="I68" s="5" t="s">
        <v>7</v>
      </c>
    </row>
    <row r="69" spans="1:9" ht="15.75" thickBot="1">
      <c r="A69" s="97"/>
      <c r="B69" s="3"/>
      <c r="C69" s="3"/>
      <c r="D69" s="4" t="s">
        <v>8</v>
      </c>
      <c r="E69" s="4" t="s">
        <v>8</v>
      </c>
      <c r="F69" s="4" t="s">
        <v>8</v>
      </c>
      <c r="G69" s="4" t="s">
        <v>8</v>
      </c>
      <c r="H69" s="4" t="s">
        <v>8</v>
      </c>
      <c r="I69" s="5" t="s">
        <v>8</v>
      </c>
    </row>
    <row r="70" spans="1:9" ht="15.75" thickBot="1">
      <c r="A70" s="4" t="s">
        <v>9</v>
      </c>
      <c r="B70" s="6"/>
      <c r="C70" s="6"/>
      <c r="D70" s="3" t="s">
        <v>10</v>
      </c>
      <c r="E70" s="3" t="s">
        <v>10</v>
      </c>
      <c r="F70" s="3" t="s">
        <v>10</v>
      </c>
      <c r="G70" s="3" t="s">
        <v>10</v>
      </c>
      <c r="H70" s="3" t="s">
        <v>10</v>
      </c>
      <c r="I70" s="7" t="s">
        <v>10</v>
      </c>
    </row>
    <row r="71" spans="1:9" ht="15.75" thickBot="1">
      <c r="A71" s="103" t="s">
        <v>7</v>
      </c>
      <c r="B71" s="104"/>
      <c r="C71" s="67"/>
      <c r="D71" s="71">
        <f>SUM(D72:D74)</f>
        <v>19715.394011686796</v>
      </c>
      <c r="E71" s="71">
        <f>SUM(E72:E74)</f>
        <v>13155.0974098562</v>
      </c>
      <c r="F71" s="71">
        <f>SUM(F72:F74)</f>
        <v>15997.584281986999</v>
      </c>
      <c r="G71" s="71">
        <f>SUM(G72:G74)</f>
        <v>17665.431743162804</v>
      </c>
      <c r="H71" s="71">
        <f>SUM(H72:H74)</f>
        <v>19027.266312729102</v>
      </c>
      <c r="I71" s="71">
        <f>SUM(D71:H71)</f>
        <v>85560.773759421907</v>
      </c>
    </row>
    <row r="72" spans="1:9" ht="15.75" thickBot="1">
      <c r="A72" s="29" t="s">
        <v>1001</v>
      </c>
      <c r="B72" s="29" t="s">
        <v>1002</v>
      </c>
      <c r="C72" s="29" t="s">
        <v>1052</v>
      </c>
      <c r="D72" s="70">
        <f t="shared" ref="D72:H74" si="1">D17+D26+D35+D44+D53+D62</f>
        <v>8779.1958461718004</v>
      </c>
      <c r="E72" s="70">
        <f t="shared" si="1"/>
        <v>6262.0995789061999</v>
      </c>
      <c r="F72" s="70">
        <f t="shared" si="1"/>
        <v>7134.9911881455</v>
      </c>
      <c r="G72" s="70">
        <f t="shared" si="1"/>
        <v>8703.840562957801</v>
      </c>
      <c r="H72" s="70">
        <f t="shared" si="1"/>
        <v>8108.9125466631012</v>
      </c>
      <c r="I72" s="71">
        <f>SUM(D72:H72)</f>
        <v>38989.039722844405</v>
      </c>
    </row>
    <row r="73" spans="1:9" ht="15.75" thickBot="1">
      <c r="A73" s="29" t="s">
        <v>1003</v>
      </c>
      <c r="B73" s="29" t="s">
        <v>1004</v>
      </c>
      <c r="C73" s="29" t="s">
        <v>1024</v>
      </c>
      <c r="D73" s="72">
        <f t="shared" si="1"/>
        <v>2812.165242561</v>
      </c>
      <c r="E73" s="72">
        <f t="shared" si="1"/>
        <v>2924.3021101000008</v>
      </c>
      <c r="F73" s="72">
        <f t="shared" si="1"/>
        <v>3094.0413759564999</v>
      </c>
      <c r="G73" s="72">
        <f t="shared" si="1"/>
        <v>4322.6498633930014</v>
      </c>
      <c r="H73" s="72">
        <f t="shared" si="1"/>
        <v>5936.1923388320001</v>
      </c>
      <c r="I73" s="71">
        <f>SUM(D73:H73)</f>
        <v>19089.350930842502</v>
      </c>
    </row>
    <row r="74" spans="1:9" ht="15.75" thickBot="1">
      <c r="A74" s="29" t="s">
        <v>1005</v>
      </c>
      <c r="B74" s="29" t="s">
        <v>1006</v>
      </c>
      <c r="C74" s="29" t="s">
        <v>1024</v>
      </c>
      <c r="D74" s="70">
        <f t="shared" si="1"/>
        <v>8124.0329229539984</v>
      </c>
      <c r="E74" s="70">
        <f t="shared" si="1"/>
        <v>3968.6957208499998</v>
      </c>
      <c r="F74" s="70">
        <f t="shared" si="1"/>
        <v>5768.5517178850005</v>
      </c>
      <c r="G74" s="70">
        <f t="shared" si="1"/>
        <v>4638.941316812</v>
      </c>
      <c r="H74" s="70">
        <f t="shared" si="1"/>
        <v>4982.1614272339993</v>
      </c>
      <c r="I74" s="71">
        <f>SUM(D74:H74)</f>
        <v>27482.383105735003</v>
      </c>
    </row>
    <row r="75" spans="1:9">
      <c r="D75" s="69">
        <f t="shared" ref="D75:I75" si="2">D71-D6</f>
        <v>0</v>
      </c>
      <c r="E75" s="69">
        <f t="shared" si="2"/>
        <v>0</v>
      </c>
      <c r="F75" s="69">
        <f t="shared" si="2"/>
        <v>0</v>
      </c>
      <c r="G75" s="69">
        <f t="shared" si="2"/>
        <v>0</v>
      </c>
      <c r="H75" s="69">
        <f t="shared" si="2"/>
        <v>0</v>
      </c>
      <c r="I75" s="69">
        <f t="shared" si="2"/>
        <v>0</v>
      </c>
    </row>
  </sheetData>
  <mergeCells count="16">
    <mergeCell ref="A25:B25"/>
    <mergeCell ref="A3:A4"/>
    <mergeCell ref="A6:B6"/>
    <mergeCell ref="A13:A14"/>
    <mergeCell ref="A16:B16"/>
    <mergeCell ref="A22:A23"/>
    <mergeCell ref="A58:A59"/>
    <mergeCell ref="A61:B61"/>
    <mergeCell ref="A68:A69"/>
    <mergeCell ref="A71:B71"/>
    <mergeCell ref="A31:A32"/>
    <mergeCell ref="A34:B34"/>
    <mergeCell ref="A40:A41"/>
    <mergeCell ref="A43:B43"/>
    <mergeCell ref="A49:A50"/>
    <mergeCell ref="A52:B5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0000"/>
  </sheetPr>
  <dimension ref="B1:Y107"/>
  <sheetViews>
    <sheetView workbookViewId="0">
      <selection activeCell="B3" sqref="B3"/>
    </sheetView>
  </sheetViews>
  <sheetFormatPr defaultColWidth="8.85546875" defaultRowHeight="15"/>
  <cols>
    <col min="1" max="1" width="3.7109375" customWidth="1"/>
    <col min="2" max="2" width="55.7109375" customWidth="1"/>
    <col min="3" max="3" width="12.7109375" customWidth="1"/>
    <col min="4" max="8" width="25.7109375" customWidth="1"/>
    <col min="9" max="9" width="12.42578125" customWidth="1"/>
    <col min="10" max="10" width="14" customWidth="1"/>
    <col min="11" max="12" width="12.42578125" customWidth="1"/>
    <col min="13" max="13" width="4.140625" customWidth="1"/>
    <col min="14" max="14" width="13.5703125" customWidth="1"/>
    <col min="15" max="19" width="14.42578125" customWidth="1"/>
    <col min="22" max="22" width="9.28515625" customWidth="1"/>
    <col min="23" max="23" width="10.85546875" bestFit="1" customWidth="1"/>
  </cols>
  <sheetData>
    <row r="1" spans="2:25">
      <c r="C1" s="33"/>
      <c r="D1">
        <v>1</v>
      </c>
      <c r="E1">
        <f>D1+1</f>
        <v>2</v>
      </c>
      <c r="F1">
        <f t="shared" ref="F1:K1" si="0">E1+1</f>
        <v>3</v>
      </c>
      <c r="G1">
        <f t="shared" si="0"/>
        <v>4</v>
      </c>
      <c r="H1">
        <f t="shared" si="0"/>
        <v>5</v>
      </c>
      <c r="I1">
        <f t="shared" si="0"/>
        <v>6</v>
      </c>
      <c r="J1">
        <f t="shared" si="0"/>
        <v>7</v>
      </c>
      <c r="K1">
        <f t="shared" si="0"/>
        <v>8</v>
      </c>
    </row>
    <row r="2" spans="2:25">
      <c r="C2" s="33"/>
      <c r="D2" s="107" t="s">
        <v>1008</v>
      </c>
      <c r="E2" s="107"/>
      <c r="G2" s="108" t="s">
        <v>1009</v>
      </c>
      <c r="H2" s="108"/>
      <c r="I2" s="108"/>
      <c r="J2" s="108"/>
      <c r="K2" s="108"/>
      <c r="L2" s="108"/>
      <c r="M2" s="108"/>
      <c r="N2" s="108"/>
      <c r="O2" s="108"/>
      <c r="R2" s="105" t="s">
        <v>1010</v>
      </c>
      <c r="S2" s="105" t="s">
        <v>1008</v>
      </c>
      <c r="T2" s="109" t="s">
        <v>1009</v>
      </c>
      <c r="U2" s="109"/>
      <c r="V2" s="109"/>
      <c r="W2" s="105" t="s">
        <v>1011</v>
      </c>
      <c r="X2" s="105" t="s">
        <v>1012</v>
      </c>
      <c r="Y2" s="34"/>
    </row>
    <row r="3" spans="2:25" ht="24">
      <c r="C3" s="35" t="s">
        <v>1010</v>
      </c>
      <c r="D3" s="35" t="s">
        <v>1013</v>
      </c>
      <c r="E3" s="35" t="s">
        <v>1014</v>
      </c>
      <c r="F3" s="35" t="s">
        <v>1015</v>
      </c>
      <c r="G3" s="35" t="s">
        <v>1016</v>
      </c>
      <c r="H3" s="35" t="s">
        <v>1017</v>
      </c>
      <c r="I3" s="35" t="s">
        <v>1018</v>
      </c>
      <c r="J3" s="35" t="s">
        <v>1019</v>
      </c>
      <c r="K3" s="35" t="s">
        <v>1011</v>
      </c>
      <c r="L3" s="35" t="s">
        <v>1012</v>
      </c>
      <c r="M3" s="36"/>
      <c r="N3" s="35" t="s">
        <v>1020</v>
      </c>
      <c r="P3" s="35" t="s">
        <v>1021</v>
      </c>
      <c r="R3" s="106"/>
      <c r="S3" s="106"/>
      <c r="T3" s="37" t="s">
        <v>1016</v>
      </c>
      <c r="U3" s="35" t="s">
        <v>1020</v>
      </c>
      <c r="V3" s="38" t="s">
        <v>1019</v>
      </c>
      <c r="W3" s="106"/>
      <c r="X3" s="106"/>
    </row>
    <row r="4" spans="2:25">
      <c r="B4" s="35">
        <v>2015</v>
      </c>
      <c r="C4" s="39" t="s">
        <v>1022</v>
      </c>
      <c r="D4" s="40">
        <v>0.97517888297317123</v>
      </c>
      <c r="E4" s="40">
        <v>0.97517888297317123</v>
      </c>
      <c r="F4" s="41">
        <v>0.97517888297317123</v>
      </c>
      <c r="G4" s="40">
        <v>1.1248726697385162E-2</v>
      </c>
      <c r="H4" s="40">
        <v>3.0390288189094253E-4</v>
      </c>
      <c r="I4" s="40">
        <v>2.0355782852487112E-4</v>
      </c>
      <c r="J4" s="40">
        <v>1.0613227212936062E-2</v>
      </c>
      <c r="K4" s="41">
        <v>2.4517024060916851E-3</v>
      </c>
      <c r="L4" s="42">
        <v>1</v>
      </c>
      <c r="M4" s="43"/>
      <c r="N4" s="40">
        <v>5.0746071041581368E-4</v>
      </c>
      <c r="P4" s="40">
        <f>J4+K4</f>
        <v>1.3064929619027747E-2</v>
      </c>
      <c r="R4" s="39" t="s">
        <v>1022</v>
      </c>
      <c r="S4" s="44">
        <v>0.97517888297317135</v>
      </c>
      <c r="T4" s="44">
        <v>1.1248726697385162E-2</v>
      </c>
      <c r="U4" s="44">
        <v>5.0746071041581368E-4</v>
      </c>
      <c r="V4" s="44">
        <v>1.0613227212936062E-2</v>
      </c>
      <c r="W4" s="44">
        <v>2.4517024060916851E-3</v>
      </c>
      <c r="X4" s="44">
        <v>1.0000000000000002</v>
      </c>
      <c r="Y4" s="45"/>
    </row>
    <row r="5" spans="2:25">
      <c r="B5" s="35">
        <v>2015</v>
      </c>
      <c r="C5" s="39" t="s">
        <v>1023</v>
      </c>
      <c r="D5" s="40">
        <v>0.87661144483952091</v>
      </c>
      <c r="E5" s="40">
        <v>0.87661144483952091</v>
      </c>
      <c r="F5" s="41">
        <v>0.87661144483952091</v>
      </c>
      <c r="G5" s="40">
        <v>4.9225463187435994E-2</v>
      </c>
      <c r="H5" s="40">
        <v>4.310407329103066E-4</v>
      </c>
      <c r="I5" s="40">
        <v>2.8871629992794089E-4</v>
      </c>
      <c r="J5" s="40">
        <v>3.3602751341262481E-3</v>
      </c>
      <c r="K5" s="41">
        <v>7.0083059806078388E-2</v>
      </c>
      <c r="L5" s="42">
        <v>1</v>
      </c>
      <c r="M5" s="43"/>
      <c r="N5" s="40">
        <v>7.1975703283824754E-4</v>
      </c>
      <c r="P5" s="40">
        <f t="shared" ref="P5:P22" si="1">J5+K5</f>
        <v>7.3443334940204635E-2</v>
      </c>
      <c r="R5" s="39" t="s">
        <v>1023</v>
      </c>
      <c r="S5" s="44">
        <v>0.91684187321737265</v>
      </c>
      <c r="T5" s="44">
        <v>4.9225463187435994E-2</v>
      </c>
      <c r="U5" s="44">
        <v>7.1975703283824754E-4</v>
      </c>
      <c r="V5" s="44">
        <v>3.3602751341262481E-3</v>
      </c>
      <c r="W5" s="44">
        <v>2.9852631428226764E-2</v>
      </c>
      <c r="X5" s="44">
        <v>1</v>
      </c>
      <c r="Y5" s="45"/>
    </row>
    <row r="6" spans="2:25">
      <c r="B6" s="35">
        <v>2015</v>
      </c>
      <c r="C6" s="39" t="s">
        <v>1024</v>
      </c>
      <c r="D6" s="40">
        <v>0.90383413250426836</v>
      </c>
      <c r="E6" s="40">
        <v>0.90383413250426836</v>
      </c>
      <c r="F6" s="41">
        <v>0.90383413250426836</v>
      </c>
      <c r="G6" s="40">
        <v>1.2329291740364972E-2</v>
      </c>
      <c r="H6" s="40">
        <v>3.1392874277913637E-3</v>
      </c>
      <c r="I6" s="40">
        <v>2.1027327149400208E-3</v>
      </c>
      <c r="J6" s="40">
        <v>1.7574373858769726E-2</v>
      </c>
      <c r="K6" s="41">
        <v>6.1020181753865588E-2</v>
      </c>
      <c r="L6" s="42">
        <v>1</v>
      </c>
      <c r="M6" s="43"/>
      <c r="N6" s="40">
        <v>5.2420201427313849E-3</v>
      </c>
      <c r="P6" s="40">
        <f t="shared" si="1"/>
        <v>7.8594555612635314E-2</v>
      </c>
      <c r="R6" s="39" t="s">
        <v>1024</v>
      </c>
      <c r="S6" s="44">
        <v>0.91416480472287931</v>
      </c>
      <c r="T6" s="44">
        <v>1.2329291740364972E-2</v>
      </c>
      <c r="U6" s="44">
        <v>5.2420201427313849E-3</v>
      </c>
      <c r="V6" s="44">
        <v>1.7574373858769726E-2</v>
      </c>
      <c r="W6" s="44">
        <v>5.0689509535254598E-2</v>
      </c>
      <c r="X6" s="44">
        <v>1</v>
      </c>
      <c r="Y6" s="45"/>
    </row>
    <row r="7" spans="2:25">
      <c r="B7" s="35">
        <v>2015</v>
      </c>
      <c r="C7" s="39" t="s">
        <v>1025</v>
      </c>
      <c r="D7" s="42">
        <v>1</v>
      </c>
      <c r="E7" s="42">
        <v>1</v>
      </c>
      <c r="F7" s="42">
        <v>1</v>
      </c>
      <c r="G7" s="42">
        <v>1</v>
      </c>
      <c r="H7" s="42">
        <v>1</v>
      </c>
      <c r="I7" s="42">
        <v>1</v>
      </c>
      <c r="J7" s="42">
        <v>1</v>
      </c>
      <c r="K7" s="42">
        <v>1</v>
      </c>
      <c r="L7" s="42"/>
      <c r="M7" s="43"/>
      <c r="N7" s="42">
        <v>1</v>
      </c>
      <c r="P7" s="42">
        <v>1</v>
      </c>
    </row>
    <row r="8" spans="2:25">
      <c r="B8" s="35">
        <v>2016</v>
      </c>
      <c r="C8" s="39" t="s">
        <v>1022</v>
      </c>
      <c r="D8" s="40">
        <v>0.97517888297317135</v>
      </c>
      <c r="E8" s="40">
        <v>0.97517888297317135</v>
      </c>
      <c r="F8" s="40">
        <v>0.97517888297317135</v>
      </c>
      <c r="G8" s="40">
        <v>1.1248726697385162E-2</v>
      </c>
      <c r="H8" s="40">
        <v>3.0390288189094253E-4</v>
      </c>
      <c r="I8" s="40">
        <v>2.0355782852487112E-4</v>
      </c>
      <c r="J8" s="40">
        <v>1.0613227212936062E-2</v>
      </c>
      <c r="K8" s="40">
        <v>2.4517024060916851E-3</v>
      </c>
      <c r="L8" s="42">
        <v>1.0000000000000002</v>
      </c>
      <c r="M8" s="43"/>
      <c r="N8" s="40">
        <v>5.0746071041581368E-4</v>
      </c>
      <c r="P8" s="40">
        <f t="shared" si="1"/>
        <v>1.3064929619027747E-2</v>
      </c>
    </row>
    <row r="9" spans="2:25">
      <c r="B9" s="35">
        <v>2016</v>
      </c>
      <c r="C9" s="39" t="s">
        <v>1023</v>
      </c>
      <c r="D9" s="40">
        <v>0.91684187321737265</v>
      </c>
      <c r="E9" s="40">
        <v>0.91684187321737265</v>
      </c>
      <c r="F9" s="40">
        <v>0.91684187321737265</v>
      </c>
      <c r="G9" s="40">
        <v>4.9225463187435994E-2</v>
      </c>
      <c r="H9" s="40">
        <v>4.310407329103066E-4</v>
      </c>
      <c r="I9" s="40">
        <v>2.8871629992794089E-4</v>
      </c>
      <c r="J9" s="40">
        <v>3.3602751341262481E-3</v>
      </c>
      <c r="K9" s="40">
        <v>2.9852631428226764E-2</v>
      </c>
      <c r="L9" s="42">
        <v>1</v>
      </c>
      <c r="M9" s="43"/>
      <c r="N9" s="40">
        <v>7.1975703283824754E-4</v>
      </c>
      <c r="P9" s="40">
        <f t="shared" si="1"/>
        <v>3.3212906562353012E-2</v>
      </c>
    </row>
    <row r="10" spans="2:25">
      <c r="B10" s="35">
        <v>2016</v>
      </c>
      <c r="C10" s="39" t="s">
        <v>1024</v>
      </c>
      <c r="D10" s="40">
        <v>0.91416480472287931</v>
      </c>
      <c r="E10" s="40">
        <v>0.91416480472287931</v>
      </c>
      <c r="F10" s="40">
        <v>0.91416480472287931</v>
      </c>
      <c r="G10" s="40">
        <v>1.2329291740364972E-2</v>
      </c>
      <c r="H10" s="40">
        <v>3.1392874277913637E-3</v>
      </c>
      <c r="I10" s="40">
        <v>2.1027327149400208E-3</v>
      </c>
      <c r="J10" s="40">
        <v>1.7574373858769726E-2</v>
      </c>
      <c r="K10" s="40">
        <v>5.0689509535254598E-2</v>
      </c>
      <c r="L10" s="42">
        <v>1</v>
      </c>
      <c r="M10" s="43"/>
      <c r="N10" s="40">
        <v>5.2420201427313849E-3</v>
      </c>
      <c r="P10" s="40">
        <f t="shared" si="1"/>
        <v>6.8263883394024324E-2</v>
      </c>
    </row>
    <row r="11" spans="2:25">
      <c r="B11" s="35">
        <v>2016</v>
      </c>
      <c r="C11" s="39" t="s">
        <v>1025</v>
      </c>
      <c r="D11" s="42">
        <v>1</v>
      </c>
      <c r="E11" s="42">
        <v>1</v>
      </c>
      <c r="F11" s="42">
        <v>1</v>
      </c>
      <c r="G11" s="42">
        <v>1</v>
      </c>
      <c r="H11" s="42">
        <v>1</v>
      </c>
      <c r="I11" s="42">
        <v>1</v>
      </c>
      <c r="J11" s="42">
        <v>1</v>
      </c>
      <c r="K11" s="42">
        <v>1</v>
      </c>
      <c r="L11" s="42"/>
      <c r="M11" s="43"/>
      <c r="N11" s="42">
        <v>1</v>
      </c>
      <c r="P11" s="42">
        <v>1</v>
      </c>
    </row>
    <row r="12" spans="2:25">
      <c r="B12" s="35">
        <v>2017</v>
      </c>
      <c r="C12" s="39" t="s">
        <v>1022</v>
      </c>
      <c r="D12" s="40">
        <v>0.97517888297317135</v>
      </c>
      <c r="E12" s="40">
        <v>0.97517888297317135</v>
      </c>
      <c r="F12" s="40">
        <v>0.97517888297317135</v>
      </c>
      <c r="G12" s="40">
        <v>1.1248726697385162E-2</v>
      </c>
      <c r="H12" s="40">
        <v>3.0390288189094253E-4</v>
      </c>
      <c r="I12" s="40">
        <v>2.0355782852487112E-4</v>
      </c>
      <c r="J12" s="40">
        <v>1.0613227212936062E-2</v>
      </c>
      <c r="K12" s="40">
        <v>2.4517024060916851E-3</v>
      </c>
      <c r="L12" s="42">
        <v>1.0000000000000002</v>
      </c>
      <c r="M12" s="43"/>
      <c r="N12" s="40">
        <v>5.0746071041581368E-4</v>
      </c>
      <c r="P12" s="40">
        <f t="shared" si="1"/>
        <v>1.3064929619027747E-2</v>
      </c>
    </row>
    <row r="13" spans="2:25">
      <c r="B13" s="35">
        <v>2017</v>
      </c>
      <c r="C13" s="39" t="s">
        <v>1023</v>
      </c>
      <c r="D13" s="40">
        <v>0.91684187321737265</v>
      </c>
      <c r="E13" s="40">
        <v>0.91684187321737265</v>
      </c>
      <c r="F13" s="40">
        <v>0.91684187321737265</v>
      </c>
      <c r="G13" s="40">
        <v>4.9225463187435994E-2</v>
      </c>
      <c r="H13" s="40">
        <v>4.310407329103066E-4</v>
      </c>
      <c r="I13" s="40">
        <v>2.8871629992794089E-4</v>
      </c>
      <c r="J13" s="40">
        <v>3.3602751341262481E-3</v>
      </c>
      <c r="K13" s="40">
        <v>2.9852631428226764E-2</v>
      </c>
      <c r="L13" s="42">
        <v>1</v>
      </c>
      <c r="M13" s="43"/>
      <c r="N13" s="40">
        <v>7.1975703283824754E-4</v>
      </c>
      <c r="P13" s="40">
        <f t="shared" si="1"/>
        <v>3.3212906562353012E-2</v>
      </c>
    </row>
    <row r="14" spans="2:25">
      <c r="B14" s="35">
        <v>2017</v>
      </c>
      <c r="C14" s="39" t="s">
        <v>1024</v>
      </c>
      <c r="D14" s="40">
        <v>0.91416480472287931</v>
      </c>
      <c r="E14" s="40">
        <v>0.91416480472287931</v>
      </c>
      <c r="F14" s="40">
        <v>0.91416480472287931</v>
      </c>
      <c r="G14" s="40">
        <v>1.2329291740364972E-2</v>
      </c>
      <c r="H14" s="40">
        <v>3.1392874277913637E-3</v>
      </c>
      <c r="I14" s="40">
        <v>2.1027327149400208E-3</v>
      </c>
      <c r="J14" s="40">
        <v>1.7574373858769726E-2</v>
      </c>
      <c r="K14" s="40">
        <v>5.0689509535254598E-2</v>
      </c>
      <c r="L14" s="42">
        <v>1</v>
      </c>
      <c r="M14" s="43"/>
      <c r="N14" s="40">
        <v>5.2420201427313849E-3</v>
      </c>
      <c r="P14" s="40">
        <f t="shared" si="1"/>
        <v>6.8263883394024324E-2</v>
      </c>
    </row>
    <row r="15" spans="2:25">
      <c r="B15" s="35">
        <v>2017</v>
      </c>
      <c r="C15" s="39" t="s">
        <v>1025</v>
      </c>
      <c r="D15" s="42">
        <v>1</v>
      </c>
      <c r="E15" s="42">
        <v>1</v>
      </c>
      <c r="F15" s="42">
        <v>1</v>
      </c>
      <c r="G15" s="42">
        <v>1</v>
      </c>
      <c r="H15" s="42">
        <v>1</v>
      </c>
      <c r="I15" s="42">
        <v>1</v>
      </c>
      <c r="J15" s="42">
        <v>1</v>
      </c>
      <c r="K15" s="42">
        <v>1</v>
      </c>
      <c r="L15" s="42"/>
      <c r="M15" s="43"/>
      <c r="N15" s="42">
        <v>1</v>
      </c>
      <c r="P15" s="42">
        <v>1</v>
      </c>
    </row>
    <row r="16" spans="2:25">
      <c r="B16" s="35">
        <v>2018</v>
      </c>
      <c r="C16" s="39" t="s">
        <v>1022</v>
      </c>
      <c r="D16" s="40">
        <v>0.97517888297317135</v>
      </c>
      <c r="E16" s="40">
        <v>0.97517888297317135</v>
      </c>
      <c r="F16" s="40">
        <v>0.97517888297317135</v>
      </c>
      <c r="G16" s="40">
        <v>1.1248726697385162E-2</v>
      </c>
      <c r="H16" s="40">
        <v>3.0390288189094253E-4</v>
      </c>
      <c r="I16" s="40">
        <v>2.0355782852487112E-4</v>
      </c>
      <c r="J16" s="40">
        <v>1.0613227212936062E-2</v>
      </c>
      <c r="K16" s="40">
        <v>2.4517024060916851E-3</v>
      </c>
      <c r="L16" s="42">
        <v>1.0000000000000002</v>
      </c>
      <c r="M16" s="43"/>
      <c r="N16" s="40">
        <v>5.0746071041581368E-4</v>
      </c>
      <c r="P16" s="40">
        <f t="shared" si="1"/>
        <v>1.3064929619027747E-2</v>
      </c>
    </row>
    <row r="17" spans="2:16">
      <c r="B17" s="35">
        <v>2018</v>
      </c>
      <c r="C17" s="39" t="s">
        <v>1023</v>
      </c>
      <c r="D17" s="40">
        <v>0.91684187321737265</v>
      </c>
      <c r="E17" s="40">
        <v>0.91684187321737265</v>
      </c>
      <c r="F17" s="40">
        <v>0.91684187321737265</v>
      </c>
      <c r="G17" s="40">
        <v>4.9225463187435994E-2</v>
      </c>
      <c r="H17" s="40">
        <v>4.310407329103066E-4</v>
      </c>
      <c r="I17" s="40">
        <v>2.8871629992794089E-4</v>
      </c>
      <c r="J17" s="40">
        <v>3.3602751341262481E-3</v>
      </c>
      <c r="K17" s="40">
        <v>2.9852631428226764E-2</v>
      </c>
      <c r="L17" s="42">
        <v>1</v>
      </c>
      <c r="M17" s="43"/>
      <c r="N17" s="40">
        <v>7.1975703283824754E-4</v>
      </c>
      <c r="P17" s="40">
        <f t="shared" si="1"/>
        <v>3.3212906562353012E-2</v>
      </c>
    </row>
    <row r="18" spans="2:16">
      <c r="B18" s="35">
        <v>2018</v>
      </c>
      <c r="C18" s="39" t="s">
        <v>1024</v>
      </c>
      <c r="D18" s="40">
        <v>0.91416480472287931</v>
      </c>
      <c r="E18" s="40">
        <v>0.91416480472287931</v>
      </c>
      <c r="F18" s="40">
        <v>0.91416480472287931</v>
      </c>
      <c r="G18" s="40">
        <v>1.2329291740364972E-2</v>
      </c>
      <c r="H18" s="40">
        <v>3.1392874277913637E-3</v>
      </c>
      <c r="I18" s="40">
        <v>2.1027327149400208E-3</v>
      </c>
      <c r="J18" s="40">
        <v>1.7574373858769726E-2</v>
      </c>
      <c r="K18" s="40">
        <v>5.0689509535254598E-2</v>
      </c>
      <c r="L18" s="42">
        <v>1</v>
      </c>
      <c r="M18" s="43"/>
      <c r="N18" s="40">
        <v>5.2420201427313849E-3</v>
      </c>
      <c r="P18" s="40">
        <f t="shared" si="1"/>
        <v>6.8263883394024324E-2</v>
      </c>
    </row>
    <row r="19" spans="2:16">
      <c r="B19" s="35">
        <v>2018</v>
      </c>
      <c r="C19" s="39" t="s">
        <v>1025</v>
      </c>
      <c r="D19" s="42">
        <v>1</v>
      </c>
      <c r="E19" s="42">
        <v>1</v>
      </c>
      <c r="F19" s="42">
        <v>1</v>
      </c>
      <c r="G19" s="42">
        <v>1</v>
      </c>
      <c r="H19" s="42">
        <v>1</v>
      </c>
      <c r="I19" s="42">
        <v>1</v>
      </c>
      <c r="J19" s="42">
        <v>1</v>
      </c>
      <c r="K19" s="42">
        <v>1</v>
      </c>
      <c r="L19" s="42"/>
      <c r="M19" s="43"/>
      <c r="N19" s="42">
        <v>1</v>
      </c>
      <c r="P19" s="42">
        <v>1</v>
      </c>
    </row>
    <row r="20" spans="2:16">
      <c r="B20" s="35">
        <v>2019</v>
      </c>
      <c r="C20" s="39" t="s">
        <v>1022</v>
      </c>
      <c r="D20" s="40">
        <v>0.97517888297317135</v>
      </c>
      <c r="E20" s="40">
        <v>0.97517888297317135</v>
      </c>
      <c r="F20" s="40">
        <v>0.97517888297317135</v>
      </c>
      <c r="G20" s="40">
        <v>1.1248726697385162E-2</v>
      </c>
      <c r="H20" s="40">
        <v>3.0390288189094253E-4</v>
      </c>
      <c r="I20" s="40">
        <v>2.0355782852487112E-4</v>
      </c>
      <c r="J20" s="40">
        <v>1.0613227212936062E-2</v>
      </c>
      <c r="K20" s="40">
        <v>2.4517024060916851E-3</v>
      </c>
      <c r="L20" s="42">
        <v>1.0000000000000002</v>
      </c>
      <c r="M20" s="43"/>
      <c r="N20" s="40">
        <v>5.0746071041581368E-4</v>
      </c>
      <c r="P20" s="40">
        <f t="shared" si="1"/>
        <v>1.3064929619027747E-2</v>
      </c>
    </row>
    <row r="21" spans="2:16">
      <c r="B21" s="35">
        <v>2019</v>
      </c>
      <c r="C21" s="39" t="s">
        <v>1023</v>
      </c>
      <c r="D21" s="40">
        <v>0.91684187321737265</v>
      </c>
      <c r="E21" s="40">
        <v>0.91684187321737265</v>
      </c>
      <c r="F21" s="40">
        <v>0.91684187321737265</v>
      </c>
      <c r="G21" s="40">
        <v>4.9225463187435994E-2</v>
      </c>
      <c r="H21" s="40">
        <v>4.310407329103066E-4</v>
      </c>
      <c r="I21" s="40">
        <v>2.8871629992794089E-4</v>
      </c>
      <c r="J21" s="40">
        <v>3.3602751341262481E-3</v>
      </c>
      <c r="K21" s="40">
        <v>2.9852631428226764E-2</v>
      </c>
      <c r="L21" s="42">
        <v>1</v>
      </c>
      <c r="M21" s="43"/>
      <c r="N21" s="40">
        <v>7.1975703283824754E-4</v>
      </c>
      <c r="P21" s="40">
        <f t="shared" si="1"/>
        <v>3.3212906562353012E-2</v>
      </c>
    </row>
    <row r="22" spans="2:16">
      <c r="B22" s="35">
        <v>2019</v>
      </c>
      <c r="C22" s="39" t="s">
        <v>1024</v>
      </c>
      <c r="D22" s="40">
        <v>0.91416480472287931</v>
      </c>
      <c r="E22" s="40">
        <v>0.91416480472287931</v>
      </c>
      <c r="F22" s="40">
        <v>0.91416480472287931</v>
      </c>
      <c r="G22" s="40">
        <v>1.2329291740364972E-2</v>
      </c>
      <c r="H22" s="40">
        <v>3.1392874277913637E-3</v>
      </c>
      <c r="I22" s="40">
        <v>2.1027327149400208E-3</v>
      </c>
      <c r="J22" s="40">
        <v>1.7574373858769726E-2</v>
      </c>
      <c r="K22" s="40">
        <v>5.0689509535254598E-2</v>
      </c>
      <c r="L22" s="42">
        <v>1</v>
      </c>
      <c r="M22" s="43"/>
      <c r="N22" s="40">
        <v>5.2420201427313849E-3</v>
      </c>
      <c r="P22" s="40">
        <f t="shared" si="1"/>
        <v>6.8263883394024324E-2</v>
      </c>
    </row>
    <row r="23" spans="2:16">
      <c r="B23" s="35">
        <v>2019</v>
      </c>
      <c r="C23" s="39" t="s">
        <v>1025</v>
      </c>
      <c r="D23" s="42">
        <v>1</v>
      </c>
      <c r="E23" s="42">
        <v>1</v>
      </c>
      <c r="F23" s="42">
        <v>1</v>
      </c>
      <c r="G23" s="42">
        <v>1</v>
      </c>
      <c r="H23" s="42">
        <v>1</v>
      </c>
      <c r="I23" s="42">
        <v>1</v>
      </c>
      <c r="J23" s="42">
        <v>1</v>
      </c>
      <c r="K23" s="42">
        <v>1</v>
      </c>
      <c r="L23" s="46"/>
      <c r="M23" s="47"/>
      <c r="N23" s="42">
        <v>1</v>
      </c>
      <c r="P23" s="42">
        <v>1</v>
      </c>
    </row>
    <row r="25" spans="2:16">
      <c r="F25" s="48">
        <v>0.91416480472287931</v>
      </c>
    </row>
    <row r="26" spans="2:16">
      <c r="B26" s="49" t="s">
        <v>1026</v>
      </c>
      <c r="C26" s="50" t="s">
        <v>1027</v>
      </c>
      <c r="D26" s="51" t="s">
        <v>1028</v>
      </c>
    </row>
    <row r="27" spans="2:16">
      <c r="B27" s="52" t="s">
        <v>1029</v>
      </c>
      <c r="C27" s="53">
        <v>4744357.2440835144</v>
      </c>
      <c r="D27" s="54">
        <v>0.40113022416666638</v>
      </c>
      <c r="J27" s="55"/>
    </row>
    <row r="28" spans="2:16">
      <c r="B28" s="52" t="s">
        <v>1030</v>
      </c>
      <c r="C28" s="53">
        <v>7083116.6241340842</v>
      </c>
      <c r="D28" s="54">
        <v>0.59886977583333356</v>
      </c>
    </row>
    <row r="29" spans="2:16">
      <c r="B29" s="56" t="s">
        <v>1020</v>
      </c>
      <c r="C29" s="53">
        <v>11827473.868217599</v>
      </c>
      <c r="D29" s="54">
        <v>1</v>
      </c>
    </row>
    <row r="31" spans="2:16">
      <c r="B31" s="52" t="s">
        <v>1031</v>
      </c>
      <c r="C31" s="52" t="s">
        <v>1022</v>
      </c>
      <c r="D31" s="54">
        <v>0</v>
      </c>
    </row>
    <row r="32" spans="2:16">
      <c r="B32" s="52"/>
      <c r="C32" s="52" t="s">
        <v>1032</v>
      </c>
      <c r="D32" s="54">
        <v>9.6553028106843894E-2</v>
      </c>
    </row>
    <row r="33" spans="2:13">
      <c r="B33" s="52"/>
      <c r="C33" s="52" t="s">
        <v>1024</v>
      </c>
      <c r="D33" s="54">
        <v>2.479361332466638E-2</v>
      </c>
    </row>
    <row r="35" spans="2:13" hidden="1"/>
    <row r="36" spans="2:13" hidden="1"/>
    <row r="37" spans="2:13" hidden="1">
      <c r="B37" s="57" t="s">
        <v>1033</v>
      </c>
      <c r="C37" s="57" t="s">
        <v>1034</v>
      </c>
      <c r="D37" s="57" t="s">
        <v>1035</v>
      </c>
      <c r="E37" s="57" t="s">
        <v>1036</v>
      </c>
      <c r="F37" s="57" t="s">
        <v>1037</v>
      </c>
      <c r="G37" s="58" t="s">
        <v>1038</v>
      </c>
      <c r="H37" s="58" t="s">
        <v>1039</v>
      </c>
      <c r="I37" s="58" t="s">
        <v>1040</v>
      </c>
      <c r="J37" s="58" t="s">
        <v>1041</v>
      </c>
      <c r="K37" s="58" t="s">
        <v>1042</v>
      </c>
      <c r="L37" s="58" t="s">
        <v>1043</v>
      </c>
      <c r="M37" s="58"/>
    </row>
    <row r="38" spans="2:13" hidden="1">
      <c r="B38" s="59" t="s">
        <v>1049</v>
      </c>
      <c r="C38" s="59" t="s">
        <v>1050</v>
      </c>
      <c r="D38" s="59" t="s">
        <v>1051</v>
      </c>
      <c r="E38" s="59" t="s">
        <v>430</v>
      </c>
      <c r="F38" s="59" t="s">
        <v>1002</v>
      </c>
      <c r="G38" s="59" t="s">
        <v>1052</v>
      </c>
      <c r="H38" s="60">
        <f>F4</f>
        <v>0.97517888297317123</v>
      </c>
      <c r="I38" s="60">
        <f>F8</f>
        <v>0.97517888297317135</v>
      </c>
      <c r="J38" s="60">
        <f>F12</f>
        <v>0.97517888297317135</v>
      </c>
      <c r="K38" s="60">
        <f>F16</f>
        <v>0.97517888297317135</v>
      </c>
      <c r="L38" s="60">
        <f>F20</f>
        <v>0.97517888297317135</v>
      </c>
      <c r="M38" s="60"/>
    </row>
    <row r="39" spans="2:13" hidden="1">
      <c r="B39" s="59" t="s">
        <v>1049</v>
      </c>
      <c r="C39" s="59" t="s">
        <v>1050</v>
      </c>
      <c r="D39" s="59" t="s">
        <v>1053</v>
      </c>
      <c r="E39" s="59" t="s">
        <v>430</v>
      </c>
      <c r="F39" s="59" t="s">
        <v>999</v>
      </c>
      <c r="G39" s="59" t="s">
        <v>1054</v>
      </c>
      <c r="H39" s="60">
        <f>F5</f>
        <v>0.87661144483952091</v>
      </c>
      <c r="I39" s="60">
        <f>F9</f>
        <v>0.91684187321737265</v>
      </c>
      <c r="J39" s="60">
        <f>F13</f>
        <v>0.91684187321737265</v>
      </c>
      <c r="K39" s="60">
        <f>F17</f>
        <v>0.91684187321737265</v>
      </c>
      <c r="L39" s="60">
        <f>F21</f>
        <v>0.91684187321737265</v>
      </c>
      <c r="M39" s="60"/>
    </row>
    <row r="40" spans="2:13" hidden="1">
      <c r="B40" s="59" t="s">
        <v>1049</v>
      </c>
      <c r="C40" s="59" t="s">
        <v>1050</v>
      </c>
      <c r="D40" s="59" t="s">
        <v>1055</v>
      </c>
      <c r="E40" s="59" t="s">
        <v>430</v>
      </c>
      <c r="F40" s="59" t="s">
        <v>1056</v>
      </c>
      <c r="G40" s="59" t="s">
        <v>1024</v>
      </c>
      <c r="H40" s="60">
        <f>F6</f>
        <v>0.90383413250426836</v>
      </c>
      <c r="I40" s="60">
        <f>F10</f>
        <v>0.91416480472287931</v>
      </c>
      <c r="J40" s="60">
        <f>F14</f>
        <v>0.91416480472287931</v>
      </c>
      <c r="K40" s="60">
        <f>F18</f>
        <v>0.91416480472287931</v>
      </c>
      <c r="L40" s="60">
        <f>F22</f>
        <v>0.91416480472287931</v>
      </c>
      <c r="M40" s="60"/>
    </row>
    <row r="41" spans="2:13" hidden="1">
      <c r="B41" s="59" t="s">
        <v>1049</v>
      </c>
      <c r="C41" s="59" t="s">
        <v>1050</v>
      </c>
      <c r="D41" s="59" t="s">
        <v>1057</v>
      </c>
      <c r="E41" s="59" t="s">
        <v>430</v>
      </c>
      <c r="F41" s="59" t="s">
        <v>1058</v>
      </c>
      <c r="G41" s="59" t="s">
        <v>1024</v>
      </c>
      <c r="H41" s="60">
        <f t="shared" ref="H41:L42" si="2">H40</f>
        <v>0.90383413250426836</v>
      </c>
      <c r="I41" s="60">
        <f t="shared" si="2"/>
        <v>0.91416480472287931</v>
      </c>
      <c r="J41" s="60">
        <f t="shared" si="2"/>
        <v>0.91416480472287931</v>
      </c>
      <c r="K41" s="60">
        <f t="shared" si="2"/>
        <v>0.91416480472287931</v>
      </c>
      <c r="L41" s="60">
        <f t="shared" si="2"/>
        <v>0.91416480472287931</v>
      </c>
      <c r="M41" s="60"/>
    </row>
    <row r="42" spans="2:13" hidden="1">
      <c r="B42" s="59" t="s">
        <v>1049</v>
      </c>
      <c r="C42" s="59" t="s">
        <v>1050</v>
      </c>
      <c r="D42" s="59" t="s">
        <v>1059</v>
      </c>
      <c r="E42" s="59" t="s">
        <v>430</v>
      </c>
      <c r="F42" s="59" t="s">
        <v>1060</v>
      </c>
      <c r="G42" s="59" t="s">
        <v>1024</v>
      </c>
      <c r="H42" s="60">
        <f t="shared" si="2"/>
        <v>0.90383413250426836</v>
      </c>
      <c r="I42" s="60">
        <f t="shared" si="2"/>
        <v>0.91416480472287931</v>
      </c>
      <c r="J42" s="60">
        <f t="shared" si="2"/>
        <v>0.91416480472287931</v>
      </c>
      <c r="K42" s="60">
        <f t="shared" si="2"/>
        <v>0.91416480472287931</v>
      </c>
      <c r="L42" s="60">
        <f t="shared" si="2"/>
        <v>0.91416480472287931</v>
      </c>
      <c r="M42" s="60"/>
    </row>
    <row r="43" spans="2:13" hidden="1">
      <c r="B43" s="59" t="s">
        <v>1061</v>
      </c>
      <c r="C43" s="59" t="s">
        <v>1050</v>
      </c>
      <c r="D43" s="59" t="s">
        <v>1051</v>
      </c>
      <c r="E43" s="59" t="s">
        <v>430</v>
      </c>
      <c r="F43" s="59" t="s">
        <v>1002</v>
      </c>
      <c r="G43" s="59" t="s">
        <v>1052</v>
      </c>
      <c r="H43" s="60">
        <f>F4</f>
        <v>0.97517888297317123</v>
      </c>
      <c r="I43" s="60">
        <f>F8</f>
        <v>0.97517888297317135</v>
      </c>
      <c r="J43" s="60">
        <f>F12</f>
        <v>0.97517888297317135</v>
      </c>
      <c r="K43" s="60">
        <f>F16</f>
        <v>0.97517888297317135</v>
      </c>
      <c r="L43" s="60">
        <f>F20</f>
        <v>0.97517888297317135</v>
      </c>
      <c r="M43" s="60"/>
    </row>
    <row r="44" spans="2:13" hidden="1">
      <c r="B44" s="59" t="s">
        <v>1061</v>
      </c>
      <c r="C44" s="59" t="s">
        <v>1050</v>
      </c>
      <c r="D44" s="59" t="s">
        <v>1053</v>
      </c>
      <c r="E44" s="59" t="s">
        <v>430</v>
      </c>
      <c r="F44" s="59" t="s">
        <v>999</v>
      </c>
      <c r="G44" s="59" t="s">
        <v>1054</v>
      </c>
      <c r="H44" s="60">
        <f>F5</f>
        <v>0.87661144483952091</v>
      </c>
      <c r="I44" s="60">
        <f>F9</f>
        <v>0.91684187321737265</v>
      </c>
      <c r="J44" s="60">
        <f>F13</f>
        <v>0.91684187321737265</v>
      </c>
      <c r="K44" s="60">
        <f>F17</f>
        <v>0.91684187321737265</v>
      </c>
      <c r="L44" s="60">
        <f>F21</f>
        <v>0.91684187321737265</v>
      </c>
      <c r="M44" s="60"/>
    </row>
    <row r="45" spans="2:13" hidden="1">
      <c r="B45" s="59" t="s">
        <v>1061</v>
      </c>
      <c r="C45" s="59" t="s">
        <v>1050</v>
      </c>
      <c r="D45" s="59" t="s">
        <v>1055</v>
      </c>
      <c r="E45" s="59" t="s">
        <v>430</v>
      </c>
      <c r="F45" s="59" t="s">
        <v>1056</v>
      </c>
      <c r="G45" s="59" t="s">
        <v>1024</v>
      </c>
      <c r="H45" s="60">
        <f>F6</f>
        <v>0.90383413250426836</v>
      </c>
      <c r="I45" s="60">
        <f>F10</f>
        <v>0.91416480472287931</v>
      </c>
      <c r="J45" s="60">
        <f>F14</f>
        <v>0.91416480472287931</v>
      </c>
      <c r="K45" s="60">
        <f>F18</f>
        <v>0.91416480472287931</v>
      </c>
      <c r="L45" s="60">
        <f>F22</f>
        <v>0.91416480472287931</v>
      </c>
      <c r="M45" s="60"/>
    </row>
    <row r="46" spans="2:13" hidden="1">
      <c r="B46" s="59" t="s">
        <v>1061</v>
      </c>
      <c r="C46" s="59" t="s">
        <v>1050</v>
      </c>
      <c r="D46" s="59" t="s">
        <v>1057</v>
      </c>
      <c r="E46" s="59" t="s">
        <v>430</v>
      </c>
      <c r="F46" s="59" t="s">
        <v>1058</v>
      </c>
      <c r="G46" s="59" t="s">
        <v>1024</v>
      </c>
      <c r="H46" s="60">
        <f t="shared" ref="H46:L51" si="3">H45</f>
        <v>0.90383413250426836</v>
      </c>
      <c r="I46" s="60">
        <f t="shared" si="3"/>
        <v>0.91416480472287931</v>
      </c>
      <c r="J46" s="60">
        <f t="shared" si="3"/>
        <v>0.91416480472287931</v>
      </c>
      <c r="K46" s="60">
        <f t="shared" si="3"/>
        <v>0.91416480472287931</v>
      </c>
      <c r="L46" s="60">
        <f t="shared" si="3"/>
        <v>0.91416480472287931</v>
      </c>
      <c r="M46" s="60"/>
    </row>
    <row r="47" spans="2:13" hidden="1">
      <c r="B47" s="59" t="s">
        <v>1061</v>
      </c>
      <c r="C47" s="59" t="s">
        <v>1050</v>
      </c>
      <c r="D47" s="59" t="s">
        <v>1059</v>
      </c>
      <c r="E47" s="59" t="s">
        <v>430</v>
      </c>
      <c r="F47" s="59" t="s">
        <v>1060</v>
      </c>
      <c r="G47" s="59" t="s">
        <v>1024</v>
      </c>
      <c r="H47" s="60">
        <f t="shared" si="3"/>
        <v>0.90383413250426836</v>
      </c>
      <c r="I47" s="60">
        <f t="shared" si="3"/>
        <v>0.91416480472287931</v>
      </c>
      <c r="J47" s="60">
        <f t="shared" si="3"/>
        <v>0.91416480472287931</v>
      </c>
      <c r="K47" s="60">
        <f t="shared" si="3"/>
        <v>0.91416480472287931</v>
      </c>
      <c r="L47" s="60">
        <f t="shared" si="3"/>
        <v>0.91416480472287931</v>
      </c>
      <c r="M47" s="60"/>
    </row>
    <row r="48" spans="2:13" hidden="1">
      <c r="B48" s="59" t="s">
        <v>1049</v>
      </c>
      <c r="C48" s="59" t="s">
        <v>1050</v>
      </c>
      <c r="D48" s="59" t="s">
        <v>1062</v>
      </c>
      <c r="E48" s="59" t="s">
        <v>430</v>
      </c>
      <c r="F48" s="59" t="s">
        <v>1063</v>
      </c>
      <c r="G48" s="59" t="s">
        <v>1024</v>
      </c>
      <c r="H48" s="60">
        <f t="shared" si="3"/>
        <v>0.90383413250426836</v>
      </c>
      <c r="I48" s="60">
        <f t="shared" si="3"/>
        <v>0.91416480472287931</v>
      </c>
      <c r="J48" s="60">
        <f t="shared" si="3"/>
        <v>0.91416480472287931</v>
      </c>
      <c r="K48" s="60">
        <f t="shared" si="3"/>
        <v>0.91416480472287931</v>
      </c>
      <c r="L48" s="60">
        <f t="shared" si="3"/>
        <v>0.91416480472287931</v>
      </c>
      <c r="M48" s="60"/>
    </row>
    <row r="49" spans="2:13" hidden="1">
      <c r="B49" s="59" t="s">
        <v>1049</v>
      </c>
      <c r="C49" s="59" t="s">
        <v>1050</v>
      </c>
      <c r="D49" s="59" t="s">
        <v>1062</v>
      </c>
      <c r="E49" s="59" t="s">
        <v>430</v>
      </c>
      <c r="F49" s="59" t="s">
        <v>1063</v>
      </c>
      <c r="G49" s="59" t="s">
        <v>1024</v>
      </c>
      <c r="H49" s="60">
        <f t="shared" si="3"/>
        <v>0.90383413250426836</v>
      </c>
      <c r="I49" s="60">
        <f t="shared" si="3"/>
        <v>0.91416480472287931</v>
      </c>
      <c r="J49" s="60">
        <f t="shared" si="3"/>
        <v>0.91416480472287931</v>
      </c>
      <c r="K49" s="60">
        <f t="shared" si="3"/>
        <v>0.91416480472287931</v>
      </c>
      <c r="L49" s="60">
        <f t="shared" si="3"/>
        <v>0.91416480472287931</v>
      </c>
      <c r="M49" s="60"/>
    </row>
    <row r="50" spans="2:13" hidden="1">
      <c r="B50" s="61" t="s">
        <v>1061</v>
      </c>
      <c r="C50" s="61" t="s">
        <v>1050</v>
      </c>
      <c r="D50" s="61" t="s">
        <v>1062</v>
      </c>
      <c r="E50" s="61" t="s">
        <v>430</v>
      </c>
      <c r="F50" s="61" t="s">
        <v>1063</v>
      </c>
      <c r="G50" s="61" t="s">
        <v>1024</v>
      </c>
      <c r="H50" s="62">
        <f t="shared" si="3"/>
        <v>0.90383413250426836</v>
      </c>
      <c r="I50" s="62">
        <f t="shared" si="3"/>
        <v>0.91416480472287931</v>
      </c>
      <c r="J50" s="62">
        <f t="shared" si="3"/>
        <v>0.91416480472287931</v>
      </c>
      <c r="K50" s="62">
        <f t="shared" si="3"/>
        <v>0.91416480472287931</v>
      </c>
      <c r="L50" s="62">
        <f t="shared" si="3"/>
        <v>0.91416480472287931</v>
      </c>
      <c r="M50" s="62"/>
    </row>
    <row r="51" spans="2:13" hidden="1">
      <c r="B51" s="61" t="s">
        <v>1061</v>
      </c>
      <c r="C51" s="61" t="s">
        <v>1050</v>
      </c>
      <c r="D51" s="61" t="s">
        <v>1062</v>
      </c>
      <c r="E51" s="61" t="s">
        <v>430</v>
      </c>
      <c r="F51" s="61" t="s">
        <v>1063</v>
      </c>
      <c r="G51" s="61" t="s">
        <v>1024</v>
      </c>
      <c r="H51" s="62">
        <f t="shared" si="3"/>
        <v>0.90383413250426836</v>
      </c>
      <c r="I51" s="62">
        <f t="shared" si="3"/>
        <v>0.91416480472287931</v>
      </c>
      <c r="J51" s="62">
        <f t="shared" si="3"/>
        <v>0.91416480472287931</v>
      </c>
      <c r="K51" s="62">
        <f t="shared" si="3"/>
        <v>0.91416480472287931</v>
      </c>
      <c r="L51" s="62">
        <f t="shared" si="3"/>
        <v>0.91416480472287931</v>
      </c>
      <c r="M51" s="62"/>
    </row>
    <row r="53" spans="2:13">
      <c r="D53" s="58" t="s">
        <v>1039</v>
      </c>
      <c r="E53" s="58" t="s">
        <v>1040</v>
      </c>
      <c r="F53" s="58" t="s">
        <v>1041</v>
      </c>
      <c r="G53" s="58" t="s">
        <v>1042</v>
      </c>
      <c r="H53" s="58" t="s">
        <v>1043</v>
      </c>
    </row>
    <row r="54" spans="2:13" ht="15.75">
      <c r="B54" s="63" t="s">
        <v>449</v>
      </c>
      <c r="C54" s="63"/>
      <c r="D54" s="64">
        <v>4</v>
      </c>
      <c r="E54" s="64">
        <v>4</v>
      </c>
      <c r="F54" s="64">
        <v>4</v>
      </c>
      <c r="G54" s="64">
        <v>4</v>
      </c>
      <c r="H54" s="64">
        <v>4</v>
      </c>
    </row>
    <row r="55" spans="2:13" ht="15.75">
      <c r="B55" s="65" t="s">
        <v>1064</v>
      </c>
      <c r="C55" s="59" t="s">
        <v>1024</v>
      </c>
      <c r="D55" s="54">
        <f>VLOOKUP($C55,$C$4:$K$7,D$54,0)</f>
        <v>0.90383413250426836</v>
      </c>
      <c r="E55" s="54">
        <f>VLOOKUP($C55,$C$8:$K$11,E$54,0)</f>
        <v>0.91416480472287931</v>
      </c>
      <c r="F55" s="54">
        <f>VLOOKUP($C55,$C$12:$K$15,F$54,0)</f>
        <v>0.91416480472287931</v>
      </c>
      <c r="G55" s="54">
        <f>VLOOKUP($C55,$C$16:$K$19,G$54,0)</f>
        <v>0.91416480472287931</v>
      </c>
      <c r="H55" s="54">
        <f>VLOOKUP($C55,$C$20:$K$23,H$54,0)</f>
        <v>0.91416480472287931</v>
      </c>
    </row>
    <row r="56" spans="2:13" ht="15.75">
      <c r="B56" s="65" t="s">
        <v>1065</v>
      </c>
      <c r="C56" s="39" t="s">
        <v>1025</v>
      </c>
      <c r="D56" s="54">
        <f t="shared" ref="D56:D59" si="4">VLOOKUP($C56,$C$4:$K$7,D$54,0)</f>
        <v>1</v>
      </c>
      <c r="E56" s="54">
        <f t="shared" ref="E56:E59" si="5">VLOOKUP($C56,$C$8:$K$11,E$54,0)</f>
        <v>1</v>
      </c>
      <c r="F56" s="54">
        <f t="shared" ref="F56:F59" si="6">VLOOKUP($C56,$C$12:$K$15,F$54,0)</f>
        <v>1</v>
      </c>
      <c r="G56" s="54">
        <f t="shared" ref="G56:G59" si="7">VLOOKUP($C56,$C$16:$K$19,G$54,0)</f>
        <v>1</v>
      </c>
      <c r="H56" s="54">
        <f t="shared" ref="H56:H59" si="8">VLOOKUP($C56,$C$20:$K$23,H$54,0)</f>
        <v>1</v>
      </c>
    </row>
    <row r="57" spans="2:13" ht="15.75">
      <c r="B57" s="63" t="s">
        <v>1066</v>
      </c>
      <c r="C57" s="59" t="s">
        <v>1054</v>
      </c>
      <c r="D57" s="54">
        <f t="shared" si="4"/>
        <v>0.87661144483952091</v>
      </c>
      <c r="E57" s="54">
        <f t="shared" si="5"/>
        <v>0.91684187321737265</v>
      </c>
      <c r="F57" s="54">
        <f t="shared" si="6"/>
        <v>0.91684187321737265</v>
      </c>
      <c r="G57" s="54">
        <f t="shared" si="7"/>
        <v>0.91684187321737265</v>
      </c>
      <c r="H57" s="54">
        <f t="shared" si="8"/>
        <v>0.91684187321737265</v>
      </c>
    </row>
    <row r="58" spans="2:13" ht="15.75">
      <c r="B58" s="63" t="s">
        <v>1022</v>
      </c>
      <c r="C58" s="59" t="s">
        <v>1052</v>
      </c>
      <c r="D58" s="54">
        <f t="shared" si="4"/>
        <v>0.97517888297317123</v>
      </c>
      <c r="E58" s="54">
        <f t="shared" si="5"/>
        <v>0.97517888297317135</v>
      </c>
      <c r="F58" s="54">
        <f t="shared" si="6"/>
        <v>0.97517888297317135</v>
      </c>
      <c r="G58" s="54">
        <f t="shared" si="7"/>
        <v>0.97517888297317135</v>
      </c>
      <c r="H58" s="54">
        <f t="shared" si="8"/>
        <v>0.97517888297317135</v>
      </c>
    </row>
    <row r="59" spans="2:13" ht="15.75">
      <c r="B59" s="63" t="s">
        <v>1067</v>
      </c>
      <c r="C59" s="59" t="s">
        <v>1024</v>
      </c>
      <c r="D59" s="54">
        <f t="shared" si="4"/>
        <v>0.90383413250426836</v>
      </c>
      <c r="E59" s="54">
        <f t="shared" si="5"/>
        <v>0.91416480472287931</v>
      </c>
      <c r="F59" s="54">
        <f t="shared" si="6"/>
        <v>0.91416480472287931</v>
      </c>
      <c r="G59" s="54">
        <f t="shared" si="7"/>
        <v>0.91416480472287931</v>
      </c>
      <c r="H59" s="54">
        <f t="shared" si="8"/>
        <v>0.91416480472287931</v>
      </c>
    </row>
    <row r="61" spans="2:13">
      <c r="D61" s="58" t="s">
        <v>1068</v>
      </c>
      <c r="E61" s="58" t="s">
        <v>1069</v>
      </c>
      <c r="F61" s="58" t="s">
        <v>1070</v>
      </c>
      <c r="G61" s="58" t="s">
        <v>1071</v>
      </c>
      <c r="H61" s="58" t="s">
        <v>1072</v>
      </c>
    </row>
    <row r="62" spans="2:13" ht="15.75">
      <c r="B62" s="63" t="s">
        <v>449</v>
      </c>
      <c r="C62" s="63"/>
      <c r="D62" s="64">
        <f>D54+1</f>
        <v>5</v>
      </c>
      <c r="E62" s="64">
        <f>E54+1</f>
        <v>5</v>
      </c>
      <c r="F62" s="64">
        <f>F54+1</f>
        <v>5</v>
      </c>
      <c r="G62" s="64">
        <f>G54+1</f>
        <v>5</v>
      </c>
      <c r="H62" s="64">
        <f>H54+1</f>
        <v>5</v>
      </c>
    </row>
    <row r="63" spans="2:13" ht="15.75">
      <c r="B63" s="65" t="s">
        <v>1064</v>
      </c>
      <c r="C63" s="59" t="s">
        <v>1024</v>
      </c>
      <c r="D63" s="54">
        <f>VLOOKUP($C63,$C$4:$K$7,D$62,0)</f>
        <v>1.2329291740364972E-2</v>
      </c>
      <c r="E63" s="54">
        <f>VLOOKUP($C63,$C$8:$K$11,E$62,0)</f>
        <v>1.2329291740364972E-2</v>
      </c>
      <c r="F63" s="54">
        <f>VLOOKUP($C63,$C$12:$K$15,F$62,0)</f>
        <v>1.2329291740364972E-2</v>
      </c>
      <c r="G63" s="54">
        <f>VLOOKUP($C63,$C$16:$K$19,G$62,0)</f>
        <v>1.2329291740364972E-2</v>
      </c>
      <c r="H63" s="54">
        <f>VLOOKUP($C63,$C$20:$K$23,H$62,0)</f>
        <v>1.2329291740364972E-2</v>
      </c>
    </row>
    <row r="64" spans="2:13" ht="15.75">
      <c r="B64" s="65" t="s">
        <v>1065</v>
      </c>
      <c r="C64" s="39" t="s">
        <v>1025</v>
      </c>
      <c r="D64" s="66">
        <v>0</v>
      </c>
      <c r="E64" s="66">
        <v>0</v>
      </c>
      <c r="F64" s="66">
        <v>0</v>
      </c>
      <c r="G64" s="66">
        <v>0</v>
      </c>
      <c r="H64" s="66">
        <v>0</v>
      </c>
    </row>
    <row r="65" spans="2:8" ht="15.75">
      <c r="B65" s="63" t="s">
        <v>1066</v>
      </c>
      <c r="C65" s="59" t="s">
        <v>1054</v>
      </c>
      <c r="D65" s="54">
        <f t="shared" ref="D65:D67" si="9">VLOOKUP($C65,$C$4:$K$7,D$62,0)</f>
        <v>4.9225463187435994E-2</v>
      </c>
      <c r="E65" s="54">
        <f t="shared" ref="E65:E67" si="10">VLOOKUP($C65,$C$8:$K$11,E$62,0)</f>
        <v>4.9225463187435994E-2</v>
      </c>
      <c r="F65" s="54">
        <f t="shared" ref="F65:F67" si="11">VLOOKUP($C65,$C$12:$K$15,F$62,0)</f>
        <v>4.9225463187435994E-2</v>
      </c>
      <c r="G65" s="54">
        <f t="shared" ref="G65:G67" si="12">VLOOKUP($C65,$C$16:$K$19,G$62,0)</f>
        <v>4.9225463187435994E-2</v>
      </c>
      <c r="H65" s="54">
        <f t="shared" ref="H65:H67" si="13">VLOOKUP($C65,$C$20:$K$23,H$62,0)</f>
        <v>4.9225463187435994E-2</v>
      </c>
    </row>
    <row r="66" spans="2:8" ht="15.75">
      <c r="B66" s="63" t="s">
        <v>1022</v>
      </c>
      <c r="C66" s="59" t="s">
        <v>1052</v>
      </c>
      <c r="D66" s="54">
        <f t="shared" si="9"/>
        <v>1.1248726697385162E-2</v>
      </c>
      <c r="E66" s="54">
        <f t="shared" si="10"/>
        <v>1.1248726697385162E-2</v>
      </c>
      <c r="F66" s="54">
        <f t="shared" si="11"/>
        <v>1.1248726697385162E-2</v>
      </c>
      <c r="G66" s="54">
        <f t="shared" si="12"/>
        <v>1.1248726697385162E-2</v>
      </c>
      <c r="H66" s="54">
        <f t="shared" si="13"/>
        <v>1.1248726697385162E-2</v>
      </c>
    </row>
    <row r="67" spans="2:8" ht="15.75">
      <c r="B67" s="63" t="s">
        <v>1067</v>
      </c>
      <c r="C67" s="59" t="s">
        <v>1024</v>
      </c>
      <c r="D67" s="54">
        <f t="shared" si="9"/>
        <v>1.2329291740364972E-2</v>
      </c>
      <c r="E67" s="54">
        <f t="shared" si="10"/>
        <v>1.2329291740364972E-2</v>
      </c>
      <c r="F67" s="54">
        <f t="shared" si="11"/>
        <v>1.2329291740364972E-2</v>
      </c>
      <c r="G67" s="54">
        <f t="shared" si="12"/>
        <v>1.2329291740364972E-2</v>
      </c>
      <c r="H67" s="54">
        <f t="shared" si="13"/>
        <v>1.2329291740364972E-2</v>
      </c>
    </row>
    <row r="69" spans="2:8">
      <c r="D69" s="58" t="s">
        <v>1073</v>
      </c>
      <c r="E69" s="58" t="s">
        <v>1074</v>
      </c>
      <c r="F69" s="58" t="s">
        <v>1075</v>
      </c>
      <c r="G69" s="58" t="s">
        <v>1076</v>
      </c>
      <c r="H69" s="58" t="s">
        <v>1077</v>
      </c>
    </row>
    <row r="70" spans="2:8" ht="15.75">
      <c r="B70" s="63" t="s">
        <v>449</v>
      </c>
      <c r="C70" s="63"/>
      <c r="D70" s="64">
        <f>D62+1</f>
        <v>6</v>
      </c>
      <c r="E70" s="64">
        <f>E62+1</f>
        <v>6</v>
      </c>
      <c r="F70" s="64">
        <f>F62+1</f>
        <v>6</v>
      </c>
      <c r="G70" s="64">
        <f>G62+1</f>
        <v>6</v>
      </c>
      <c r="H70" s="64">
        <f>H62+1</f>
        <v>6</v>
      </c>
    </row>
    <row r="71" spans="2:8" ht="15.75">
      <c r="B71" s="65" t="s">
        <v>1064</v>
      </c>
      <c r="C71" s="59" t="s">
        <v>1024</v>
      </c>
      <c r="D71" s="54">
        <f>VLOOKUP($C71,$C$4:$K$7,D$70,0)</f>
        <v>3.1392874277913637E-3</v>
      </c>
      <c r="E71" s="54">
        <f>VLOOKUP($C71,$C$8:$K$11,E$70,0)</f>
        <v>3.1392874277913637E-3</v>
      </c>
      <c r="F71" s="54">
        <f>VLOOKUP($C71,$C$12:$K$15,F$70,0)</f>
        <v>3.1392874277913637E-3</v>
      </c>
      <c r="G71" s="54">
        <f>VLOOKUP($C71,$C$16:$K$19,G$70,0)</f>
        <v>3.1392874277913637E-3</v>
      </c>
      <c r="H71" s="54">
        <f>VLOOKUP($C71,$C$20:$K$23,H$70,0)</f>
        <v>3.1392874277913637E-3</v>
      </c>
    </row>
    <row r="72" spans="2:8" ht="15.75">
      <c r="B72" s="65" t="s">
        <v>1065</v>
      </c>
      <c r="C72" s="39" t="s">
        <v>1025</v>
      </c>
      <c r="D72" s="66">
        <v>0</v>
      </c>
      <c r="E72" s="66">
        <v>0</v>
      </c>
      <c r="F72" s="66">
        <v>0</v>
      </c>
      <c r="G72" s="66">
        <v>0</v>
      </c>
      <c r="H72" s="66">
        <v>0</v>
      </c>
    </row>
    <row r="73" spans="2:8" ht="15.75">
      <c r="B73" s="63" t="s">
        <v>1066</v>
      </c>
      <c r="C73" s="59" t="s">
        <v>1054</v>
      </c>
      <c r="D73" s="54">
        <f t="shared" ref="D73:D75" si="14">VLOOKUP($C73,$C$4:$K$7,D$70,0)</f>
        <v>4.310407329103066E-4</v>
      </c>
      <c r="E73" s="54">
        <f t="shared" ref="E73:E75" si="15">VLOOKUP($C73,$C$8:$K$11,E$70,0)</f>
        <v>4.310407329103066E-4</v>
      </c>
      <c r="F73" s="54">
        <f t="shared" ref="F73:F75" si="16">VLOOKUP($C73,$C$12:$K$15,F$70,0)</f>
        <v>4.310407329103066E-4</v>
      </c>
      <c r="G73" s="54">
        <f t="shared" ref="G73:G75" si="17">VLOOKUP($C73,$C$16:$K$19,G$70,0)</f>
        <v>4.310407329103066E-4</v>
      </c>
      <c r="H73" s="54">
        <f t="shared" ref="H73:H75" si="18">VLOOKUP($C73,$C$20:$K$23,H$70,0)</f>
        <v>4.310407329103066E-4</v>
      </c>
    </row>
    <row r="74" spans="2:8" ht="15.75">
      <c r="B74" s="63" t="s">
        <v>1022</v>
      </c>
      <c r="C74" s="59" t="s">
        <v>1052</v>
      </c>
      <c r="D74" s="54">
        <f t="shared" si="14"/>
        <v>3.0390288189094253E-4</v>
      </c>
      <c r="E74" s="54">
        <f t="shared" si="15"/>
        <v>3.0390288189094253E-4</v>
      </c>
      <c r="F74" s="54">
        <f t="shared" si="16"/>
        <v>3.0390288189094253E-4</v>
      </c>
      <c r="G74" s="54">
        <f t="shared" si="17"/>
        <v>3.0390288189094253E-4</v>
      </c>
      <c r="H74" s="54">
        <f t="shared" si="18"/>
        <v>3.0390288189094253E-4</v>
      </c>
    </row>
    <row r="75" spans="2:8" ht="15.75">
      <c r="B75" s="63" t="s">
        <v>1067</v>
      </c>
      <c r="C75" s="59" t="s">
        <v>1024</v>
      </c>
      <c r="D75" s="54">
        <f t="shared" si="14"/>
        <v>3.1392874277913637E-3</v>
      </c>
      <c r="E75" s="54">
        <f t="shared" si="15"/>
        <v>3.1392874277913637E-3</v>
      </c>
      <c r="F75" s="54">
        <f t="shared" si="16"/>
        <v>3.1392874277913637E-3</v>
      </c>
      <c r="G75" s="54">
        <f t="shared" si="17"/>
        <v>3.1392874277913637E-3</v>
      </c>
      <c r="H75" s="54">
        <f t="shared" si="18"/>
        <v>3.1392874277913637E-3</v>
      </c>
    </row>
    <row r="77" spans="2:8">
      <c r="D77" s="58" t="s">
        <v>1078</v>
      </c>
      <c r="E77" s="58" t="s">
        <v>1079</v>
      </c>
      <c r="F77" s="58" t="s">
        <v>1080</v>
      </c>
      <c r="G77" s="58" t="s">
        <v>1081</v>
      </c>
      <c r="H77" s="58" t="s">
        <v>1082</v>
      </c>
    </row>
    <row r="78" spans="2:8" ht="15.75">
      <c r="B78" s="63" t="s">
        <v>449</v>
      </c>
      <c r="C78" s="63"/>
      <c r="D78" s="64">
        <f>D70+1</f>
        <v>7</v>
      </c>
      <c r="E78" s="64">
        <f>E70+1</f>
        <v>7</v>
      </c>
      <c r="F78" s="64">
        <f>F70+1</f>
        <v>7</v>
      </c>
      <c r="G78" s="64">
        <f>G70+1</f>
        <v>7</v>
      </c>
      <c r="H78" s="64">
        <f>H70+1</f>
        <v>7</v>
      </c>
    </row>
    <row r="79" spans="2:8" ht="15.75">
      <c r="B79" s="65" t="s">
        <v>1064</v>
      </c>
      <c r="C79" s="59" t="s">
        <v>1024</v>
      </c>
      <c r="D79" s="54">
        <f>VLOOKUP($C79,$C$4:$K$7,D$78,0)</f>
        <v>2.1027327149400208E-3</v>
      </c>
      <c r="E79" s="54">
        <f>VLOOKUP($C79,$C$8:$K$11,E$78,0)</f>
        <v>2.1027327149400208E-3</v>
      </c>
      <c r="F79" s="54">
        <f>VLOOKUP($C79,$C$12:$K$15,F$78,0)</f>
        <v>2.1027327149400208E-3</v>
      </c>
      <c r="G79" s="54">
        <f>VLOOKUP($C79,$C$16:$K$19,G$78,0)</f>
        <v>2.1027327149400208E-3</v>
      </c>
      <c r="H79" s="54">
        <f>VLOOKUP($C79,$C$20:$K$23,H$78,0)</f>
        <v>2.1027327149400208E-3</v>
      </c>
    </row>
    <row r="80" spans="2:8" ht="15.75">
      <c r="B80" s="65" t="s">
        <v>1065</v>
      </c>
      <c r="C80" s="39" t="s">
        <v>1025</v>
      </c>
      <c r="D80" s="66">
        <v>0</v>
      </c>
      <c r="E80" s="66">
        <v>0</v>
      </c>
      <c r="F80" s="66">
        <v>0</v>
      </c>
      <c r="G80" s="66">
        <v>0</v>
      </c>
      <c r="H80" s="66">
        <v>0</v>
      </c>
    </row>
    <row r="81" spans="2:8" ht="15.75">
      <c r="B81" s="63" t="s">
        <v>1066</v>
      </c>
      <c r="C81" s="59" t="s">
        <v>1054</v>
      </c>
      <c r="D81" s="54">
        <f t="shared" ref="D81:D83" si="19">VLOOKUP($C81,$C$4:$K$7,D$78,0)</f>
        <v>2.8871629992794089E-4</v>
      </c>
      <c r="E81" s="54">
        <f t="shared" ref="E81:E83" si="20">VLOOKUP($C81,$C$8:$K$11,E$78,0)</f>
        <v>2.8871629992794089E-4</v>
      </c>
      <c r="F81" s="54">
        <f t="shared" ref="F81:F83" si="21">VLOOKUP($C81,$C$12:$K$15,F$78,0)</f>
        <v>2.8871629992794089E-4</v>
      </c>
      <c r="G81" s="54">
        <f t="shared" ref="G81:G83" si="22">VLOOKUP($C81,$C$16:$K$19,G$78,0)</f>
        <v>2.8871629992794089E-4</v>
      </c>
      <c r="H81" s="54">
        <f t="shared" ref="H81:H83" si="23">VLOOKUP($C81,$C$20:$K$23,H$78,0)</f>
        <v>2.8871629992794089E-4</v>
      </c>
    </row>
    <row r="82" spans="2:8" ht="15.75">
      <c r="B82" s="63" t="s">
        <v>1022</v>
      </c>
      <c r="C82" s="59" t="s">
        <v>1052</v>
      </c>
      <c r="D82" s="54">
        <f t="shared" si="19"/>
        <v>2.0355782852487112E-4</v>
      </c>
      <c r="E82" s="54">
        <f t="shared" si="20"/>
        <v>2.0355782852487112E-4</v>
      </c>
      <c r="F82" s="54">
        <f t="shared" si="21"/>
        <v>2.0355782852487112E-4</v>
      </c>
      <c r="G82" s="54">
        <f t="shared" si="22"/>
        <v>2.0355782852487112E-4</v>
      </c>
      <c r="H82" s="54">
        <f t="shared" si="23"/>
        <v>2.0355782852487112E-4</v>
      </c>
    </row>
    <row r="83" spans="2:8" ht="15.75">
      <c r="B83" s="63" t="s">
        <v>1067</v>
      </c>
      <c r="C83" s="59" t="s">
        <v>1024</v>
      </c>
      <c r="D83" s="54">
        <f t="shared" si="19"/>
        <v>2.1027327149400208E-3</v>
      </c>
      <c r="E83" s="54">
        <f t="shared" si="20"/>
        <v>2.1027327149400208E-3</v>
      </c>
      <c r="F83" s="54">
        <f t="shared" si="21"/>
        <v>2.1027327149400208E-3</v>
      </c>
      <c r="G83" s="54">
        <f t="shared" si="22"/>
        <v>2.1027327149400208E-3</v>
      </c>
      <c r="H83" s="54">
        <f t="shared" si="23"/>
        <v>2.1027327149400208E-3</v>
      </c>
    </row>
    <row r="85" spans="2:8">
      <c r="D85" s="58" t="s">
        <v>1083</v>
      </c>
      <c r="E85" s="58" t="s">
        <v>1084</v>
      </c>
      <c r="F85" s="58" t="s">
        <v>1085</v>
      </c>
      <c r="G85" s="58" t="s">
        <v>1086</v>
      </c>
      <c r="H85" s="58" t="s">
        <v>1087</v>
      </c>
    </row>
    <row r="86" spans="2:8" ht="15.75">
      <c r="B86" s="63" t="s">
        <v>449</v>
      </c>
      <c r="C86" s="63"/>
      <c r="D86" s="64">
        <f>D78+1</f>
        <v>8</v>
      </c>
      <c r="E86" s="64">
        <f>E78+1</f>
        <v>8</v>
      </c>
      <c r="F86" s="64">
        <f>F78+1</f>
        <v>8</v>
      </c>
      <c r="G86" s="64">
        <f>G78+1</f>
        <v>8</v>
      </c>
      <c r="H86" s="64">
        <f>H78+1</f>
        <v>8</v>
      </c>
    </row>
    <row r="87" spans="2:8" ht="15.75">
      <c r="B87" s="65" t="s">
        <v>1064</v>
      </c>
      <c r="C87" s="59" t="s">
        <v>1024</v>
      </c>
      <c r="D87" s="54">
        <f>VLOOKUP($C87,$C$4:$K$7,D$86,0)</f>
        <v>1.7574373858769726E-2</v>
      </c>
      <c r="E87" s="54">
        <f>VLOOKUP($C87,$C$8:$K$11,E$86,0)</f>
        <v>1.7574373858769726E-2</v>
      </c>
      <c r="F87" s="54">
        <f>VLOOKUP($C87,$C$12:$K$15,F$86,0)</f>
        <v>1.7574373858769726E-2</v>
      </c>
      <c r="G87" s="54">
        <f>VLOOKUP($C87,$C$16:$K$19,G$86,0)</f>
        <v>1.7574373858769726E-2</v>
      </c>
      <c r="H87" s="54">
        <f>VLOOKUP($C87,$C$20:$K$23,H$86,0)</f>
        <v>1.7574373858769726E-2</v>
      </c>
    </row>
    <row r="88" spans="2:8" ht="15.75">
      <c r="B88" s="65" t="s">
        <v>1065</v>
      </c>
      <c r="C88" s="39" t="s">
        <v>1025</v>
      </c>
      <c r="D88" s="66">
        <v>0</v>
      </c>
      <c r="E88" s="66">
        <v>0</v>
      </c>
      <c r="F88" s="66">
        <v>0</v>
      </c>
      <c r="G88" s="66">
        <v>0</v>
      </c>
      <c r="H88" s="66">
        <v>0</v>
      </c>
    </row>
    <row r="89" spans="2:8" ht="15.75">
      <c r="B89" s="63" t="s">
        <v>1066</v>
      </c>
      <c r="C89" s="59" t="s">
        <v>1054</v>
      </c>
      <c r="D89" s="54">
        <f t="shared" ref="D89:D91" si="24">VLOOKUP($C89,$C$4:$K$7,D$86,0)</f>
        <v>3.3602751341262481E-3</v>
      </c>
      <c r="E89" s="54">
        <f t="shared" ref="E89:E91" si="25">VLOOKUP($C89,$C$8:$K$11,E$86,0)</f>
        <v>3.3602751341262481E-3</v>
      </c>
      <c r="F89" s="54">
        <f t="shared" ref="F89:F91" si="26">VLOOKUP($C89,$C$12:$K$15,F$86,0)</f>
        <v>3.3602751341262481E-3</v>
      </c>
      <c r="G89" s="54">
        <f t="shared" ref="G89:G91" si="27">VLOOKUP($C89,$C$16:$K$19,G$86,0)</f>
        <v>3.3602751341262481E-3</v>
      </c>
      <c r="H89" s="54">
        <f t="shared" ref="H89:H91" si="28">VLOOKUP($C89,$C$20:$K$23,H$86,0)</f>
        <v>3.3602751341262481E-3</v>
      </c>
    </row>
    <row r="90" spans="2:8" ht="15.75">
      <c r="B90" s="63" t="s">
        <v>1022</v>
      </c>
      <c r="C90" s="59" t="s">
        <v>1052</v>
      </c>
      <c r="D90" s="54">
        <f t="shared" si="24"/>
        <v>1.0613227212936062E-2</v>
      </c>
      <c r="E90" s="54">
        <f t="shared" si="25"/>
        <v>1.0613227212936062E-2</v>
      </c>
      <c r="F90" s="54">
        <f t="shared" si="26"/>
        <v>1.0613227212936062E-2</v>
      </c>
      <c r="G90" s="54">
        <f t="shared" si="27"/>
        <v>1.0613227212936062E-2</v>
      </c>
      <c r="H90" s="54">
        <f t="shared" si="28"/>
        <v>1.0613227212936062E-2</v>
      </c>
    </row>
    <row r="91" spans="2:8" ht="15.75">
      <c r="B91" s="63" t="s">
        <v>1067</v>
      </c>
      <c r="C91" s="59" t="s">
        <v>1024</v>
      </c>
      <c r="D91" s="54">
        <f t="shared" si="24"/>
        <v>1.7574373858769726E-2</v>
      </c>
      <c r="E91" s="54">
        <f t="shared" si="25"/>
        <v>1.7574373858769726E-2</v>
      </c>
      <c r="F91" s="54">
        <f t="shared" si="26"/>
        <v>1.7574373858769726E-2</v>
      </c>
      <c r="G91" s="54">
        <f t="shared" si="27"/>
        <v>1.7574373858769726E-2</v>
      </c>
      <c r="H91" s="54">
        <f t="shared" si="28"/>
        <v>1.7574373858769726E-2</v>
      </c>
    </row>
    <row r="93" spans="2:8">
      <c r="D93" s="58" t="s">
        <v>1044</v>
      </c>
      <c r="E93" s="58" t="s">
        <v>1045</v>
      </c>
      <c r="F93" s="58" t="s">
        <v>1046</v>
      </c>
      <c r="G93" s="58" t="s">
        <v>1047</v>
      </c>
      <c r="H93" s="58" t="s">
        <v>1048</v>
      </c>
    </row>
    <row r="94" spans="2:8" ht="15.75">
      <c r="B94" s="63" t="s">
        <v>449</v>
      </c>
      <c r="C94" s="63"/>
      <c r="D94" s="64">
        <f>D86+1</f>
        <v>9</v>
      </c>
      <c r="E94" s="64">
        <f>E86+1</f>
        <v>9</v>
      </c>
      <c r="F94" s="64">
        <f>F86+1</f>
        <v>9</v>
      </c>
      <c r="G94" s="64">
        <f>G86+1</f>
        <v>9</v>
      </c>
      <c r="H94" s="64">
        <f>H86+1</f>
        <v>9</v>
      </c>
    </row>
    <row r="95" spans="2:8" ht="15.75">
      <c r="B95" s="65" t="s">
        <v>1064</v>
      </c>
      <c r="C95" s="59" t="s">
        <v>1024</v>
      </c>
      <c r="D95" s="54">
        <f>VLOOKUP($C95,$C$4:$K$7,D$94,0)</f>
        <v>6.1020181753865588E-2</v>
      </c>
      <c r="E95" s="54">
        <f>VLOOKUP($C95,$C$8:$K$11,E$94,0)</f>
        <v>5.0689509535254598E-2</v>
      </c>
      <c r="F95" s="54">
        <f>VLOOKUP($C95,$C$12:$K$15,F$94,0)</f>
        <v>5.0689509535254598E-2</v>
      </c>
      <c r="G95" s="54">
        <f>VLOOKUP($C95,$C$16:$K$19,G$94,0)</f>
        <v>5.0689509535254598E-2</v>
      </c>
      <c r="H95" s="54">
        <f>VLOOKUP($C95,$C$20:$K$23,H$94,0)</f>
        <v>5.0689509535254598E-2</v>
      </c>
    </row>
    <row r="96" spans="2:8" ht="15.75">
      <c r="B96" s="65" t="s">
        <v>1065</v>
      </c>
      <c r="C96" s="39" t="s">
        <v>1025</v>
      </c>
      <c r="D96" s="66">
        <v>0</v>
      </c>
      <c r="E96" s="66">
        <v>0</v>
      </c>
      <c r="F96" s="66">
        <v>0</v>
      </c>
      <c r="G96" s="66">
        <v>0</v>
      </c>
      <c r="H96" s="66">
        <v>0</v>
      </c>
    </row>
    <row r="97" spans="2:8" ht="15.75">
      <c r="B97" s="63" t="s">
        <v>1066</v>
      </c>
      <c r="C97" s="59" t="s">
        <v>1054</v>
      </c>
      <c r="D97" s="54">
        <f t="shared" ref="D97:D99" si="29">VLOOKUP($C97,$C$4:$K$7,D$94,0)</f>
        <v>7.0083059806078388E-2</v>
      </c>
      <c r="E97" s="54">
        <f t="shared" ref="E97:E99" si="30">VLOOKUP($C97,$C$8:$K$11,E$94,0)</f>
        <v>2.9852631428226764E-2</v>
      </c>
      <c r="F97" s="54">
        <f t="shared" ref="F97:F99" si="31">VLOOKUP($C97,$C$12:$K$15,F$94,0)</f>
        <v>2.9852631428226764E-2</v>
      </c>
      <c r="G97" s="54">
        <f t="shared" ref="G97:G99" si="32">VLOOKUP($C97,$C$16:$K$19,G$94,0)</f>
        <v>2.9852631428226764E-2</v>
      </c>
      <c r="H97" s="54">
        <f t="shared" ref="H97:H99" si="33">VLOOKUP($C97,$C$20:$K$23,H$94,0)</f>
        <v>2.9852631428226764E-2</v>
      </c>
    </row>
    <row r="98" spans="2:8" ht="15.75">
      <c r="B98" s="63" t="s">
        <v>1022</v>
      </c>
      <c r="C98" s="59" t="s">
        <v>1052</v>
      </c>
      <c r="D98" s="54">
        <f t="shared" si="29"/>
        <v>2.4517024060916851E-3</v>
      </c>
      <c r="E98" s="54">
        <f t="shared" si="30"/>
        <v>2.4517024060916851E-3</v>
      </c>
      <c r="F98" s="54">
        <f t="shared" si="31"/>
        <v>2.4517024060916851E-3</v>
      </c>
      <c r="G98" s="54">
        <f t="shared" si="32"/>
        <v>2.4517024060916851E-3</v>
      </c>
      <c r="H98" s="54">
        <f t="shared" si="33"/>
        <v>2.4517024060916851E-3</v>
      </c>
    </row>
    <row r="99" spans="2:8" ht="15.75">
      <c r="B99" s="63" t="s">
        <v>1067</v>
      </c>
      <c r="C99" s="59" t="s">
        <v>1024</v>
      </c>
      <c r="D99" s="54">
        <f t="shared" si="29"/>
        <v>6.1020181753865588E-2</v>
      </c>
      <c r="E99" s="54">
        <f t="shared" si="30"/>
        <v>5.0689509535254598E-2</v>
      </c>
      <c r="F99" s="54">
        <f t="shared" si="31"/>
        <v>5.0689509535254598E-2</v>
      </c>
      <c r="G99" s="54">
        <f t="shared" si="32"/>
        <v>5.0689509535254598E-2</v>
      </c>
      <c r="H99" s="54">
        <f t="shared" si="33"/>
        <v>5.0689509535254598E-2</v>
      </c>
    </row>
    <row r="101" spans="2:8">
      <c r="D101" s="58" t="s">
        <v>1088</v>
      </c>
      <c r="E101" s="58" t="s">
        <v>1089</v>
      </c>
      <c r="F101" s="58" t="s">
        <v>1090</v>
      </c>
      <c r="G101" s="58" t="s">
        <v>1091</v>
      </c>
      <c r="H101" s="58" t="s">
        <v>1092</v>
      </c>
    </row>
    <row r="102" spans="2:8" ht="15.75">
      <c r="B102" s="63" t="s">
        <v>449</v>
      </c>
      <c r="C102" s="63"/>
      <c r="D102" s="64"/>
      <c r="E102" s="64"/>
      <c r="F102" s="64"/>
      <c r="G102" s="64"/>
      <c r="H102" s="64"/>
    </row>
    <row r="103" spans="2:8" ht="15.75">
      <c r="B103" s="65" t="s">
        <v>1064</v>
      </c>
      <c r="C103" s="59" t="s">
        <v>1024</v>
      </c>
      <c r="D103" s="54">
        <f>D55+D63+D71+D79+D87+D95</f>
        <v>1</v>
      </c>
      <c r="E103" s="54">
        <f t="shared" ref="E103:H103" si="34">E55+E63+E71+E79+E87+E95</f>
        <v>1</v>
      </c>
      <c r="F103" s="54">
        <f t="shared" si="34"/>
        <v>1</v>
      </c>
      <c r="G103" s="54">
        <f t="shared" si="34"/>
        <v>1</v>
      </c>
      <c r="H103" s="54">
        <f t="shared" si="34"/>
        <v>1</v>
      </c>
    </row>
    <row r="104" spans="2:8" ht="15.75">
      <c r="B104" s="65" t="s">
        <v>1065</v>
      </c>
      <c r="C104" s="39" t="s">
        <v>1025</v>
      </c>
      <c r="D104" s="54">
        <f t="shared" ref="D104:H104" si="35">D56+D64+D72+D80+D88+D96</f>
        <v>1</v>
      </c>
      <c r="E104" s="54">
        <f t="shared" si="35"/>
        <v>1</v>
      </c>
      <c r="F104" s="54">
        <f t="shared" si="35"/>
        <v>1</v>
      </c>
      <c r="G104" s="54">
        <f t="shared" si="35"/>
        <v>1</v>
      </c>
      <c r="H104" s="54">
        <f t="shared" si="35"/>
        <v>1</v>
      </c>
    </row>
    <row r="105" spans="2:8" ht="15.75">
      <c r="B105" s="63" t="s">
        <v>1066</v>
      </c>
      <c r="C105" s="59" t="s">
        <v>1054</v>
      </c>
      <c r="D105" s="54">
        <f t="shared" ref="D105:H105" si="36">D57+D65+D73+D81+D89+D97</f>
        <v>1</v>
      </c>
      <c r="E105" s="54">
        <f t="shared" si="36"/>
        <v>1</v>
      </c>
      <c r="F105" s="54">
        <f t="shared" si="36"/>
        <v>1</v>
      </c>
      <c r="G105" s="54">
        <f t="shared" si="36"/>
        <v>1</v>
      </c>
      <c r="H105" s="54">
        <f t="shared" si="36"/>
        <v>1</v>
      </c>
    </row>
    <row r="106" spans="2:8" ht="15.75">
      <c r="B106" s="63" t="s">
        <v>1022</v>
      </c>
      <c r="C106" s="59" t="s">
        <v>1052</v>
      </c>
      <c r="D106" s="54">
        <f t="shared" ref="D106:H106" si="37">D58+D66+D74+D82+D90+D98</f>
        <v>1</v>
      </c>
      <c r="E106" s="54">
        <f t="shared" si="37"/>
        <v>1.0000000000000002</v>
      </c>
      <c r="F106" s="54">
        <f t="shared" si="37"/>
        <v>1.0000000000000002</v>
      </c>
      <c r="G106" s="54">
        <f t="shared" si="37"/>
        <v>1.0000000000000002</v>
      </c>
      <c r="H106" s="54">
        <f t="shared" si="37"/>
        <v>1.0000000000000002</v>
      </c>
    </row>
    <row r="107" spans="2:8" ht="15.75">
      <c r="B107" s="63" t="s">
        <v>1067</v>
      </c>
      <c r="C107" s="59" t="s">
        <v>1024</v>
      </c>
      <c r="D107" s="54">
        <f t="shared" ref="D107:H107" si="38">D59+D67+D75+D83+D91+D99</f>
        <v>1</v>
      </c>
      <c r="E107" s="54">
        <f t="shared" si="38"/>
        <v>1</v>
      </c>
      <c r="F107" s="54">
        <f t="shared" si="38"/>
        <v>1</v>
      </c>
      <c r="G107" s="54">
        <f t="shared" si="38"/>
        <v>1</v>
      </c>
      <c r="H107" s="54">
        <f t="shared" si="38"/>
        <v>1</v>
      </c>
    </row>
  </sheetData>
  <mergeCells count="7">
    <mergeCell ref="X2:X3"/>
    <mergeCell ref="D2:E2"/>
    <mergeCell ref="G2:O2"/>
    <mergeCell ref="R2:R3"/>
    <mergeCell ref="S2:S3"/>
    <mergeCell ref="T2:V2"/>
    <mergeCell ref="W2:W3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2:G21"/>
  <sheetViews>
    <sheetView workbookViewId="0"/>
  </sheetViews>
  <sheetFormatPr defaultRowHeight="15"/>
  <cols>
    <col min="1" max="1" width="40.7109375" customWidth="1"/>
    <col min="2" max="7" width="12.7109375" customWidth="1"/>
  </cols>
  <sheetData>
    <row r="2" spans="1:7" ht="15.75">
      <c r="A2" s="18" t="s">
        <v>438</v>
      </c>
      <c r="B2" s="19" t="s">
        <v>439</v>
      </c>
      <c r="C2" s="19" t="s">
        <v>440</v>
      </c>
      <c r="D2" s="19" t="s">
        <v>441</v>
      </c>
      <c r="E2" s="19" t="s">
        <v>442</v>
      </c>
      <c r="F2" s="19" t="s">
        <v>443</v>
      </c>
      <c r="G2" s="19" t="s">
        <v>444</v>
      </c>
    </row>
    <row r="3" spans="1:7">
      <c r="A3" s="20" t="s">
        <v>445</v>
      </c>
      <c r="B3" s="21">
        <v>484.99259083133984</v>
      </c>
      <c r="C3" s="21">
        <v>427.4536740864574</v>
      </c>
      <c r="D3" s="21">
        <v>268.32954764969526</v>
      </c>
      <c r="E3" s="21">
        <v>225.67753182312362</v>
      </c>
      <c r="F3" s="21">
        <v>176.31174898447242</v>
      </c>
      <c r="G3" s="21">
        <v>1582.7650933750886</v>
      </c>
    </row>
    <row r="4" spans="1:7">
      <c r="A4" s="22" t="s">
        <v>446</v>
      </c>
      <c r="B4" s="23">
        <v>313.24298273097673</v>
      </c>
      <c r="C4" s="23">
        <v>334.07726804950482</v>
      </c>
      <c r="D4" s="23">
        <v>364.99784209258002</v>
      </c>
      <c r="E4" s="23">
        <v>373.40413239807674</v>
      </c>
      <c r="F4" s="23">
        <v>390.29587654722292</v>
      </c>
      <c r="G4" s="23">
        <v>1776.0181018183609</v>
      </c>
    </row>
    <row r="5" spans="1:7">
      <c r="A5" s="20" t="s">
        <v>447</v>
      </c>
      <c r="B5" s="21">
        <v>110.9014123428647</v>
      </c>
      <c r="C5" s="21">
        <v>111.1051358346454</v>
      </c>
      <c r="D5" s="21">
        <v>121.62548555965481</v>
      </c>
      <c r="E5" s="21">
        <v>128.7662152594587</v>
      </c>
      <c r="F5" s="21">
        <v>125.32926927051899</v>
      </c>
      <c r="G5" s="21">
        <v>597.72751826714261</v>
      </c>
    </row>
    <row r="6" spans="1:7">
      <c r="A6" s="22" t="s">
        <v>448</v>
      </c>
      <c r="B6" s="23">
        <v>5.5199795159053995</v>
      </c>
      <c r="C6" s="23">
        <v>5.586479511918899</v>
      </c>
      <c r="D6" s="23">
        <v>5.6588150829516994</v>
      </c>
      <c r="E6" s="23">
        <v>5.7447407533098005</v>
      </c>
      <c r="F6" s="23">
        <v>5.8308946401653996</v>
      </c>
      <c r="G6" s="23">
        <v>28.340909504251197</v>
      </c>
    </row>
    <row r="7" spans="1:7">
      <c r="A7" s="20" t="s">
        <v>449</v>
      </c>
      <c r="B7" s="21">
        <v>37.958141118786997</v>
      </c>
      <c r="C7" s="21">
        <v>32.983571674762118</v>
      </c>
      <c r="D7" s="21">
        <v>35.999557667222518</v>
      </c>
      <c r="E7" s="21">
        <v>39.312707290315572</v>
      </c>
      <c r="F7" s="21">
        <v>36.082546020010859</v>
      </c>
      <c r="G7" s="21">
        <v>182.33652377109806</v>
      </c>
    </row>
    <row r="8" spans="1:7">
      <c r="A8" s="22" t="s">
        <v>450</v>
      </c>
      <c r="B8" s="23">
        <v>40.459305770887191</v>
      </c>
      <c r="C8" s="23">
        <v>61.255078528772799</v>
      </c>
      <c r="D8" s="23">
        <v>45.113264847581313</v>
      </c>
      <c r="E8" s="23">
        <v>24.451888881400222</v>
      </c>
      <c r="F8" s="23">
        <v>2.0280448272295435</v>
      </c>
      <c r="G8" s="23">
        <v>173.30758285587106</v>
      </c>
    </row>
    <row r="9" spans="1:7">
      <c r="A9" s="20" t="s">
        <v>451</v>
      </c>
      <c r="B9" s="21">
        <v>18.445795580495542</v>
      </c>
      <c r="C9" s="21">
        <v>12.408003288510152</v>
      </c>
      <c r="D9" s="21">
        <v>15.059763421849103</v>
      </c>
      <c r="E9" s="21">
        <v>16.68017276902015</v>
      </c>
      <c r="F9" s="21">
        <v>17.888815017833096</v>
      </c>
      <c r="G9" s="21">
        <v>80.482550077708041</v>
      </c>
    </row>
    <row r="10" spans="1:7" ht="15.75">
      <c r="A10" s="24" t="s">
        <v>452</v>
      </c>
      <c r="B10" s="25">
        <v>1011.5202078912565</v>
      </c>
      <c r="C10" s="25">
        <v>984.86921097457162</v>
      </c>
      <c r="D10" s="25">
        <v>856.78427632153478</v>
      </c>
      <c r="E10" s="25">
        <v>814.03738917470469</v>
      </c>
      <c r="F10" s="25">
        <v>753.76719530745333</v>
      </c>
      <c r="G10" s="25">
        <v>4420.9782796695208</v>
      </c>
    </row>
    <row r="12" spans="1:7">
      <c r="A12" s="27" t="s">
        <v>453</v>
      </c>
    </row>
    <row r="13" spans="1:7" ht="15.75">
      <c r="A13" s="18" t="s">
        <v>438</v>
      </c>
      <c r="B13" s="19" t="s">
        <v>439</v>
      </c>
      <c r="C13" s="19" t="s">
        <v>440</v>
      </c>
      <c r="D13" s="19" t="s">
        <v>441</v>
      </c>
      <c r="E13" s="19" t="s">
        <v>442</v>
      </c>
      <c r="F13" s="19" t="s">
        <v>443</v>
      </c>
      <c r="G13" s="19" t="s">
        <v>444</v>
      </c>
    </row>
    <row r="14" spans="1:7">
      <c r="A14" s="20" t="s">
        <v>445</v>
      </c>
      <c r="B14" s="30">
        <f>B3-('Area Plans'!C6+'Area Plans'!L6)/1000</f>
        <v>0</v>
      </c>
      <c r="C14" s="30">
        <f>C3-('Area Plans'!D6+'Area Plans'!M6)/1000</f>
        <v>0</v>
      </c>
      <c r="D14" s="30">
        <f>D3-('Area Plans'!E6+'Area Plans'!N6)/1000</f>
        <v>0</v>
      </c>
      <c r="E14" s="30">
        <f>E3-('Area Plans'!F6+'Area Plans'!O6)/1000</f>
        <v>0</v>
      </c>
      <c r="F14" s="30">
        <f>F3-('Area Plans'!G6+'Area Plans'!P6)/1000</f>
        <v>0</v>
      </c>
      <c r="G14" s="30">
        <f>G3-('Area Plans'!H6+'Area Plans'!Q6)/1000</f>
        <v>0</v>
      </c>
    </row>
    <row r="15" spans="1:7">
      <c r="A15" s="22" t="s">
        <v>446</v>
      </c>
      <c r="B15" s="31">
        <f>B4-('Replacement &amp; DOC'!C6+'Replacement &amp; DOC'!L6)/1000</f>
        <v>0</v>
      </c>
      <c r="C15" s="31">
        <f>C4-('Replacement &amp; DOC'!D6+'Replacement &amp; DOC'!M6)/1000</f>
        <v>0</v>
      </c>
      <c r="D15" s="31">
        <f>D4-('Replacement &amp; DOC'!E6+'Replacement &amp; DOC'!N6)/1000</f>
        <v>0</v>
      </c>
      <c r="E15" s="31">
        <f>E4-('Replacement &amp; DOC'!F6+'Replacement &amp; DOC'!O6)/1000</f>
        <v>0</v>
      </c>
      <c r="F15" s="31">
        <f>F4-('Replacement &amp; DOC'!G6+'Replacement &amp; DOC'!P6)/1000</f>
        <v>0</v>
      </c>
      <c r="G15" s="31">
        <f>G4-('Replacement &amp; DOC'!H6+'Replacement &amp; DOC'!Q6)/1000</f>
        <v>0</v>
      </c>
    </row>
    <row r="16" spans="1:7">
      <c r="A16" s="20" t="s">
        <v>447</v>
      </c>
      <c r="B16" s="30">
        <f>B5-'Distribution Capacity'!C6/1000</f>
        <v>0</v>
      </c>
      <c r="C16" s="30">
        <f>C5-'Distribution Capacity'!D6/1000</f>
        <v>0</v>
      </c>
      <c r="D16" s="30">
        <f>D5-'Distribution Capacity'!E6/1000</f>
        <v>0</v>
      </c>
      <c r="E16" s="30">
        <f>E5-'Distribution Capacity'!F6/1000</f>
        <v>0</v>
      </c>
      <c r="F16" s="30">
        <f>F5-'Distribution Capacity'!G6/1000</f>
        <v>0</v>
      </c>
      <c r="G16" s="30">
        <f>G5-'Distribution Capacity'!H6/1000</f>
        <v>0</v>
      </c>
    </row>
    <row r="17" spans="1:7">
      <c r="A17" s="22" t="s">
        <v>448</v>
      </c>
      <c r="B17" s="31">
        <f>B6-'Reliability Investment'!C6/1000</f>
        <v>0</v>
      </c>
      <c r="C17" s="31">
        <f>C6-'Reliability Investment'!D6/1000</f>
        <v>0</v>
      </c>
      <c r="D17" s="31">
        <f>D6-'Reliability Investment'!E6/1000</f>
        <v>0</v>
      </c>
      <c r="E17" s="31">
        <f>E6-'Reliability Investment'!F6/1000</f>
        <v>0</v>
      </c>
      <c r="F17" s="31">
        <f>F6-'Reliability Investment'!G6/1000</f>
        <v>0</v>
      </c>
      <c r="G17" s="31">
        <f>G6-'Reliability Investment'!H6/1000</f>
        <v>0</v>
      </c>
    </row>
    <row r="18" spans="1:7">
      <c r="A18" s="20" t="s">
        <v>449</v>
      </c>
      <c r="B18" s="30">
        <f>B7-'Technoology Plan (SCS)'!C6/1000</f>
        <v>0</v>
      </c>
      <c r="C18" s="30">
        <f>C7-'Technoology Plan (SCS)'!D6/1000</f>
        <v>0</v>
      </c>
      <c r="D18" s="30">
        <f>D7-'Technoology Plan (SCS)'!E6/1000</f>
        <v>0</v>
      </c>
      <c r="E18" s="30">
        <f>E7-'Technoology Plan (SCS)'!F6/1000</f>
        <v>0</v>
      </c>
      <c r="F18" s="30">
        <f>F7-'Technoology Plan (SCS)'!G6/1000</f>
        <v>0</v>
      </c>
      <c r="G18" s="30">
        <f>G7-'Technoology Plan (SCS)'!H6/1000</f>
        <v>0</v>
      </c>
    </row>
    <row r="19" spans="1:7">
      <c r="A19" s="22" t="s">
        <v>450</v>
      </c>
      <c r="B19" s="31">
        <f>B8-'Corporate Property (SCS)'!C6/1000</f>
        <v>0</v>
      </c>
      <c r="C19" s="31">
        <f>C8-'Corporate Property (SCS)'!D6/1000</f>
        <v>0</v>
      </c>
      <c r="D19" s="31">
        <f>D8-'Corporate Property (SCS)'!E6/1000</f>
        <v>0</v>
      </c>
      <c r="E19" s="31">
        <f>E8-'Corporate Property (SCS)'!F6/1000</f>
        <v>0</v>
      </c>
      <c r="F19" s="31">
        <f>F8-'Corporate Property (SCS)'!G6/1000</f>
        <v>0</v>
      </c>
      <c r="G19" s="31">
        <f>G8-'Corporate Property (SCS)'!H6/1000</f>
        <v>0</v>
      </c>
    </row>
    <row r="20" spans="1:7">
      <c r="A20" s="20" t="s">
        <v>451</v>
      </c>
      <c r="B20" s="30">
        <f>B9-'Fleet &amp; Other Capex (SCS)'!C6/1000</f>
        <v>0</v>
      </c>
      <c r="C20" s="30">
        <f>C9-'Fleet &amp; Other Capex (SCS)'!D6/1000</f>
        <v>0</v>
      </c>
      <c r="D20" s="30">
        <f>D9-'Fleet &amp; Other Capex (SCS)'!E6/1000</f>
        <v>0</v>
      </c>
      <c r="E20" s="30">
        <f>E9-'Fleet &amp; Other Capex (SCS)'!F6/1000</f>
        <v>0</v>
      </c>
      <c r="F20" s="30">
        <f>F9-'Fleet &amp; Other Capex (SCS)'!G6/1000</f>
        <v>0</v>
      </c>
      <c r="G20" s="30">
        <f>G9-'Fleet &amp; Other Capex (SCS)'!H6/1000</f>
        <v>0</v>
      </c>
    </row>
    <row r="21" spans="1:7" ht="15.75">
      <c r="A21" s="24" t="s">
        <v>452</v>
      </c>
      <c r="B21" s="32">
        <f t="shared" ref="B21:G21" si="0">SUM(B14:B20)</f>
        <v>0</v>
      </c>
      <c r="C21" s="32">
        <f t="shared" si="0"/>
        <v>0</v>
      </c>
      <c r="D21" s="32">
        <f t="shared" si="0"/>
        <v>0</v>
      </c>
      <c r="E21" s="32">
        <f t="shared" si="0"/>
        <v>0</v>
      </c>
      <c r="F21" s="32">
        <f t="shared" si="0"/>
        <v>0</v>
      </c>
      <c r="G21" s="32">
        <f t="shared" si="0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</sheetPr>
  <dimension ref="A1:Q229"/>
  <sheetViews>
    <sheetView workbookViewId="0">
      <selection activeCell="A2" sqref="A2"/>
    </sheetView>
  </sheetViews>
  <sheetFormatPr defaultRowHeight="15"/>
  <cols>
    <col min="1" max="1" width="23.140625" bestFit="1" customWidth="1"/>
    <col min="2" max="2" width="50.7109375" customWidth="1"/>
    <col min="3" max="7" width="9.5703125" bestFit="1" customWidth="1"/>
    <col min="8" max="8" width="10.5703125" bestFit="1" customWidth="1"/>
    <col min="9" max="9" width="3.7109375" customWidth="1"/>
    <col min="10" max="10" width="23.140625" bestFit="1" customWidth="1"/>
    <col min="11" max="11" width="25.85546875" bestFit="1" customWidth="1"/>
    <col min="12" max="16" width="9.5703125" bestFit="1" customWidth="1"/>
    <col min="17" max="17" width="10.5703125" bestFit="1" customWidth="1"/>
  </cols>
  <sheetData>
    <row r="1" spans="1:17">
      <c r="A1" s="1" t="s">
        <v>0</v>
      </c>
      <c r="J1" s="1" t="s">
        <v>0</v>
      </c>
    </row>
    <row r="2" spans="1:17" ht="15.75" thickBot="1">
      <c r="A2" s="28" t="s">
        <v>454</v>
      </c>
      <c r="J2" s="28" t="s">
        <v>455</v>
      </c>
    </row>
    <row r="3" spans="1:17" ht="15.75" thickBot="1">
      <c r="A3" s="96"/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5" t="s">
        <v>7</v>
      </c>
      <c r="J3" s="96"/>
      <c r="K3" s="3" t="s">
        <v>1</v>
      </c>
      <c r="L3" s="4" t="s">
        <v>2</v>
      </c>
      <c r="M3" s="4" t="s">
        <v>3</v>
      </c>
      <c r="N3" s="4" t="s">
        <v>4</v>
      </c>
      <c r="O3" s="4" t="s">
        <v>5</v>
      </c>
      <c r="P3" s="4" t="s">
        <v>6</v>
      </c>
      <c r="Q3" s="5" t="s">
        <v>7</v>
      </c>
    </row>
    <row r="4" spans="1:17" ht="15.75" thickBot="1">
      <c r="A4" s="97"/>
      <c r="B4" s="3"/>
      <c r="C4" s="4" t="s">
        <v>8</v>
      </c>
      <c r="D4" s="4" t="s">
        <v>8</v>
      </c>
      <c r="E4" s="4" t="s">
        <v>8</v>
      </c>
      <c r="F4" s="4" t="s">
        <v>8</v>
      </c>
      <c r="G4" s="4" t="s">
        <v>8</v>
      </c>
      <c r="H4" s="5" t="s">
        <v>8</v>
      </c>
      <c r="J4" s="97"/>
      <c r="K4" s="3"/>
      <c r="L4" s="4" t="s">
        <v>8</v>
      </c>
      <c r="M4" s="4" t="s">
        <v>8</v>
      </c>
      <c r="N4" s="4" t="s">
        <v>8</v>
      </c>
      <c r="O4" s="4" t="s">
        <v>8</v>
      </c>
      <c r="P4" s="4" t="s">
        <v>8</v>
      </c>
      <c r="Q4" s="5" t="s">
        <v>8</v>
      </c>
    </row>
    <row r="5" spans="1:17" ht="15.75" thickBot="1">
      <c r="A5" s="4" t="s">
        <v>9</v>
      </c>
      <c r="B5" s="6"/>
      <c r="C5" s="3" t="s">
        <v>10</v>
      </c>
      <c r="D5" s="3" t="s">
        <v>10</v>
      </c>
      <c r="E5" s="3" t="s">
        <v>10</v>
      </c>
      <c r="F5" s="3" t="s">
        <v>10</v>
      </c>
      <c r="G5" s="3" t="s">
        <v>10</v>
      </c>
      <c r="H5" s="7" t="s">
        <v>10</v>
      </c>
      <c r="J5" s="4" t="s">
        <v>9</v>
      </c>
      <c r="K5" s="6"/>
      <c r="L5" s="3" t="s">
        <v>10</v>
      </c>
      <c r="M5" s="3" t="s">
        <v>10</v>
      </c>
      <c r="N5" s="3" t="s">
        <v>10</v>
      </c>
      <c r="O5" s="3" t="s">
        <v>10</v>
      </c>
      <c r="P5" s="3" t="s">
        <v>10</v>
      </c>
      <c r="Q5" s="7" t="s">
        <v>10</v>
      </c>
    </row>
    <row r="6" spans="1:17" ht="15.75" thickBot="1">
      <c r="A6" s="98" t="s">
        <v>11</v>
      </c>
      <c r="B6" s="99"/>
      <c r="C6" s="8">
        <v>474911.12778181111</v>
      </c>
      <c r="D6" s="8">
        <v>421600.41828302649</v>
      </c>
      <c r="E6" s="8">
        <v>263443.83825387247</v>
      </c>
      <c r="F6" s="8">
        <v>212147.41798781606</v>
      </c>
      <c r="G6" s="8">
        <v>158941.73796376912</v>
      </c>
      <c r="H6" s="9">
        <v>1531044.5402702952</v>
      </c>
      <c r="J6" s="98" t="s">
        <v>423</v>
      </c>
      <c r="K6" s="99"/>
      <c r="L6" s="8">
        <v>10081.4630495288</v>
      </c>
      <c r="M6" s="8">
        <v>5853.2558034309004</v>
      </c>
      <c r="N6" s="8">
        <v>4885.7093958226997</v>
      </c>
      <c r="O6" s="8">
        <v>13530.1138353075</v>
      </c>
      <c r="P6" s="8">
        <v>17370.011020703299</v>
      </c>
      <c r="Q6" s="9">
        <v>51720.553104793202</v>
      </c>
    </row>
    <row r="7" spans="1:17" ht="15.75" thickBot="1">
      <c r="A7" s="94" t="s">
        <v>12</v>
      </c>
      <c r="B7" s="95"/>
      <c r="C7" s="10">
        <v>38738.705809450701</v>
      </c>
      <c r="D7" s="10">
        <v>19756.618203782804</v>
      </c>
      <c r="E7" s="10">
        <v>14842.6869731389</v>
      </c>
      <c r="F7" s="10">
        <v>18420.172328782399</v>
      </c>
      <c r="G7" s="10">
        <v>20031.233620749197</v>
      </c>
      <c r="H7" s="9">
        <v>111789.416935904</v>
      </c>
      <c r="J7" s="94" t="s">
        <v>431</v>
      </c>
      <c r="K7" s="95"/>
      <c r="L7" s="10">
        <v>9994.3172697600003</v>
      </c>
      <c r="M7" s="10">
        <v>5808.2770418002001</v>
      </c>
      <c r="N7" s="10">
        <v>4846.9185908796999</v>
      </c>
      <c r="O7" s="10">
        <v>13447.084106279699</v>
      </c>
      <c r="P7" s="10">
        <v>17279.109215399501</v>
      </c>
      <c r="Q7" s="9">
        <v>51375.706224119094</v>
      </c>
    </row>
    <row r="8" spans="1:17" ht="15.75" thickBot="1">
      <c r="A8" s="11" t="s">
        <v>13</v>
      </c>
      <c r="B8" s="12" t="s">
        <v>14</v>
      </c>
      <c r="C8" s="8">
        <v>1008.9281340471001</v>
      </c>
      <c r="D8" s="13"/>
      <c r="E8" s="13"/>
      <c r="F8" s="13"/>
      <c r="G8" s="13"/>
      <c r="H8" s="9">
        <v>1008.9281340471001</v>
      </c>
      <c r="J8" s="11" t="s">
        <v>432</v>
      </c>
      <c r="K8" s="12" t="s">
        <v>433</v>
      </c>
      <c r="L8" s="8">
        <v>6662.8781798403006</v>
      </c>
      <c r="M8" s="8">
        <v>5808.2770418002001</v>
      </c>
      <c r="N8" s="8">
        <v>3635.1889431595</v>
      </c>
      <c r="O8" s="13"/>
      <c r="P8" s="13"/>
      <c r="Q8" s="9">
        <v>16106.344164800001</v>
      </c>
    </row>
    <row r="9" spans="1:17" ht="15.75" thickBot="1">
      <c r="A9" s="11" t="s">
        <v>15</v>
      </c>
      <c r="B9" s="12" t="s">
        <v>16</v>
      </c>
      <c r="C9" s="14"/>
      <c r="D9" s="14"/>
      <c r="E9" s="14"/>
      <c r="F9" s="10">
        <v>18420.172328782399</v>
      </c>
      <c r="G9" s="10">
        <v>17970.908698725398</v>
      </c>
      <c r="H9" s="9">
        <v>36391.081027507797</v>
      </c>
      <c r="J9" s="11" t="s">
        <v>434</v>
      </c>
      <c r="K9" s="12" t="s">
        <v>435</v>
      </c>
      <c r="L9" s="10">
        <v>3331.4390899196997</v>
      </c>
      <c r="M9" s="14"/>
      <c r="N9" s="10">
        <v>1211.7296477202001</v>
      </c>
      <c r="O9" s="10">
        <v>13447.084106279699</v>
      </c>
      <c r="P9" s="10">
        <v>17279.109215399501</v>
      </c>
      <c r="Q9" s="9">
        <v>35269.362059319094</v>
      </c>
    </row>
    <row r="10" spans="1:17" ht="15.75" thickBot="1">
      <c r="A10" s="11" t="s">
        <v>17</v>
      </c>
      <c r="B10" s="12" t="s">
        <v>18</v>
      </c>
      <c r="C10" s="13"/>
      <c r="D10" s="13"/>
      <c r="E10" s="13"/>
      <c r="F10" s="13"/>
      <c r="G10" s="8">
        <v>1424.7682480810001</v>
      </c>
      <c r="H10" s="9">
        <v>1424.7682480810001</v>
      </c>
      <c r="J10" s="16" t="s">
        <v>436</v>
      </c>
      <c r="K10" s="17" t="s">
        <v>437</v>
      </c>
      <c r="L10" s="8">
        <v>87.145779768799997</v>
      </c>
      <c r="M10" s="8">
        <v>44.978761630699999</v>
      </c>
      <c r="N10" s="8">
        <v>38.790804943000005</v>
      </c>
      <c r="O10" s="8">
        <v>83.029729027800002</v>
      </c>
      <c r="P10" s="8">
        <v>90.901805303800003</v>
      </c>
      <c r="Q10" s="9">
        <v>344.84688067410002</v>
      </c>
    </row>
    <row r="11" spans="1:17" ht="15.75" thickBot="1">
      <c r="A11" s="11" t="s">
        <v>19</v>
      </c>
      <c r="B11" s="12" t="s">
        <v>20</v>
      </c>
      <c r="C11" s="10">
        <v>4894.3512815012</v>
      </c>
      <c r="D11" s="10">
        <v>14485.785038349</v>
      </c>
      <c r="E11" s="10">
        <v>14158.3759716283</v>
      </c>
      <c r="F11" s="14"/>
      <c r="G11" s="14"/>
      <c r="H11" s="9">
        <v>33538.512291478502</v>
      </c>
    </row>
    <row r="12" spans="1:17" ht="15.75" thickBot="1">
      <c r="A12" s="11" t="s">
        <v>21</v>
      </c>
      <c r="B12" s="12" t="s">
        <v>22</v>
      </c>
      <c r="C12" s="8">
        <v>9089.2749213254992</v>
      </c>
      <c r="D12" s="8">
        <v>1736.8224421851</v>
      </c>
      <c r="E12" s="8">
        <v>0</v>
      </c>
      <c r="F12" s="13"/>
      <c r="G12" s="13"/>
      <c r="H12" s="9">
        <v>10826.0973635106</v>
      </c>
    </row>
    <row r="13" spans="1:17" ht="15.75" thickBot="1">
      <c r="A13" s="11" t="s">
        <v>23</v>
      </c>
      <c r="B13" s="12" t="s">
        <v>24</v>
      </c>
      <c r="C13" s="10">
        <v>15693.342346263502</v>
      </c>
      <c r="D13" s="10">
        <v>3534.0107232487003</v>
      </c>
      <c r="E13" s="14"/>
      <c r="F13" s="14"/>
      <c r="G13" s="14"/>
      <c r="H13" s="9">
        <v>19227.353069512203</v>
      </c>
    </row>
    <row r="14" spans="1:17" ht="15.75" thickBot="1">
      <c r="A14" s="11" t="s">
        <v>25</v>
      </c>
      <c r="B14" s="12" t="s">
        <v>26</v>
      </c>
      <c r="C14" s="13"/>
      <c r="D14" s="13"/>
      <c r="E14" s="8">
        <v>684.31100151060002</v>
      </c>
      <c r="F14" s="13"/>
      <c r="G14" s="13"/>
      <c r="H14" s="9">
        <v>684.31100151060002</v>
      </c>
    </row>
    <row r="15" spans="1:17" ht="15.75" thickBot="1">
      <c r="A15" s="11" t="s">
        <v>27</v>
      </c>
      <c r="B15" s="12" t="s">
        <v>28</v>
      </c>
      <c r="C15" s="10">
        <v>8052.8091263134002</v>
      </c>
      <c r="D15" s="14"/>
      <c r="E15" s="14"/>
      <c r="F15" s="14"/>
      <c r="G15" s="14"/>
      <c r="H15" s="9">
        <v>8052.8091263134002</v>
      </c>
    </row>
    <row r="16" spans="1:17" ht="15.75" thickBot="1">
      <c r="A16" s="11" t="s">
        <v>29</v>
      </c>
      <c r="B16" s="12" t="s">
        <v>30</v>
      </c>
      <c r="C16" s="13"/>
      <c r="D16" s="13"/>
      <c r="E16" s="13"/>
      <c r="F16" s="13"/>
      <c r="G16" s="8">
        <v>635.55667394279999</v>
      </c>
      <c r="H16" s="9">
        <v>635.55667394279999</v>
      </c>
    </row>
    <row r="17" spans="1:8" ht="15.75" thickBot="1">
      <c r="A17" s="94" t="s">
        <v>31</v>
      </c>
      <c r="B17" s="95"/>
      <c r="C17" s="10">
        <v>53806.950044129895</v>
      </c>
      <c r="D17" s="10">
        <v>49031.668710069003</v>
      </c>
      <c r="E17" s="10">
        <v>48160.349092699093</v>
      </c>
      <c r="F17" s="10">
        <v>38084.066710285799</v>
      </c>
      <c r="G17" s="10">
        <v>36154.324362425607</v>
      </c>
      <c r="H17" s="9">
        <v>225237.3589196094</v>
      </c>
    </row>
    <row r="18" spans="1:8" ht="15.75" thickBot="1">
      <c r="A18" s="11" t="s">
        <v>32</v>
      </c>
      <c r="B18" s="12" t="s">
        <v>33</v>
      </c>
      <c r="C18" s="8">
        <v>4130.7217902946995</v>
      </c>
      <c r="D18" s="8">
        <v>4805.6350114862998</v>
      </c>
      <c r="E18" s="8">
        <v>1984.4773090645999</v>
      </c>
      <c r="F18" s="13"/>
      <c r="G18" s="13"/>
      <c r="H18" s="9">
        <v>10920.834110845599</v>
      </c>
    </row>
    <row r="19" spans="1:8" ht="15.75" thickBot="1">
      <c r="A19" s="11" t="s">
        <v>34</v>
      </c>
      <c r="B19" s="12" t="s">
        <v>35</v>
      </c>
      <c r="C19" s="10">
        <v>499.93926465570001</v>
      </c>
      <c r="D19" s="14"/>
      <c r="E19" s="14"/>
      <c r="F19" s="14"/>
      <c r="G19" s="14"/>
      <c r="H19" s="9">
        <v>499.93926465570001</v>
      </c>
    </row>
    <row r="20" spans="1:8" ht="15.75" thickBot="1">
      <c r="A20" s="11" t="s">
        <v>36</v>
      </c>
      <c r="B20" s="12" t="s">
        <v>37</v>
      </c>
      <c r="C20" s="8">
        <v>3951.8584330246003</v>
      </c>
      <c r="D20" s="8">
        <v>3862.8760263213003</v>
      </c>
      <c r="E20" s="8">
        <v>2363.1588366979995</v>
      </c>
      <c r="F20" s="8">
        <v>0</v>
      </c>
      <c r="G20" s="13"/>
      <c r="H20" s="9">
        <v>10177.8932960439</v>
      </c>
    </row>
    <row r="21" spans="1:8" ht="15.75" thickBot="1">
      <c r="A21" s="11" t="s">
        <v>38</v>
      </c>
      <c r="B21" s="12" t="s">
        <v>39</v>
      </c>
      <c r="C21" s="14"/>
      <c r="D21" s="10">
        <v>734.17652982600009</v>
      </c>
      <c r="E21" s="14"/>
      <c r="F21" s="14"/>
      <c r="G21" s="14"/>
      <c r="H21" s="9">
        <v>734.17652982600009</v>
      </c>
    </row>
    <row r="22" spans="1:8" ht="15.75" thickBot="1">
      <c r="A22" s="11" t="s">
        <v>40</v>
      </c>
      <c r="B22" s="12" t="s">
        <v>41</v>
      </c>
      <c r="C22" s="8">
        <v>528.796180177</v>
      </c>
      <c r="D22" s="13"/>
      <c r="E22" s="13"/>
      <c r="F22" s="13"/>
      <c r="G22" s="13"/>
      <c r="H22" s="9">
        <v>528.796180177</v>
      </c>
    </row>
    <row r="23" spans="1:8" ht="15.75" thickBot="1">
      <c r="A23" s="11" t="s">
        <v>42</v>
      </c>
      <c r="B23" s="12" t="s">
        <v>43</v>
      </c>
      <c r="C23" s="10">
        <v>1539.4002609883</v>
      </c>
      <c r="D23" s="14"/>
      <c r="E23" s="14"/>
      <c r="F23" s="14"/>
      <c r="G23" s="14"/>
      <c r="H23" s="9">
        <v>1539.4002609883</v>
      </c>
    </row>
    <row r="24" spans="1:8" ht="15.75" thickBot="1">
      <c r="A24" s="11" t="s">
        <v>44</v>
      </c>
      <c r="B24" s="12" t="s">
        <v>45</v>
      </c>
      <c r="C24" s="8">
        <v>1208.6676913292999</v>
      </c>
      <c r="D24" s="13"/>
      <c r="E24" s="13"/>
      <c r="F24" s="13"/>
      <c r="G24" s="13"/>
      <c r="H24" s="9">
        <v>1208.6676913292999</v>
      </c>
    </row>
    <row r="25" spans="1:8" ht="15.75" thickBot="1">
      <c r="A25" s="11" t="s">
        <v>46</v>
      </c>
      <c r="B25" s="12" t="s">
        <v>47</v>
      </c>
      <c r="C25" s="10">
        <v>296.38936530019998</v>
      </c>
      <c r="D25" s="14"/>
      <c r="E25" s="14"/>
      <c r="F25" s="14"/>
      <c r="G25" s="14"/>
      <c r="H25" s="9">
        <v>296.38936530019998</v>
      </c>
    </row>
    <row r="26" spans="1:8" ht="15.75" thickBot="1">
      <c r="A26" s="11" t="s">
        <v>48</v>
      </c>
      <c r="B26" s="12" t="s">
        <v>49</v>
      </c>
      <c r="C26" s="8">
        <v>23711.154427638099</v>
      </c>
      <c r="D26" s="8">
        <v>6780.9830338933007</v>
      </c>
      <c r="E26" s="13"/>
      <c r="F26" s="13"/>
      <c r="G26" s="13"/>
      <c r="H26" s="9">
        <v>30492.137461531402</v>
      </c>
    </row>
    <row r="27" spans="1:8" ht="15.75" thickBot="1">
      <c r="A27" s="11" t="s">
        <v>50</v>
      </c>
      <c r="B27" s="12" t="s">
        <v>51</v>
      </c>
      <c r="C27" s="14"/>
      <c r="D27" s="10">
        <v>482.85950023339996</v>
      </c>
      <c r="E27" s="10">
        <v>1415.837589127</v>
      </c>
      <c r="F27" s="10">
        <v>4605.0430699926001</v>
      </c>
      <c r="G27" s="10">
        <v>3162.8799119246996</v>
      </c>
      <c r="H27" s="9">
        <v>9666.6200712777008</v>
      </c>
    </row>
    <row r="28" spans="1:8" ht="15.75" thickBot="1">
      <c r="A28" s="11" t="s">
        <v>52</v>
      </c>
      <c r="B28" s="12" t="s">
        <v>53</v>
      </c>
      <c r="C28" s="13"/>
      <c r="D28" s="13"/>
      <c r="E28" s="13"/>
      <c r="F28" s="8">
        <v>2253.5229408458999</v>
      </c>
      <c r="G28" s="8">
        <v>19594.133160938098</v>
      </c>
      <c r="H28" s="9">
        <v>21847.656101783999</v>
      </c>
    </row>
    <row r="29" spans="1:8" ht="15.75" thickBot="1">
      <c r="A29" s="11" t="s">
        <v>54</v>
      </c>
      <c r="B29" s="12" t="s">
        <v>55</v>
      </c>
      <c r="C29" s="10">
        <v>11262.795875741</v>
      </c>
      <c r="D29" s="10">
        <v>27837.825684975098</v>
      </c>
      <c r="E29" s="10">
        <v>37755.665999958095</v>
      </c>
      <c r="F29" s="10">
        <v>27630.256609357497</v>
      </c>
      <c r="G29" s="10">
        <v>13397.3112895628</v>
      </c>
      <c r="H29" s="9">
        <v>117883.85545959452</v>
      </c>
    </row>
    <row r="30" spans="1:8" ht="15.75" thickBot="1">
      <c r="A30" s="11" t="s">
        <v>56</v>
      </c>
      <c r="B30" s="12" t="s">
        <v>57</v>
      </c>
      <c r="C30" s="8">
        <v>6677.2267549810003</v>
      </c>
      <c r="D30" s="8">
        <v>4527.3129233336003</v>
      </c>
      <c r="E30" s="8">
        <v>4641.2093578514005</v>
      </c>
      <c r="F30" s="8">
        <v>3595.2440900898</v>
      </c>
      <c r="G30" s="13"/>
      <c r="H30" s="9">
        <v>19440.993126255798</v>
      </c>
    </row>
    <row r="31" spans="1:8" ht="15.75" thickBot="1">
      <c r="A31" s="94" t="s">
        <v>58</v>
      </c>
      <c r="B31" s="95"/>
      <c r="C31" s="10">
        <v>24730.647959605903</v>
      </c>
      <c r="D31" s="10">
        <v>33226.9530621167</v>
      </c>
      <c r="E31" s="10">
        <v>33710.881124659303</v>
      </c>
      <c r="F31" s="10">
        <v>64489.114401839193</v>
      </c>
      <c r="G31" s="10">
        <v>28957.324947156696</v>
      </c>
      <c r="H31" s="9">
        <v>185114.92149537776</v>
      </c>
    </row>
    <row r="32" spans="1:8" ht="15.75" thickBot="1">
      <c r="A32" s="100" t="s">
        <v>59</v>
      </c>
      <c r="B32" s="101"/>
      <c r="C32" s="8">
        <v>14181.763976498201</v>
      </c>
      <c r="D32" s="8">
        <v>25973.294158417095</v>
      </c>
      <c r="E32" s="8">
        <v>13520.8187665971</v>
      </c>
      <c r="F32" s="8">
        <v>9474.7521028653991</v>
      </c>
      <c r="G32" s="8">
        <v>4241.8305970425999</v>
      </c>
      <c r="H32" s="9">
        <v>67392.4596014204</v>
      </c>
    </row>
    <row r="33" spans="1:8" ht="15.75" thickBot="1">
      <c r="A33" s="15" t="s">
        <v>60</v>
      </c>
      <c r="B33" s="12" t="s">
        <v>61</v>
      </c>
      <c r="C33" s="14"/>
      <c r="D33" s="14"/>
      <c r="E33" s="14"/>
      <c r="F33" s="10">
        <v>4191.1962802745002</v>
      </c>
      <c r="G33" s="10">
        <v>1134.0322401890999</v>
      </c>
      <c r="H33" s="9">
        <v>5325.2285204636</v>
      </c>
    </row>
    <row r="34" spans="1:8" ht="15.75" thickBot="1">
      <c r="A34" s="15" t="s">
        <v>62</v>
      </c>
      <c r="B34" s="12" t="s">
        <v>63</v>
      </c>
      <c r="C34" s="8">
        <v>1166.4058146533</v>
      </c>
      <c r="D34" s="8">
        <v>1513.0127532822003</v>
      </c>
      <c r="E34" s="13"/>
      <c r="F34" s="8">
        <v>2396.5931731588998</v>
      </c>
      <c r="G34" s="8">
        <v>3107.7983568535001</v>
      </c>
      <c r="H34" s="9">
        <v>8183.8100979479004</v>
      </c>
    </row>
    <row r="35" spans="1:8" ht="15.75" thickBot="1">
      <c r="A35" s="15" t="s">
        <v>64</v>
      </c>
      <c r="B35" s="12" t="s">
        <v>65</v>
      </c>
      <c r="C35" s="10">
        <v>378.59804719260001</v>
      </c>
      <c r="D35" s="14"/>
      <c r="E35" s="14"/>
      <c r="F35" s="14"/>
      <c r="G35" s="14"/>
      <c r="H35" s="9">
        <v>378.59804719260001</v>
      </c>
    </row>
    <row r="36" spans="1:8" ht="15.75" thickBot="1">
      <c r="A36" s="15" t="s">
        <v>66</v>
      </c>
      <c r="B36" s="12" t="s">
        <v>67</v>
      </c>
      <c r="C36" s="8">
        <v>2016.1411659614</v>
      </c>
      <c r="D36" s="8">
        <v>23.170384551200002</v>
      </c>
      <c r="E36" s="13"/>
      <c r="F36" s="13"/>
      <c r="G36" s="13"/>
      <c r="H36" s="9">
        <v>2039.3115505126</v>
      </c>
    </row>
    <row r="37" spans="1:8" ht="15.75" thickBot="1">
      <c r="A37" s="15" t="s">
        <v>68</v>
      </c>
      <c r="B37" s="12" t="s">
        <v>69</v>
      </c>
      <c r="C37" s="10">
        <v>246.9911512159</v>
      </c>
      <c r="D37" s="14"/>
      <c r="E37" s="14"/>
      <c r="F37" s="14"/>
      <c r="G37" s="14"/>
      <c r="H37" s="9">
        <v>246.9911512159</v>
      </c>
    </row>
    <row r="38" spans="1:8" ht="15.75" thickBot="1">
      <c r="A38" s="15" t="s">
        <v>70</v>
      </c>
      <c r="B38" s="12" t="s">
        <v>71</v>
      </c>
      <c r="C38" s="13"/>
      <c r="D38" s="8">
        <v>8691.4710156433011</v>
      </c>
      <c r="E38" s="8">
        <v>1563.321616752</v>
      </c>
      <c r="F38" s="13"/>
      <c r="G38" s="13"/>
      <c r="H38" s="9">
        <v>10254.792632395303</v>
      </c>
    </row>
    <row r="39" spans="1:8" ht="15.75" thickBot="1">
      <c r="A39" s="15" t="s">
        <v>72</v>
      </c>
      <c r="B39" s="12" t="s">
        <v>73</v>
      </c>
      <c r="C39" s="14"/>
      <c r="D39" s="14"/>
      <c r="E39" s="10">
        <v>2046.6348755818997</v>
      </c>
      <c r="F39" s="10">
        <v>2886.962649432</v>
      </c>
      <c r="G39" s="14"/>
      <c r="H39" s="9">
        <v>4933.597525013899</v>
      </c>
    </row>
    <row r="40" spans="1:8" ht="15.75" thickBot="1">
      <c r="A40" s="15" t="s">
        <v>74</v>
      </c>
      <c r="B40" s="12" t="s">
        <v>75</v>
      </c>
      <c r="C40" s="8">
        <v>10373.627797475001</v>
      </c>
      <c r="D40" s="8">
        <v>15745.6400049404</v>
      </c>
      <c r="E40" s="8">
        <v>9910.8622742631997</v>
      </c>
      <c r="F40" s="13"/>
      <c r="G40" s="13"/>
      <c r="H40" s="9">
        <v>36030.130076678601</v>
      </c>
    </row>
    <row r="41" spans="1:8" ht="15.75" thickBot="1">
      <c r="A41" s="100" t="s">
        <v>76</v>
      </c>
      <c r="B41" s="101"/>
      <c r="C41" s="10">
        <v>2269.7806322002002</v>
      </c>
      <c r="D41" s="10">
        <v>1812.3510629726002</v>
      </c>
      <c r="E41" s="10">
        <v>4734.4687641011014</v>
      </c>
      <c r="F41" s="10">
        <v>40416.96279176059</v>
      </c>
      <c r="G41" s="10">
        <v>21811.991681700496</v>
      </c>
      <c r="H41" s="9">
        <v>71045.554932735002</v>
      </c>
    </row>
    <row r="42" spans="1:8" ht="15.75" thickBot="1">
      <c r="A42" s="15" t="s">
        <v>77</v>
      </c>
      <c r="B42" s="12" t="s">
        <v>78</v>
      </c>
      <c r="C42" s="8">
        <v>736.12654139009999</v>
      </c>
      <c r="D42" s="13"/>
      <c r="E42" s="13"/>
      <c r="F42" s="13"/>
      <c r="G42" s="13"/>
      <c r="H42" s="9">
        <v>736.12654139009999</v>
      </c>
    </row>
    <row r="43" spans="1:8" ht="15.75" thickBot="1">
      <c r="A43" s="15" t="s">
        <v>79</v>
      </c>
      <c r="B43" s="12" t="s">
        <v>80</v>
      </c>
      <c r="C43" s="14"/>
      <c r="D43" s="10">
        <v>257.7327016154</v>
      </c>
      <c r="E43" s="10">
        <v>317.16762959639993</v>
      </c>
      <c r="F43" s="10">
        <v>13425.7653065552</v>
      </c>
      <c r="G43" s="10">
        <v>886.83732103600005</v>
      </c>
      <c r="H43" s="9">
        <v>14887.502958803001</v>
      </c>
    </row>
    <row r="44" spans="1:8" ht="15.75" thickBot="1">
      <c r="A44" s="15" t="s">
        <v>81</v>
      </c>
      <c r="B44" s="12" t="s">
        <v>82</v>
      </c>
      <c r="C44" s="13"/>
      <c r="D44" s="8">
        <v>404.00963331820003</v>
      </c>
      <c r="E44" s="8">
        <v>1.3550883429</v>
      </c>
      <c r="F44" s="13"/>
      <c r="G44" s="13"/>
      <c r="H44" s="9">
        <v>405.36472166109996</v>
      </c>
    </row>
    <row r="45" spans="1:8" ht="15.75" thickBot="1">
      <c r="A45" s="15" t="s">
        <v>83</v>
      </c>
      <c r="B45" s="12" t="s">
        <v>84</v>
      </c>
      <c r="C45" s="14"/>
      <c r="D45" s="10">
        <v>1150.608728039</v>
      </c>
      <c r="E45" s="10">
        <v>1417.0164559439002</v>
      </c>
      <c r="F45" s="14"/>
      <c r="G45" s="14"/>
      <c r="H45" s="9">
        <v>2567.6251839829001</v>
      </c>
    </row>
    <row r="46" spans="1:8" ht="15.75" thickBot="1">
      <c r="A46" s="15" t="s">
        <v>85</v>
      </c>
      <c r="B46" s="12" t="s">
        <v>86</v>
      </c>
      <c r="C46" s="8">
        <v>1533.6540908101001</v>
      </c>
      <c r="D46" s="13"/>
      <c r="E46" s="13"/>
      <c r="F46" s="13"/>
      <c r="G46" s="13"/>
      <c r="H46" s="9">
        <v>1533.6540908101001</v>
      </c>
    </row>
    <row r="47" spans="1:8" ht="15.75" thickBot="1">
      <c r="A47" s="15" t="s">
        <v>87</v>
      </c>
      <c r="B47" s="12" t="s">
        <v>88</v>
      </c>
      <c r="C47" s="14"/>
      <c r="D47" s="14"/>
      <c r="E47" s="10">
        <v>2831.6757760103001</v>
      </c>
      <c r="F47" s="10">
        <v>5584.5000934258996</v>
      </c>
      <c r="G47" s="10">
        <v>0</v>
      </c>
      <c r="H47" s="9">
        <v>8416.1758694362015</v>
      </c>
    </row>
    <row r="48" spans="1:8" ht="15.75" thickBot="1">
      <c r="A48" s="15" t="s">
        <v>89</v>
      </c>
      <c r="B48" s="12" t="s">
        <v>90</v>
      </c>
      <c r="C48" s="13"/>
      <c r="D48" s="13"/>
      <c r="E48" s="13"/>
      <c r="F48" s="8">
        <v>5183.1482600104982</v>
      </c>
      <c r="G48" s="8">
        <v>8948.4472803619992</v>
      </c>
      <c r="H48" s="9">
        <v>14131.5955403725</v>
      </c>
    </row>
    <row r="49" spans="1:8" ht="15.75" thickBot="1">
      <c r="A49" s="15" t="s">
        <v>91</v>
      </c>
      <c r="B49" s="12" t="s">
        <v>92</v>
      </c>
      <c r="C49" s="14"/>
      <c r="D49" s="14"/>
      <c r="E49" s="10">
        <v>126.5927685444</v>
      </c>
      <c r="F49" s="10">
        <v>1120.0707268991</v>
      </c>
      <c r="G49" s="10">
        <v>7194.7725027731994</v>
      </c>
      <c r="H49" s="9">
        <v>8441.4359982167007</v>
      </c>
    </row>
    <row r="50" spans="1:8" ht="15.75" thickBot="1">
      <c r="A50" s="15" t="s">
        <v>93</v>
      </c>
      <c r="B50" s="12" t="s">
        <v>94</v>
      </c>
      <c r="C50" s="13"/>
      <c r="D50" s="13"/>
      <c r="E50" s="8">
        <v>40.661045663199999</v>
      </c>
      <c r="F50" s="8">
        <v>15103.478404869898</v>
      </c>
      <c r="G50" s="8">
        <v>4781.9345775293004</v>
      </c>
      <c r="H50" s="9">
        <v>19926.074028062398</v>
      </c>
    </row>
    <row r="51" spans="1:8" ht="15.75" thickBot="1">
      <c r="A51" s="100" t="s">
        <v>95</v>
      </c>
      <c r="B51" s="101"/>
      <c r="C51" s="10">
        <v>8279.1033509075005</v>
      </c>
      <c r="D51" s="10">
        <v>5441.3078407269995</v>
      </c>
      <c r="E51" s="10">
        <v>15455.593593961099</v>
      </c>
      <c r="F51" s="10">
        <v>14597.399507213202</v>
      </c>
      <c r="G51" s="10">
        <v>2903.5026684136001</v>
      </c>
      <c r="H51" s="9">
        <v>46676.906961222405</v>
      </c>
    </row>
    <row r="52" spans="1:8" ht="15.75" thickBot="1">
      <c r="A52" s="15" t="s">
        <v>96</v>
      </c>
      <c r="B52" s="12" t="s">
        <v>97</v>
      </c>
      <c r="C52" s="8">
        <v>788.01938522789999</v>
      </c>
      <c r="D52" s="13"/>
      <c r="E52" s="13"/>
      <c r="F52" s="13"/>
      <c r="G52" s="13"/>
      <c r="H52" s="9">
        <v>788.01938522789999</v>
      </c>
    </row>
    <row r="53" spans="1:8" ht="15.75" thickBot="1">
      <c r="A53" s="15" t="s">
        <v>98</v>
      </c>
      <c r="B53" s="12" t="s">
        <v>99</v>
      </c>
      <c r="C53" s="10">
        <v>492.99433782680001</v>
      </c>
      <c r="D53" s="10">
        <v>0</v>
      </c>
      <c r="E53" s="14"/>
      <c r="F53" s="14"/>
      <c r="G53" s="14"/>
      <c r="H53" s="9">
        <v>492.99433782680001</v>
      </c>
    </row>
    <row r="54" spans="1:8" ht="15.75" thickBot="1">
      <c r="A54" s="15" t="s">
        <v>100</v>
      </c>
      <c r="B54" s="12" t="s">
        <v>101</v>
      </c>
      <c r="C54" s="8">
        <v>5927.7890625537993</v>
      </c>
      <c r="D54" s="8">
        <v>4861.8764722904998</v>
      </c>
      <c r="E54" s="13"/>
      <c r="F54" s="13"/>
      <c r="G54" s="13"/>
      <c r="H54" s="9">
        <v>10789.6655348443</v>
      </c>
    </row>
    <row r="55" spans="1:8" ht="15.75" thickBot="1">
      <c r="A55" s="15" t="s">
        <v>102</v>
      </c>
      <c r="B55" s="12" t="s">
        <v>103</v>
      </c>
      <c r="C55" s="10">
        <v>477.52179693439996</v>
      </c>
      <c r="D55" s="14"/>
      <c r="E55" s="14"/>
      <c r="F55" s="14"/>
      <c r="G55" s="14"/>
      <c r="H55" s="9">
        <v>477.52179693439996</v>
      </c>
    </row>
    <row r="56" spans="1:8" ht="15.75" thickBot="1">
      <c r="A56" s="15" t="s">
        <v>104</v>
      </c>
      <c r="B56" s="12" t="s">
        <v>105</v>
      </c>
      <c r="C56" s="8">
        <v>592.77876836460007</v>
      </c>
      <c r="D56" s="8">
        <v>579.43136843649995</v>
      </c>
      <c r="E56" s="13"/>
      <c r="F56" s="13"/>
      <c r="G56" s="13"/>
      <c r="H56" s="9">
        <v>1172.2101368010999</v>
      </c>
    </row>
    <row r="57" spans="1:8" ht="15.75" thickBot="1">
      <c r="A57" s="15" t="s">
        <v>106</v>
      </c>
      <c r="B57" s="12" t="s">
        <v>107</v>
      </c>
      <c r="C57" s="14"/>
      <c r="D57" s="14"/>
      <c r="E57" s="10">
        <v>395.53408051580004</v>
      </c>
      <c r="F57" s="10">
        <v>534.68655796049995</v>
      </c>
      <c r="G57" s="14"/>
      <c r="H57" s="9">
        <v>930.22063847630011</v>
      </c>
    </row>
    <row r="58" spans="1:8" ht="15.75" thickBot="1">
      <c r="A58" s="15" t="s">
        <v>108</v>
      </c>
      <c r="B58" s="12" t="s">
        <v>109</v>
      </c>
      <c r="C58" s="13"/>
      <c r="D58" s="13"/>
      <c r="E58" s="8">
        <v>8758.9762727598008</v>
      </c>
      <c r="F58" s="8">
        <v>11650.166877748201</v>
      </c>
      <c r="G58" s="13"/>
      <c r="H58" s="9">
        <v>20409.143150508</v>
      </c>
    </row>
    <row r="59" spans="1:8" ht="15.75" thickBot="1">
      <c r="A59" s="15" t="s">
        <v>110</v>
      </c>
      <c r="B59" s="12" t="s">
        <v>111</v>
      </c>
      <c r="C59" s="14"/>
      <c r="D59" s="14"/>
      <c r="E59" s="14"/>
      <c r="F59" s="14"/>
      <c r="G59" s="10">
        <v>2903.5026684136001</v>
      </c>
      <c r="H59" s="9">
        <v>2903.5026684136001</v>
      </c>
    </row>
    <row r="60" spans="1:8" ht="15.75" thickBot="1">
      <c r="A60" s="15" t="s">
        <v>112</v>
      </c>
      <c r="B60" s="12" t="s">
        <v>113</v>
      </c>
      <c r="C60" s="13"/>
      <c r="D60" s="13"/>
      <c r="E60" s="8">
        <v>4862.9844521519999</v>
      </c>
      <c r="F60" s="8">
        <v>639.4538967533</v>
      </c>
      <c r="G60" s="13"/>
      <c r="H60" s="9">
        <v>5502.4383489052998</v>
      </c>
    </row>
    <row r="61" spans="1:8" ht="15.75" thickBot="1">
      <c r="A61" s="15" t="s">
        <v>114</v>
      </c>
      <c r="B61" s="12" t="s">
        <v>115</v>
      </c>
      <c r="C61" s="14"/>
      <c r="D61" s="14"/>
      <c r="E61" s="10">
        <v>1438.0987885335001</v>
      </c>
      <c r="F61" s="10">
        <v>1773.0921747511998</v>
      </c>
      <c r="G61" s="14"/>
      <c r="H61" s="9">
        <v>3211.1909632847</v>
      </c>
    </row>
    <row r="62" spans="1:8" ht="15.75" thickBot="1">
      <c r="A62" s="94" t="s">
        <v>116</v>
      </c>
      <c r="B62" s="95"/>
      <c r="C62" s="8">
        <v>14273.765106704901</v>
      </c>
      <c r="D62" s="8">
        <v>11792.107663181199</v>
      </c>
      <c r="E62" s="8">
        <v>20087.909126270199</v>
      </c>
      <c r="F62" s="8">
        <v>21104.0854434473</v>
      </c>
      <c r="G62" s="8">
        <v>13355.082181616299</v>
      </c>
      <c r="H62" s="9">
        <v>80612.949521219896</v>
      </c>
    </row>
    <row r="63" spans="1:8" ht="15.75" thickBot="1">
      <c r="A63" s="11" t="s">
        <v>117</v>
      </c>
      <c r="B63" s="12" t="s">
        <v>118</v>
      </c>
      <c r="C63" s="10">
        <v>936.24371430389999</v>
      </c>
      <c r="D63" s="14"/>
      <c r="E63" s="14"/>
      <c r="F63" s="14"/>
      <c r="G63" s="14"/>
      <c r="H63" s="9">
        <v>936.24371430389999</v>
      </c>
    </row>
    <row r="64" spans="1:8" ht="15.75" thickBot="1">
      <c r="A64" s="11" t="s">
        <v>119</v>
      </c>
      <c r="B64" s="12" t="s">
        <v>120</v>
      </c>
      <c r="C64" s="13"/>
      <c r="D64" s="13"/>
      <c r="E64" s="13"/>
      <c r="F64" s="8">
        <v>18.616076295499997</v>
      </c>
      <c r="G64" s="8">
        <v>9578.1846884724</v>
      </c>
      <c r="H64" s="9">
        <v>9596.8007647679005</v>
      </c>
    </row>
    <row r="65" spans="1:8" ht="15.75" thickBot="1">
      <c r="A65" s="11" t="s">
        <v>121</v>
      </c>
      <c r="B65" s="12" t="s">
        <v>122</v>
      </c>
      <c r="C65" s="10">
        <v>13337.521392400999</v>
      </c>
      <c r="D65" s="10">
        <v>10453.906995267798</v>
      </c>
      <c r="E65" s="10">
        <v>4003.7061406969001</v>
      </c>
      <c r="F65" s="14"/>
      <c r="G65" s="14"/>
      <c r="H65" s="9">
        <v>27795.134528365703</v>
      </c>
    </row>
    <row r="66" spans="1:8" ht="15.75" thickBot="1">
      <c r="A66" s="11" t="s">
        <v>123</v>
      </c>
      <c r="B66" s="12" t="s">
        <v>124</v>
      </c>
      <c r="C66" s="13"/>
      <c r="D66" s="8">
        <v>1338.2006679134001</v>
      </c>
      <c r="E66" s="8">
        <v>15062.516547887899</v>
      </c>
      <c r="F66" s="13"/>
      <c r="G66" s="13"/>
      <c r="H66" s="9">
        <v>16400.717215801298</v>
      </c>
    </row>
    <row r="67" spans="1:8" ht="15.75" thickBot="1">
      <c r="A67" s="11" t="s">
        <v>125</v>
      </c>
      <c r="B67" s="12" t="s">
        <v>126</v>
      </c>
      <c r="C67" s="14"/>
      <c r="D67" s="14"/>
      <c r="E67" s="10">
        <v>1021.6864376854001</v>
      </c>
      <c r="F67" s="10">
        <v>21085.4693671518</v>
      </c>
      <c r="G67" s="10">
        <v>3776.8974931438997</v>
      </c>
      <c r="H67" s="9">
        <v>25884.053297981103</v>
      </c>
    </row>
    <row r="68" spans="1:8" ht="15.75" thickBot="1">
      <c r="A68" s="94" t="s">
        <v>127</v>
      </c>
      <c r="B68" s="95"/>
      <c r="C68" s="8">
        <v>12202.850709230101</v>
      </c>
      <c r="D68" s="8">
        <v>240.22257564580002</v>
      </c>
      <c r="E68" s="13"/>
      <c r="F68" s="13"/>
      <c r="G68" s="13"/>
      <c r="H68" s="9">
        <v>12443.073284875902</v>
      </c>
    </row>
    <row r="69" spans="1:8" ht="15.75" thickBot="1">
      <c r="A69" s="11" t="s">
        <v>128</v>
      </c>
      <c r="B69" s="12" t="s">
        <v>129</v>
      </c>
      <c r="C69" s="10">
        <v>2446.9987504886003</v>
      </c>
      <c r="D69" s="14"/>
      <c r="E69" s="14"/>
      <c r="F69" s="14"/>
      <c r="G69" s="14"/>
      <c r="H69" s="9">
        <v>2446.9987504886003</v>
      </c>
    </row>
    <row r="70" spans="1:8" ht="15.75" thickBot="1">
      <c r="A70" s="11" t="s">
        <v>130</v>
      </c>
      <c r="B70" s="12" t="s">
        <v>131</v>
      </c>
      <c r="C70" s="8">
        <v>608.58621083210005</v>
      </c>
      <c r="D70" s="13"/>
      <c r="E70" s="13"/>
      <c r="F70" s="13"/>
      <c r="G70" s="13"/>
      <c r="H70" s="9">
        <v>608.58621083210005</v>
      </c>
    </row>
    <row r="71" spans="1:8" ht="15.75" thickBot="1">
      <c r="A71" s="11" t="s">
        <v>132</v>
      </c>
      <c r="B71" s="12" t="s">
        <v>133</v>
      </c>
      <c r="C71" s="10">
        <v>3140.4047649071999</v>
      </c>
      <c r="D71" s="14"/>
      <c r="E71" s="14"/>
      <c r="F71" s="14"/>
      <c r="G71" s="14"/>
      <c r="H71" s="9">
        <v>3140.4047649071999</v>
      </c>
    </row>
    <row r="72" spans="1:8" ht="15.75" thickBot="1">
      <c r="A72" s="11" t="s">
        <v>134</v>
      </c>
      <c r="B72" s="12" t="s">
        <v>135</v>
      </c>
      <c r="C72" s="8">
        <v>4546.5081051433999</v>
      </c>
      <c r="D72" s="13"/>
      <c r="E72" s="13"/>
      <c r="F72" s="13"/>
      <c r="G72" s="13"/>
      <c r="H72" s="9">
        <v>4546.5081051433999</v>
      </c>
    </row>
    <row r="73" spans="1:8" ht="15.75" thickBot="1">
      <c r="A73" s="11" t="s">
        <v>136</v>
      </c>
      <c r="B73" s="12" t="s">
        <v>137</v>
      </c>
      <c r="C73" s="10">
        <v>1460.3528778588002</v>
      </c>
      <c r="D73" s="10">
        <v>240.22257564580002</v>
      </c>
      <c r="E73" s="14"/>
      <c r="F73" s="14"/>
      <c r="G73" s="14"/>
      <c r="H73" s="9">
        <v>1700.5754535046001</v>
      </c>
    </row>
    <row r="74" spans="1:8" ht="15.75" thickBot="1">
      <c r="A74" s="94" t="s">
        <v>138</v>
      </c>
      <c r="B74" s="95"/>
      <c r="C74" s="8">
        <v>28604.246222572499</v>
      </c>
      <c r="D74" s="8">
        <v>63039.486070868305</v>
      </c>
      <c r="E74" s="8">
        <v>45373.463788162604</v>
      </c>
      <c r="F74" s="8">
        <v>18135.223354230497</v>
      </c>
      <c r="G74" s="8">
        <v>11616.7378473805</v>
      </c>
      <c r="H74" s="9">
        <v>166769.15728321439</v>
      </c>
    </row>
    <row r="75" spans="1:8" ht="15.75" thickBot="1">
      <c r="A75" s="100" t="s">
        <v>139</v>
      </c>
      <c r="B75" s="101"/>
      <c r="C75" s="10">
        <v>12287.879599198399</v>
      </c>
      <c r="D75" s="10">
        <v>56135.862166112704</v>
      </c>
      <c r="E75" s="10">
        <v>45373.463788162604</v>
      </c>
      <c r="F75" s="10">
        <v>18135.223354230497</v>
      </c>
      <c r="G75" s="10">
        <v>11616.7378473805</v>
      </c>
      <c r="H75" s="9">
        <v>143549.16675508471</v>
      </c>
    </row>
    <row r="76" spans="1:8" ht="15.75" thickBot="1">
      <c r="A76" s="15" t="s">
        <v>140</v>
      </c>
      <c r="B76" s="12" t="s">
        <v>141</v>
      </c>
      <c r="C76" s="8">
        <v>236.2188320923</v>
      </c>
      <c r="D76" s="8">
        <v>3426.5328488197001</v>
      </c>
      <c r="E76" s="8">
        <v>1236.7106937502999</v>
      </c>
      <c r="F76" s="13"/>
      <c r="G76" s="13"/>
      <c r="H76" s="9">
        <v>4899.4623746623001</v>
      </c>
    </row>
    <row r="77" spans="1:8" ht="15.75" thickBot="1">
      <c r="A77" s="15" t="s">
        <v>142</v>
      </c>
      <c r="B77" s="12" t="s">
        <v>143</v>
      </c>
      <c r="C77" s="14"/>
      <c r="D77" s="14"/>
      <c r="E77" s="10">
        <v>272.074291867</v>
      </c>
      <c r="F77" s="10">
        <v>6757.6109663135003</v>
      </c>
      <c r="G77" s="10">
        <v>11616.7378473805</v>
      </c>
      <c r="H77" s="9">
        <v>18646.423105561</v>
      </c>
    </row>
    <row r="78" spans="1:8" ht="15.75" thickBot="1">
      <c r="A78" s="15" t="s">
        <v>144</v>
      </c>
      <c r="B78" s="12" t="s">
        <v>145</v>
      </c>
      <c r="C78" s="8">
        <v>1018.6712275769</v>
      </c>
      <c r="D78" s="8">
        <v>17008.714769731501</v>
      </c>
      <c r="E78" s="8">
        <v>10579.922093683001</v>
      </c>
      <c r="F78" s="8">
        <v>126.25003853199999</v>
      </c>
      <c r="G78" s="13"/>
      <c r="H78" s="9">
        <v>28733.558129523404</v>
      </c>
    </row>
    <row r="79" spans="1:8" ht="15.75" thickBot="1">
      <c r="A79" s="15" t="s">
        <v>146</v>
      </c>
      <c r="B79" s="12" t="s">
        <v>147</v>
      </c>
      <c r="C79" s="10">
        <v>4691.5244676285001</v>
      </c>
      <c r="D79" s="10">
        <v>1825.4448545872001</v>
      </c>
      <c r="E79" s="10">
        <v>2417.7218584937</v>
      </c>
      <c r="F79" s="14"/>
      <c r="G79" s="14"/>
      <c r="H79" s="9">
        <v>8934.691180709402</v>
      </c>
    </row>
    <row r="80" spans="1:8" ht="15.75" thickBot="1">
      <c r="A80" s="15" t="s">
        <v>148</v>
      </c>
      <c r="B80" s="12" t="s">
        <v>149</v>
      </c>
      <c r="C80" s="8">
        <v>993.27782587179979</v>
      </c>
      <c r="D80" s="13"/>
      <c r="E80" s="13"/>
      <c r="F80" s="13"/>
      <c r="G80" s="13"/>
      <c r="H80" s="9">
        <v>993.27782587179979</v>
      </c>
    </row>
    <row r="81" spans="1:8" ht="15.75" thickBot="1">
      <c r="A81" s="15" t="s">
        <v>150</v>
      </c>
      <c r="B81" s="12" t="s">
        <v>151</v>
      </c>
      <c r="C81" s="10">
        <v>4162.6296108161005</v>
      </c>
      <c r="D81" s="10">
        <v>18343.2241500989</v>
      </c>
      <c r="E81" s="10">
        <v>5348.8158901752995</v>
      </c>
      <c r="F81" s="10">
        <v>605.9405515313</v>
      </c>
      <c r="G81" s="14"/>
      <c r="H81" s="9">
        <v>28460.610202621603</v>
      </c>
    </row>
    <row r="82" spans="1:8" ht="15.75" thickBot="1">
      <c r="A82" s="15" t="s">
        <v>152</v>
      </c>
      <c r="B82" s="12" t="s">
        <v>153</v>
      </c>
      <c r="C82" s="8">
        <v>197.5929685767</v>
      </c>
      <c r="D82" s="8">
        <v>965.71917026259996</v>
      </c>
      <c r="E82" s="8">
        <v>10730.1633982573</v>
      </c>
      <c r="F82" s="8">
        <v>10169.6899489481</v>
      </c>
      <c r="G82" s="13"/>
      <c r="H82" s="9">
        <v>22063.165486044698</v>
      </c>
    </row>
    <row r="83" spans="1:8" ht="15.75" thickBot="1">
      <c r="A83" s="15" t="s">
        <v>154</v>
      </c>
      <c r="B83" s="12" t="s">
        <v>155</v>
      </c>
      <c r="C83" s="10">
        <v>987.96466663609999</v>
      </c>
      <c r="D83" s="10">
        <v>14485.7849864452</v>
      </c>
      <c r="E83" s="10">
        <v>14788.055561936</v>
      </c>
      <c r="F83" s="10">
        <v>390.50765271770001</v>
      </c>
      <c r="G83" s="14"/>
      <c r="H83" s="9">
        <v>30652.312867735</v>
      </c>
    </row>
    <row r="84" spans="1:8" ht="15.75" thickBot="1">
      <c r="A84" s="15" t="s">
        <v>156</v>
      </c>
      <c r="B84" s="12" t="s">
        <v>157</v>
      </c>
      <c r="C84" s="13"/>
      <c r="D84" s="8">
        <v>80.441386167600001</v>
      </c>
      <c r="E84" s="13"/>
      <c r="F84" s="8">
        <v>85.224196187900006</v>
      </c>
      <c r="G84" s="13"/>
      <c r="H84" s="9">
        <v>165.66558235549999</v>
      </c>
    </row>
    <row r="85" spans="1:8" ht="15.75" thickBot="1">
      <c r="A85" s="100" t="s">
        <v>158</v>
      </c>
      <c r="B85" s="101"/>
      <c r="C85" s="10">
        <v>16316.366623374099</v>
      </c>
      <c r="D85" s="10">
        <v>6903.6239047556001</v>
      </c>
      <c r="E85" s="10">
        <v>0</v>
      </c>
      <c r="F85" s="14"/>
      <c r="G85" s="14"/>
      <c r="H85" s="9">
        <v>23219.990528129696</v>
      </c>
    </row>
    <row r="86" spans="1:8" ht="15.75" thickBot="1">
      <c r="A86" s="15" t="s">
        <v>159</v>
      </c>
      <c r="B86" s="12" t="s">
        <v>160</v>
      </c>
      <c r="C86" s="8">
        <v>1493.9512916515</v>
      </c>
      <c r="D86" s="13"/>
      <c r="E86" s="13"/>
      <c r="F86" s="13"/>
      <c r="G86" s="13"/>
      <c r="H86" s="9">
        <v>1493.9512916515</v>
      </c>
    </row>
    <row r="87" spans="1:8" ht="15.75" thickBot="1">
      <c r="A87" s="15" t="s">
        <v>161</v>
      </c>
      <c r="B87" s="12" t="s">
        <v>162</v>
      </c>
      <c r="C87" s="10">
        <v>5927.7878981779004</v>
      </c>
      <c r="D87" s="10">
        <v>6328.6579284790996</v>
      </c>
      <c r="E87" s="10">
        <v>0</v>
      </c>
      <c r="F87" s="14"/>
      <c r="G87" s="14"/>
      <c r="H87" s="9">
        <v>12256.445826657002</v>
      </c>
    </row>
    <row r="88" spans="1:8" ht="15.75" thickBot="1">
      <c r="A88" s="15" t="s">
        <v>163</v>
      </c>
      <c r="B88" s="12" t="s">
        <v>164</v>
      </c>
      <c r="C88" s="8">
        <v>8894.6274335446997</v>
      </c>
      <c r="D88" s="8">
        <v>574.96597627649999</v>
      </c>
      <c r="E88" s="13"/>
      <c r="F88" s="13"/>
      <c r="G88" s="13"/>
      <c r="H88" s="9">
        <v>9469.5934098212001</v>
      </c>
    </row>
    <row r="89" spans="1:8" ht="15.75" thickBot="1">
      <c r="A89" s="94" t="s">
        <v>165</v>
      </c>
      <c r="B89" s="95"/>
      <c r="C89" s="10">
        <v>60659.261906480504</v>
      </c>
      <c r="D89" s="10">
        <v>78902.975352054302</v>
      </c>
      <c r="E89" s="10">
        <v>28491.258987973295</v>
      </c>
      <c r="F89" s="10">
        <v>2773.8060259288</v>
      </c>
      <c r="G89" s="10">
        <v>4323.9769849097001</v>
      </c>
      <c r="H89" s="9">
        <v>175151.27925734664</v>
      </c>
    </row>
    <row r="90" spans="1:8" ht="15.75" thickBot="1">
      <c r="A90" s="100" t="s">
        <v>166</v>
      </c>
      <c r="B90" s="101"/>
      <c r="C90" s="8">
        <v>41416.629950477902</v>
      </c>
      <c r="D90" s="8">
        <v>15577.280301539202</v>
      </c>
      <c r="E90" s="8">
        <v>1290.3620283408</v>
      </c>
      <c r="F90" s="8">
        <v>0</v>
      </c>
      <c r="G90" s="13"/>
      <c r="H90" s="9">
        <v>58284.272280357894</v>
      </c>
    </row>
    <row r="91" spans="1:8" ht="15.75" thickBot="1">
      <c r="A91" s="15" t="s">
        <v>167</v>
      </c>
      <c r="B91" s="12" t="s">
        <v>168</v>
      </c>
      <c r="C91" s="14"/>
      <c r="D91" s="10">
        <v>579.43131078149997</v>
      </c>
      <c r="E91" s="10">
        <v>566.33498373870009</v>
      </c>
      <c r="F91" s="10">
        <v>0</v>
      </c>
      <c r="G91" s="14"/>
      <c r="H91" s="9">
        <v>1145.7662945202001</v>
      </c>
    </row>
    <row r="92" spans="1:8" ht="15.75" thickBot="1">
      <c r="A92" s="15" t="s">
        <v>169</v>
      </c>
      <c r="B92" s="12" t="s">
        <v>170</v>
      </c>
      <c r="C92" s="8">
        <v>889.16827687989996</v>
      </c>
      <c r="D92" s="8">
        <v>471.25450128069991</v>
      </c>
      <c r="E92" s="13"/>
      <c r="F92" s="8">
        <v>0</v>
      </c>
      <c r="G92" s="13"/>
      <c r="H92" s="9">
        <v>1360.4227781606</v>
      </c>
    </row>
    <row r="93" spans="1:8" ht="15.75" thickBot="1">
      <c r="A93" s="15" t="s">
        <v>171</v>
      </c>
      <c r="B93" s="12" t="s">
        <v>172</v>
      </c>
      <c r="C93" s="10">
        <v>1996.8356184463</v>
      </c>
      <c r="D93" s="10">
        <v>3463.4487890652999</v>
      </c>
      <c r="E93" s="14"/>
      <c r="F93" s="14"/>
      <c r="G93" s="14"/>
      <c r="H93" s="9">
        <v>5460.2844075116</v>
      </c>
    </row>
    <row r="94" spans="1:8" ht="15.75" thickBot="1">
      <c r="A94" s="15" t="s">
        <v>173</v>
      </c>
      <c r="B94" s="12" t="s">
        <v>174</v>
      </c>
      <c r="C94" s="8">
        <v>38530.626055151704</v>
      </c>
      <c r="D94" s="8">
        <v>10924.101463905601</v>
      </c>
      <c r="E94" s="13"/>
      <c r="F94" s="13"/>
      <c r="G94" s="13"/>
      <c r="H94" s="9">
        <v>49454.727519057313</v>
      </c>
    </row>
    <row r="95" spans="1:8" ht="15.75" thickBot="1">
      <c r="A95" s="15" t="s">
        <v>175</v>
      </c>
      <c r="B95" s="12" t="s">
        <v>176</v>
      </c>
      <c r="C95" s="14"/>
      <c r="D95" s="10">
        <v>139.04423650609999</v>
      </c>
      <c r="E95" s="10">
        <v>724.02704460210009</v>
      </c>
      <c r="F95" s="14"/>
      <c r="G95" s="14"/>
      <c r="H95" s="9">
        <v>863.07128110820008</v>
      </c>
    </row>
    <row r="96" spans="1:8" ht="15.75" thickBot="1">
      <c r="A96" s="100" t="s">
        <v>177</v>
      </c>
      <c r="B96" s="101"/>
      <c r="C96" s="8">
        <v>202.04594728289999</v>
      </c>
      <c r="D96" s="8">
        <v>2359.7630078123998</v>
      </c>
      <c r="E96" s="8">
        <v>35.163126590300003</v>
      </c>
      <c r="F96" s="8">
        <v>1370.7094339107998</v>
      </c>
      <c r="G96" s="8">
        <v>1850.5772411234002</v>
      </c>
      <c r="H96" s="9">
        <v>5818.2587567197997</v>
      </c>
    </row>
    <row r="97" spans="1:8" ht="15.75" thickBot="1">
      <c r="A97" s="15" t="s">
        <v>178</v>
      </c>
      <c r="B97" s="12" t="s">
        <v>179</v>
      </c>
      <c r="C97" s="10">
        <v>202.04594728289999</v>
      </c>
      <c r="D97" s="10">
        <v>2359.7630078123998</v>
      </c>
      <c r="E97" s="10">
        <v>35.163126590300003</v>
      </c>
      <c r="F97" s="14"/>
      <c r="G97" s="14"/>
      <c r="H97" s="9">
        <v>2596.9720816855997</v>
      </c>
    </row>
    <row r="98" spans="1:8" ht="15.75" thickBot="1">
      <c r="A98" s="15" t="s">
        <v>180</v>
      </c>
      <c r="B98" s="12" t="s">
        <v>181</v>
      </c>
      <c r="C98" s="13"/>
      <c r="D98" s="13"/>
      <c r="E98" s="13"/>
      <c r="F98" s="8">
        <v>1370.7094339107998</v>
      </c>
      <c r="G98" s="8">
        <v>1692.2475735120001</v>
      </c>
      <c r="H98" s="9">
        <v>3062.9570074228</v>
      </c>
    </row>
    <row r="99" spans="1:8" ht="15.75" thickBot="1">
      <c r="A99" s="15" t="s">
        <v>182</v>
      </c>
      <c r="B99" s="12" t="s">
        <v>183</v>
      </c>
      <c r="C99" s="14"/>
      <c r="D99" s="14"/>
      <c r="E99" s="14"/>
      <c r="F99" s="14"/>
      <c r="G99" s="10">
        <v>158.32966761140003</v>
      </c>
      <c r="H99" s="9">
        <v>158.32966761140003</v>
      </c>
    </row>
    <row r="100" spans="1:8" ht="15.75" thickBot="1">
      <c r="A100" s="100" t="s">
        <v>184</v>
      </c>
      <c r="B100" s="101"/>
      <c r="C100" s="8">
        <v>19040.5860087197</v>
      </c>
      <c r="D100" s="8">
        <v>60965.932042702698</v>
      </c>
      <c r="E100" s="8">
        <v>27165.733833042195</v>
      </c>
      <c r="F100" s="8">
        <v>1403.0965920180001</v>
      </c>
      <c r="G100" s="8">
        <v>2473.3997437863</v>
      </c>
      <c r="H100" s="9">
        <v>111048.74822026888</v>
      </c>
    </row>
    <row r="101" spans="1:8" ht="15.75" thickBot="1">
      <c r="A101" s="15" t="s">
        <v>185</v>
      </c>
      <c r="B101" s="12" t="s">
        <v>186</v>
      </c>
      <c r="C101" s="10">
        <v>16464.496199059198</v>
      </c>
      <c r="D101" s="10">
        <v>2574.9749720955001</v>
      </c>
      <c r="E101" s="14"/>
      <c r="F101" s="14"/>
      <c r="G101" s="14"/>
      <c r="H101" s="9">
        <v>19039.471171154699</v>
      </c>
    </row>
    <row r="102" spans="1:8" ht="15.75" thickBot="1">
      <c r="A102" s="15" t="s">
        <v>187</v>
      </c>
      <c r="B102" s="12" t="s">
        <v>188</v>
      </c>
      <c r="C102" s="8">
        <v>36.307968589700003</v>
      </c>
      <c r="D102" s="8">
        <v>27028.831552796302</v>
      </c>
      <c r="E102" s="8">
        <v>10602.3477057651</v>
      </c>
      <c r="F102" s="13"/>
      <c r="G102" s="13"/>
      <c r="H102" s="9">
        <v>37667.487227151105</v>
      </c>
    </row>
    <row r="103" spans="1:8" ht="15.75" thickBot="1">
      <c r="A103" s="15" t="s">
        <v>189</v>
      </c>
      <c r="B103" s="12" t="s">
        <v>190</v>
      </c>
      <c r="C103" s="10">
        <v>2539.7818410708001</v>
      </c>
      <c r="D103" s="10">
        <v>22313.591647313402</v>
      </c>
      <c r="E103" s="10">
        <v>4090.4228951741002</v>
      </c>
      <c r="F103" s="14"/>
      <c r="G103" s="14"/>
      <c r="H103" s="9">
        <v>28943.796383558303</v>
      </c>
    </row>
    <row r="104" spans="1:8" ht="15.75" thickBot="1">
      <c r="A104" s="15" t="s">
        <v>191</v>
      </c>
      <c r="B104" s="12" t="s">
        <v>192</v>
      </c>
      <c r="C104" s="13"/>
      <c r="D104" s="13"/>
      <c r="E104" s="13"/>
      <c r="F104" s="13"/>
      <c r="G104" s="8">
        <v>2473.3997437863</v>
      </c>
      <c r="H104" s="9">
        <v>2473.3997437863</v>
      </c>
    </row>
    <row r="105" spans="1:8" ht="15.75" thickBot="1">
      <c r="A105" s="15" t="s">
        <v>193</v>
      </c>
      <c r="B105" s="12" t="s">
        <v>194</v>
      </c>
      <c r="C105" s="14"/>
      <c r="D105" s="10">
        <v>7454.3517956999995</v>
      </c>
      <c r="E105" s="10">
        <v>9182.1011972321994</v>
      </c>
      <c r="F105" s="14"/>
      <c r="G105" s="14"/>
      <c r="H105" s="9">
        <v>16636.452992932202</v>
      </c>
    </row>
    <row r="106" spans="1:8" ht="15.75" thickBot="1">
      <c r="A106" s="15" t="s">
        <v>195</v>
      </c>
      <c r="B106" s="12" t="s">
        <v>196</v>
      </c>
      <c r="C106" s="13"/>
      <c r="D106" s="8">
        <v>1374.0206910510001</v>
      </c>
      <c r="E106" s="8">
        <v>1692.6032847785</v>
      </c>
      <c r="F106" s="13"/>
      <c r="G106" s="13"/>
      <c r="H106" s="9">
        <v>3066.6239758294996</v>
      </c>
    </row>
    <row r="107" spans="1:8" ht="15.75" thickBot="1">
      <c r="A107" s="15" t="s">
        <v>197</v>
      </c>
      <c r="B107" s="12" t="s">
        <v>198</v>
      </c>
      <c r="C107" s="14"/>
      <c r="D107" s="10">
        <v>220.16138374650001</v>
      </c>
      <c r="E107" s="10">
        <v>1374.3116087073997</v>
      </c>
      <c r="F107" s="14"/>
      <c r="G107" s="14"/>
      <c r="H107" s="9">
        <v>1594.4729924539001</v>
      </c>
    </row>
    <row r="108" spans="1:8" ht="15.75" thickBot="1">
      <c r="A108" s="15" t="s">
        <v>199</v>
      </c>
      <c r="B108" s="12" t="s">
        <v>200</v>
      </c>
      <c r="C108" s="13"/>
      <c r="D108" s="13"/>
      <c r="E108" s="8">
        <v>223.94714138489999</v>
      </c>
      <c r="F108" s="8">
        <v>1403.0965920180001</v>
      </c>
      <c r="G108" s="13"/>
      <c r="H108" s="9">
        <v>1627.0437334029002</v>
      </c>
    </row>
    <row r="109" spans="1:8" ht="15.75" thickBot="1">
      <c r="A109" s="94" t="s">
        <v>201</v>
      </c>
      <c r="B109" s="95"/>
      <c r="C109" s="10">
        <v>3768.8386808123</v>
      </c>
      <c r="D109" s="10">
        <v>3.3892114040000001</v>
      </c>
      <c r="E109" s="10">
        <v>529.56284211750005</v>
      </c>
      <c r="F109" s="10">
        <v>11482.204195816903</v>
      </c>
      <c r="G109" s="10">
        <v>1175.8761510251002</v>
      </c>
      <c r="H109" s="9">
        <v>16959.871081175799</v>
      </c>
    </row>
    <row r="110" spans="1:8" ht="15.75" thickBot="1">
      <c r="A110" s="11" t="s">
        <v>202</v>
      </c>
      <c r="B110" s="12" t="s">
        <v>203</v>
      </c>
      <c r="C110" s="8">
        <v>2621.8037360991998</v>
      </c>
      <c r="D110" s="13"/>
      <c r="E110" s="13"/>
      <c r="F110" s="13"/>
      <c r="G110" s="13"/>
      <c r="H110" s="9">
        <v>2621.8037360991998</v>
      </c>
    </row>
    <row r="111" spans="1:8" ht="15.75" thickBot="1">
      <c r="A111" s="11" t="s">
        <v>204</v>
      </c>
      <c r="B111" s="12" t="s">
        <v>205</v>
      </c>
      <c r="C111" s="10">
        <v>649.68562627769995</v>
      </c>
      <c r="D111" s="14"/>
      <c r="E111" s="14"/>
      <c r="F111" s="14"/>
      <c r="G111" s="14"/>
      <c r="H111" s="9">
        <v>649.68562627769995</v>
      </c>
    </row>
    <row r="112" spans="1:8" ht="15.75" thickBot="1">
      <c r="A112" s="11" t="s">
        <v>206</v>
      </c>
      <c r="B112" s="12" t="s">
        <v>207</v>
      </c>
      <c r="C112" s="8">
        <v>497.34931843539999</v>
      </c>
      <c r="D112" s="13"/>
      <c r="E112" s="13"/>
      <c r="F112" s="13"/>
      <c r="G112" s="13"/>
      <c r="H112" s="9">
        <v>497.34931843539999</v>
      </c>
    </row>
    <row r="113" spans="1:8" ht="15.75" thickBot="1">
      <c r="A113" s="11" t="s">
        <v>208</v>
      </c>
      <c r="B113" s="12" t="s">
        <v>209</v>
      </c>
      <c r="C113" s="14"/>
      <c r="D113" s="14"/>
      <c r="E113" s="14"/>
      <c r="F113" s="10">
        <v>3050.2579244297999</v>
      </c>
      <c r="G113" s="10">
        <v>39.499721674299998</v>
      </c>
      <c r="H113" s="9">
        <v>3089.7576461040999</v>
      </c>
    </row>
    <row r="114" spans="1:8" ht="15.75" thickBot="1">
      <c r="A114" s="11" t="s">
        <v>210</v>
      </c>
      <c r="B114" s="12" t="s">
        <v>211</v>
      </c>
      <c r="C114" s="13"/>
      <c r="D114" s="13"/>
      <c r="E114" s="8">
        <v>429.43714664190003</v>
      </c>
      <c r="F114" s="8">
        <v>8096.7816295197999</v>
      </c>
      <c r="G114" s="8">
        <v>1054.9016332149001</v>
      </c>
      <c r="H114" s="9">
        <v>9581.1204093765991</v>
      </c>
    </row>
    <row r="115" spans="1:8" ht="15.75" thickBot="1">
      <c r="A115" s="11" t="s">
        <v>212</v>
      </c>
      <c r="B115" s="12" t="s">
        <v>213</v>
      </c>
      <c r="C115" s="14"/>
      <c r="D115" s="10">
        <v>3.3892114040000001</v>
      </c>
      <c r="E115" s="10">
        <v>100.12569547560001</v>
      </c>
      <c r="F115" s="10">
        <v>335.16464186729996</v>
      </c>
      <c r="G115" s="10">
        <v>81.474796135899993</v>
      </c>
      <c r="H115" s="9">
        <v>520.15434488279993</v>
      </c>
    </row>
    <row r="116" spans="1:8" ht="15.75" thickBot="1">
      <c r="A116" s="94" t="s">
        <v>214</v>
      </c>
      <c r="B116" s="95"/>
      <c r="C116" s="8">
        <v>36477.158027336896</v>
      </c>
      <c r="D116" s="8">
        <v>2970.3729644657001</v>
      </c>
      <c r="E116" s="13"/>
      <c r="F116" s="13"/>
      <c r="G116" s="8">
        <v>19.871841150399998</v>
      </c>
      <c r="H116" s="9">
        <v>39467.402832952997</v>
      </c>
    </row>
    <row r="117" spans="1:8" ht="15.75" thickBot="1">
      <c r="A117" s="11" t="s">
        <v>215</v>
      </c>
      <c r="B117" s="12" t="s">
        <v>216</v>
      </c>
      <c r="C117" s="10">
        <v>790.37156082879994</v>
      </c>
      <c r="D117" s="10">
        <v>111.1638924576</v>
      </c>
      <c r="E117" s="14"/>
      <c r="F117" s="14"/>
      <c r="G117" s="14"/>
      <c r="H117" s="9">
        <v>901.53545328639996</v>
      </c>
    </row>
    <row r="118" spans="1:8" ht="15.75" thickBot="1">
      <c r="A118" s="11" t="s">
        <v>217</v>
      </c>
      <c r="B118" s="12" t="s">
        <v>218</v>
      </c>
      <c r="C118" s="8">
        <v>19507.898884636001</v>
      </c>
      <c r="D118" s="13"/>
      <c r="E118" s="13"/>
      <c r="F118" s="13"/>
      <c r="G118" s="13"/>
      <c r="H118" s="9">
        <v>19507.898884636001</v>
      </c>
    </row>
    <row r="119" spans="1:8" ht="15.75" thickBot="1">
      <c r="A119" s="11" t="s">
        <v>219</v>
      </c>
      <c r="B119" s="12" t="s">
        <v>220</v>
      </c>
      <c r="C119" s="10">
        <v>930.43268812039992</v>
      </c>
      <c r="D119" s="10">
        <v>2221.1541241596997</v>
      </c>
      <c r="E119" s="14"/>
      <c r="F119" s="14"/>
      <c r="G119" s="14"/>
      <c r="H119" s="9">
        <v>3151.5868122800998</v>
      </c>
    </row>
    <row r="120" spans="1:8" ht="15.75" thickBot="1">
      <c r="A120" s="11" t="s">
        <v>221</v>
      </c>
      <c r="B120" s="12" t="s">
        <v>222</v>
      </c>
      <c r="C120" s="8">
        <v>3710.4102879577999</v>
      </c>
      <c r="D120" s="13"/>
      <c r="E120" s="13"/>
      <c r="F120" s="13"/>
      <c r="G120" s="13"/>
      <c r="H120" s="9">
        <v>3710.4102879577999</v>
      </c>
    </row>
    <row r="121" spans="1:8" ht="15.75" thickBot="1">
      <c r="A121" s="11" t="s">
        <v>223</v>
      </c>
      <c r="B121" s="12" t="s">
        <v>224</v>
      </c>
      <c r="C121" s="10">
        <v>459.56007500060002</v>
      </c>
      <c r="D121" s="10">
        <v>638.05494784839993</v>
      </c>
      <c r="E121" s="14"/>
      <c r="F121" s="14"/>
      <c r="G121" s="14"/>
      <c r="H121" s="9">
        <v>1097.6150228490001</v>
      </c>
    </row>
    <row r="122" spans="1:8" ht="15.75" thickBot="1">
      <c r="A122" s="11" t="s">
        <v>225</v>
      </c>
      <c r="B122" s="12" t="s">
        <v>226</v>
      </c>
      <c r="C122" s="8">
        <v>11078.484530793299</v>
      </c>
      <c r="D122" s="13"/>
      <c r="E122" s="13"/>
      <c r="F122" s="13"/>
      <c r="G122" s="13"/>
      <c r="H122" s="9">
        <v>11078.484530793299</v>
      </c>
    </row>
    <row r="123" spans="1:8" ht="15.75" thickBot="1">
      <c r="A123" s="11" t="s">
        <v>227</v>
      </c>
      <c r="B123" s="12" t="s">
        <v>228</v>
      </c>
      <c r="C123" s="14"/>
      <c r="D123" s="14"/>
      <c r="E123" s="14"/>
      <c r="F123" s="14"/>
      <c r="G123" s="10">
        <v>19.871841150399998</v>
      </c>
      <c r="H123" s="9">
        <v>19.871841150399998</v>
      </c>
    </row>
    <row r="124" spans="1:8" ht="15.75" thickBot="1">
      <c r="A124" s="94" t="s">
        <v>229</v>
      </c>
      <c r="B124" s="95"/>
      <c r="C124" s="8">
        <v>5759.6876583904004</v>
      </c>
      <c r="D124" s="8">
        <v>3862.8759712745</v>
      </c>
      <c r="E124" s="8">
        <v>1631.6858368069002</v>
      </c>
      <c r="F124" s="13"/>
      <c r="G124" s="13"/>
      <c r="H124" s="9">
        <v>11254.2494664718</v>
      </c>
    </row>
    <row r="125" spans="1:8" ht="15.75" thickBot="1">
      <c r="A125" s="11" t="s">
        <v>230</v>
      </c>
      <c r="B125" s="12" t="s">
        <v>231</v>
      </c>
      <c r="C125" s="10">
        <v>5433.8055372014005</v>
      </c>
      <c r="D125" s="10">
        <v>3862.8759712745</v>
      </c>
      <c r="E125" s="10">
        <v>1631.6858368069002</v>
      </c>
      <c r="F125" s="14"/>
      <c r="G125" s="14"/>
      <c r="H125" s="9">
        <v>10928.367345282801</v>
      </c>
    </row>
    <row r="126" spans="1:8" ht="15.75" thickBot="1">
      <c r="A126" s="11" t="s">
        <v>232</v>
      </c>
      <c r="B126" s="12" t="s">
        <v>233</v>
      </c>
      <c r="C126" s="8">
        <v>325.88212118900003</v>
      </c>
      <c r="D126" s="13"/>
      <c r="E126" s="13"/>
      <c r="F126" s="13"/>
      <c r="G126" s="13"/>
      <c r="H126" s="9">
        <v>325.88212118900003</v>
      </c>
    </row>
    <row r="127" spans="1:8" ht="15.75" thickBot="1">
      <c r="A127" s="94" t="s">
        <v>234</v>
      </c>
      <c r="B127" s="95"/>
      <c r="C127" s="10">
        <v>1893.0143611554001</v>
      </c>
      <c r="D127" s="10">
        <v>11520.855334598298</v>
      </c>
      <c r="E127" s="10">
        <v>6020.6800157544994</v>
      </c>
      <c r="F127" s="10">
        <v>281.31011508680001</v>
      </c>
      <c r="G127" s="14"/>
      <c r="H127" s="9">
        <v>19715.859826594999</v>
      </c>
    </row>
    <row r="128" spans="1:8" ht="15.75" thickBot="1">
      <c r="A128" s="11" t="s">
        <v>235</v>
      </c>
      <c r="B128" s="12" t="s">
        <v>236</v>
      </c>
      <c r="C128" s="8">
        <v>1893.0143611554001</v>
      </c>
      <c r="D128" s="8">
        <v>5794.3139284095996</v>
      </c>
      <c r="E128" s="8">
        <v>5663.3504445241997</v>
      </c>
      <c r="F128" s="8">
        <v>281.31011508680001</v>
      </c>
      <c r="G128" s="13"/>
      <c r="H128" s="9">
        <v>13631.988849175999</v>
      </c>
    </row>
    <row r="129" spans="1:8" ht="15.75" thickBot="1">
      <c r="A129" s="11" t="s">
        <v>237</v>
      </c>
      <c r="B129" s="12" t="s">
        <v>238</v>
      </c>
      <c r="C129" s="14"/>
      <c r="D129" s="10">
        <v>5486.3462652491999</v>
      </c>
      <c r="E129" s="10">
        <v>61.462599088600001</v>
      </c>
      <c r="F129" s="14"/>
      <c r="G129" s="14"/>
      <c r="H129" s="9">
        <v>5547.8088643377996</v>
      </c>
    </row>
    <row r="130" spans="1:8" ht="15.75" thickBot="1">
      <c r="A130" s="11" t="s">
        <v>239</v>
      </c>
      <c r="B130" s="12" t="s">
        <v>240</v>
      </c>
      <c r="C130" s="13"/>
      <c r="D130" s="8">
        <v>240.19514093950002</v>
      </c>
      <c r="E130" s="8">
        <v>295.86697214169993</v>
      </c>
      <c r="F130" s="13"/>
      <c r="G130" s="13"/>
      <c r="H130" s="9">
        <v>536.0621130812001</v>
      </c>
    </row>
    <row r="131" spans="1:8" ht="15.75" thickBot="1">
      <c r="A131" s="94" t="s">
        <v>241</v>
      </c>
      <c r="B131" s="95"/>
      <c r="C131" s="10">
        <v>9970.1062174681992</v>
      </c>
      <c r="D131" s="10">
        <v>8910.0436722840004</v>
      </c>
      <c r="E131" s="10">
        <v>21699.368347895605</v>
      </c>
      <c r="F131" s="10">
        <v>2503.3804307305004</v>
      </c>
      <c r="G131" s="10">
        <v>743.82646491899993</v>
      </c>
      <c r="H131" s="9">
        <v>43826.725133297296</v>
      </c>
    </row>
    <row r="132" spans="1:8" ht="15.75" thickBot="1">
      <c r="A132" s="11" t="s">
        <v>242</v>
      </c>
      <c r="B132" s="12" t="s">
        <v>243</v>
      </c>
      <c r="C132" s="13"/>
      <c r="D132" s="13"/>
      <c r="E132" s="13"/>
      <c r="F132" s="13"/>
      <c r="G132" s="8">
        <v>548.87403921609996</v>
      </c>
      <c r="H132" s="9">
        <v>548.87403921609996</v>
      </c>
    </row>
    <row r="133" spans="1:8" ht="15.75" thickBot="1">
      <c r="A133" s="11" t="s">
        <v>244</v>
      </c>
      <c r="B133" s="12" t="s">
        <v>245</v>
      </c>
      <c r="C133" s="10">
        <v>7876.0541808966</v>
      </c>
      <c r="D133" s="10">
        <v>1039.2691276205001</v>
      </c>
      <c r="E133" s="14"/>
      <c r="F133" s="14"/>
      <c r="G133" s="14"/>
      <c r="H133" s="9">
        <v>8915.3233085170996</v>
      </c>
    </row>
    <row r="134" spans="1:8" ht="15.75" thickBot="1">
      <c r="A134" s="11" t="s">
        <v>246</v>
      </c>
      <c r="B134" s="12" t="s">
        <v>247</v>
      </c>
      <c r="C134" s="13"/>
      <c r="D134" s="8">
        <v>260.35251331849997</v>
      </c>
      <c r="E134" s="8">
        <v>13783.7930257724</v>
      </c>
      <c r="F134" s="8">
        <v>1037.8587537774999</v>
      </c>
      <c r="G134" s="13"/>
      <c r="H134" s="9">
        <v>15082.0042928684</v>
      </c>
    </row>
    <row r="135" spans="1:8" ht="15.75" thickBot="1">
      <c r="A135" s="11" t="s">
        <v>248</v>
      </c>
      <c r="B135" s="12" t="s">
        <v>249</v>
      </c>
      <c r="C135" s="14"/>
      <c r="D135" s="14"/>
      <c r="E135" s="14"/>
      <c r="F135" s="14"/>
      <c r="G135" s="10">
        <v>194.95242570289997</v>
      </c>
      <c r="H135" s="9">
        <v>194.95242570289997</v>
      </c>
    </row>
    <row r="136" spans="1:8" ht="15.75" thickBot="1">
      <c r="A136" s="11" t="s">
        <v>250</v>
      </c>
      <c r="B136" s="12" t="s">
        <v>251</v>
      </c>
      <c r="C136" s="8">
        <v>2022.6343372034</v>
      </c>
      <c r="D136" s="8">
        <v>5773.9683351589001</v>
      </c>
      <c r="E136" s="8">
        <v>460.0691540185</v>
      </c>
      <c r="F136" s="13"/>
      <c r="G136" s="13"/>
      <c r="H136" s="9">
        <v>8256.6718263807998</v>
      </c>
    </row>
    <row r="137" spans="1:8" ht="15.75" thickBot="1">
      <c r="A137" s="11" t="s">
        <v>252</v>
      </c>
      <c r="B137" s="12" t="s">
        <v>253</v>
      </c>
      <c r="C137" s="10">
        <v>71.417699368200005</v>
      </c>
      <c r="D137" s="10">
        <v>1836.0563824129999</v>
      </c>
      <c r="E137" s="10">
        <v>6770.5851763467008</v>
      </c>
      <c r="F137" s="10">
        <v>458.32160567279999</v>
      </c>
      <c r="G137" s="14"/>
      <c r="H137" s="9">
        <v>9136.3808638007013</v>
      </c>
    </row>
    <row r="138" spans="1:8" ht="15.75" thickBot="1">
      <c r="A138" s="11" t="s">
        <v>254</v>
      </c>
      <c r="B138" s="12" t="s">
        <v>255</v>
      </c>
      <c r="C138" s="13"/>
      <c r="D138" s="8">
        <v>0.39731377309999999</v>
      </c>
      <c r="E138" s="8">
        <v>684.92099175800001</v>
      </c>
      <c r="F138" s="8">
        <v>1007.2000712802001</v>
      </c>
      <c r="G138" s="13"/>
      <c r="H138" s="9">
        <v>1692.5183768113</v>
      </c>
    </row>
    <row r="139" spans="1:8" ht="15.75" thickBot="1">
      <c r="A139" s="94" t="s">
        <v>256</v>
      </c>
      <c r="B139" s="95"/>
      <c r="C139" s="10">
        <v>4138.2031088786998</v>
      </c>
      <c r="D139" s="10">
        <v>22545.5494729071</v>
      </c>
      <c r="E139" s="10">
        <v>3643.8365047230004</v>
      </c>
      <c r="F139" s="14"/>
      <c r="G139" s="10">
        <v>1851.0668505633</v>
      </c>
      <c r="H139" s="9">
        <v>32178.655937072097</v>
      </c>
    </row>
    <row r="140" spans="1:8" ht="15.75" thickBot="1">
      <c r="A140" s="11" t="s">
        <v>257</v>
      </c>
      <c r="B140" s="12" t="s">
        <v>258</v>
      </c>
      <c r="C140" s="8">
        <v>3853.0617097872</v>
      </c>
      <c r="D140" s="8">
        <v>118.94373222210001</v>
      </c>
      <c r="E140" s="13"/>
      <c r="F140" s="13"/>
      <c r="G140" s="13"/>
      <c r="H140" s="9">
        <v>3972.0054420093002</v>
      </c>
    </row>
    <row r="141" spans="1:8" ht="15.75" thickBot="1">
      <c r="A141" s="11" t="s">
        <v>259</v>
      </c>
      <c r="B141" s="12" t="s">
        <v>260</v>
      </c>
      <c r="C141" s="10">
        <v>268.08934284230003</v>
      </c>
      <c r="D141" s="10">
        <v>21238.093406693501</v>
      </c>
      <c r="E141" s="10">
        <v>3524.0110214387</v>
      </c>
      <c r="F141" s="14"/>
      <c r="G141" s="14"/>
      <c r="H141" s="9">
        <v>25030.1937709745</v>
      </c>
    </row>
    <row r="142" spans="1:8" ht="15.75" thickBot="1">
      <c r="A142" s="11" t="s">
        <v>261</v>
      </c>
      <c r="B142" s="12" t="s">
        <v>262</v>
      </c>
      <c r="C142" s="13"/>
      <c r="D142" s="13"/>
      <c r="E142" s="13"/>
      <c r="F142" s="13"/>
      <c r="G142" s="8">
        <v>592.63418512100009</v>
      </c>
      <c r="H142" s="9">
        <v>592.63418512100009</v>
      </c>
    </row>
    <row r="143" spans="1:8" ht="15.75" thickBot="1">
      <c r="A143" s="11" t="s">
        <v>263</v>
      </c>
      <c r="B143" s="12" t="s">
        <v>264</v>
      </c>
      <c r="C143" s="14"/>
      <c r="D143" s="14"/>
      <c r="E143" s="14"/>
      <c r="F143" s="14"/>
      <c r="G143" s="10">
        <v>1258.4326654423</v>
      </c>
      <c r="H143" s="9">
        <v>1258.4326654423</v>
      </c>
    </row>
    <row r="144" spans="1:8" ht="15.75" thickBot="1">
      <c r="A144" s="11" t="s">
        <v>265</v>
      </c>
      <c r="B144" s="12" t="s">
        <v>266</v>
      </c>
      <c r="C144" s="8">
        <v>17.0520562492</v>
      </c>
      <c r="D144" s="8">
        <v>1188.5123339915001</v>
      </c>
      <c r="E144" s="8">
        <v>119.82548328430001</v>
      </c>
      <c r="F144" s="13"/>
      <c r="G144" s="13"/>
      <c r="H144" s="9">
        <v>1325.3898735250002</v>
      </c>
    </row>
    <row r="145" spans="1:8" ht="15.75" thickBot="1">
      <c r="A145" s="94" t="s">
        <v>267</v>
      </c>
      <c r="B145" s="95"/>
      <c r="C145" s="14"/>
      <c r="D145" s="14"/>
      <c r="E145" s="14"/>
      <c r="F145" s="14"/>
      <c r="G145" s="10">
        <v>966.23016473990003</v>
      </c>
      <c r="H145" s="9">
        <v>966.23016473990003</v>
      </c>
    </row>
    <row r="146" spans="1:8" ht="15.75" thickBot="1">
      <c r="A146" s="11" t="s">
        <v>268</v>
      </c>
      <c r="B146" s="12" t="s">
        <v>269</v>
      </c>
      <c r="C146" s="13"/>
      <c r="D146" s="13"/>
      <c r="E146" s="13"/>
      <c r="F146" s="13"/>
      <c r="G146" s="8">
        <v>966.23016473990003</v>
      </c>
      <c r="H146" s="9">
        <v>966.23016473990003</v>
      </c>
    </row>
    <row r="147" spans="1:8" ht="15.75" thickBot="1">
      <c r="A147" s="94" t="s">
        <v>270</v>
      </c>
      <c r="B147" s="95"/>
      <c r="C147" s="10">
        <v>13549.853674628099</v>
      </c>
      <c r="D147" s="10">
        <v>14571.149642009299</v>
      </c>
      <c r="E147" s="10">
        <v>573.61273229510005</v>
      </c>
      <c r="F147" s="14"/>
      <c r="G147" s="14"/>
      <c r="H147" s="9">
        <v>28694.616048932494</v>
      </c>
    </row>
    <row r="148" spans="1:8" ht="15.75" thickBot="1">
      <c r="A148" s="11" t="s">
        <v>271</v>
      </c>
      <c r="B148" s="12" t="s">
        <v>272</v>
      </c>
      <c r="C148" s="8">
        <v>7575.2713157867001</v>
      </c>
      <c r="D148" s="8">
        <v>4083.8943242234</v>
      </c>
      <c r="E148" s="13"/>
      <c r="F148" s="13"/>
      <c r="G148" s="13"/>
      <c r="H148" s="9">
        <v>11659.1656400101</v>
      </c>
    </row>
    <row r="149" spans="1:8" ht="15.75" thickBot="1">
      <c r="A149" s="11" t="s">
        <v>273</v>
      </c>
      <c r="B149" s="12" t="s">
        <v>274</v>
      </c>
      <c r="C149" s="10">
        <v>4989.2214715230994</v>
      </c>
      <c r="D149" s="10">
        <v>1140.7111466827</v>
      </c>
      <c r="E149" s="14"/>
      <c r="F149" s="14"/>
      <c r="G149" s="14"/>
      <c r="H149" s="9">
        <v>6129.9326182058003</v>
      </c>
    </row>
    <row r="150" spans="1:8" ht="15.75" thickBot="1">
      <c r="A150" s="11" t="s">
        <v>275</v>
      </c>
      <c r="B150" s="12" t="s">
        <v>276</v>
      </c>
      <c r="C150" s="8">
        <v>498.76901406219997</v>
      </c>
      <c r="D150" s="13"/>
      <c r="E150" s="13"/>
      <c r="F150" s="13"/>
      <c r="G150" s="13"/>
      <c r="H150" s="9">
        <v>498.76901406219997</v>
      </c>
    </row>
    <row r="151" spans="1:8" ht="15.75" thickBot="1">
      <c r="A151" s="11" t="s">
        <v>277</v>
      </c>
      <c r="B151" s="12" t="s">
        <v>278</v>
      </c>
      <c r="C151" s="10">
        <v>486.59187325609997</v>
      </c>
      <c r="D151" s="10">
        <v>9346.5441711031999</v>
      </c>
      <c r="E151" s="10">
        <v>573.61273229510005</v>
      </c>
      <c r="F151" s="14"/>
      <c r="G151" s="14"/>
      <c r="H151" s="9">
        <v>10406.7487766544</v>
      </c>
    </row>
    <row r="152" spans="1:8" ht="15.75" thickBot="1">
      <c r="A152" s="94" t="s">
        <v>279</v>
      </c>
      <c r="B152" s="95"/>
      <c r="C152" s="8">
        <v>5927.7890874909999</v>
      </c>
      <c r="D152" s="8">
        <v>2815.6991730264003</v>
      </c>
      <c r="E152" s="13"/>
      <c r="F152" s="13"/>
      <c r="G152" s="13"/>
      <c r="H152" s="9">
        <v>8743.4882605173989</v>
      </c>
    </row>
    <row r="153" spans="1:8" ht="15.75" thickBot="1">
      <c r="A153" s="11" t="s">
        <v>280</v>
      </c>
      <c r="B153" s="12" t="s">
        <v>281</v>
      </c>
      <c r="C153" s="10">
        <v>5927.7890874909999</v>
      </c>
      <c r="D153" s="10">
        <v>2815.6991730264003</v>
      </c>
      <c r="E153" s="14"/>
      <c r="F153" s="14"/>
      <c r="G153" s="14"/>
      <c r="H153" s="9">
        <v>8743.4882605173989</v>
      </c>
    </row>
    <row r="154" spans="1:8" ht="15.75" thickBot="1">
      <c r="A154" s="94" t="s">
        <v>282</v>
      </c>
      <c r="B154" s="95"/>
      <c r="C154" s="8">
        <v>16610.305788301997</v>
      </c>
      <c r="D154" s="8">
        <v>1131.9335934685</v>
      </c>
      <c r="E154" s="8">
        <v>432.61668727479997</v>
      </c>
      <c r="F154" s="13"/>
      <c r="G154" s="8">
        <v>517.01151513779996</v>
      </c>
      <c r="H154" s="9">
        <v>18691.867584183095</v>
      </c>
    </row>
    <row r="155" spans="1:8" ht="15.75" thickBot="1">
      <c r="A155" s="11" t="s">
        <v>283</v>
      </c>
      <c r="B155" s="12" t="s">
        <v>284</v>
      </c>
      <c r="C155" s="10">
        <v>15744.6940481494</v>
      </c>
      <c r="D155" s="10">
        <v>1131.9335934685</v>
      </c>
      <c r="E155" s="10">
        <v>432.61668727479997</v>
      </c>
      <c r="F155" s="14"/>
      <c r="G155" s="14"/>
      <c r="H155" s="9">
        <v>17309.244328892699</v>
      </c>
    </row>
    <row r="156" spans="1:8" ht="15.75" thickBot="1">
      <c r="A156" s="11" t="s">
        <v>285</v>
      </c>
      <c r="B156" s="12" t="s">
        <v>286</v>
      </c>
      <c r="C156" s="8">
        <v>123.7207557059</v>
      </c>
      <c r="D156" s="13"/>
      <c r="E156" s="13"/>
      <c r="F156" s="13"/>
      <c r="G156" s="13"/>
      <c r="H156" s="9">
        <v>123.7207557059</v>
      </c>
    </row>
    <row r="157" spans="1:8" ht="15.75" thickBot="1">
      <c r="A157" s="11" t="s">
        <v>287</v>
      </c>
      <c r="B157" s="12" t="s">
        <v>288</v>
      </c>
      <c r="C157" s="10">
        <v>247.9086686791</v>
      </c>
      <c r="D157" s="14"/>
      <c r="E157" s="14"/>
      <c r="F157" s="14"/>
      <c r="G157" s="14"/>
      <c r="H157" s="9">
        <v>247.9086686791</v>
      </c>
    </row>
    <row r="158" spans="1:8" ht="15.75" thickBot="1">
      <c r="A158" s="11" t="s">
        <v>289</v>
      </c>
      <c r="B158" s="12" t="s">
        <v>290</v>
      </c>
      <c r="C158" s="8">
        <v>493.98231576760003</v>
      </c>
      <c r="D158" s="13"/>
      <c r="E158" s="13"/>
      <c r="F158" s="13"/>
      <c r="G158" s="13"/>
      <c r="H158" s="9">
        <v>493.98231576760003</v>
      </c>
    </row>
    <row r="159" spans="1:8" ht="15.75" thickBot="1">
      <c r="A159" s="11" t="s">
        <v>291</v>
      </c>
      <c r="B159" s="12" t="s">
        <v>292</v>
      </c>
      <c r="C159" s="14"/>
      <c r="D159" s="14"/>
      <c r="E159" s="14"/>
      <c r="F159" s="14"/>
      <c r="G159" s="10">
        <v>517.01151513779996</v>
      </c>
      <c r="H159" s="9">
        <v>517.01151513779996</v>
      </c>
    </row>
    <row r="160" spans="1:8" ht="15.75" thickBot="1">
      <c r="A160" s="94" t="s">
        <v>293</v>
      </c>
      <c r="B160" s="95"/>
      <c r="C160" s="8">
        <v>6297.9120359563994</v>
      </c>
      <c r="D160" s="8">
        <v>10106.667319233802</v>
      </c>
      <c r="E160" s="13"/>
      <c r="F160" s="13"/>
      <c r="G160" s="13"/>
      <c r="H160" s="9">
        <v>16404.579355190202</v>
      </c>
    </row>
    <row r="161" spans="1:8" ht="15.75" thickBot="1">
      <c r="A161" s="11" t="s">
        <v>294</v>
      </c>
      <c r="B161" s="12" t="s">
        <v>295</v>
      </c>
      <c r="C161" s="10">
        <v>5927.7878387152996</v>
      </c>
      <c r="D161" s="10">
        <v>9770.4735008595017</v>
      </c>
      <c r="E161" s="14"/>
      <c r="F161" s="14"/>
      <c r="G161" s="14"/>
      <c r="H161" s="9">
        <v>15698.261339574801</v>
      </c>
    </row>
    <row r="162" spans="1:8" ht="15.75" thickBot="1">
      <c r="A162" s="11" t="s">
        <v>296</v>
      </c>
      <c r="B162" s="12" t="s">
        <v>297</v>
      </c>
      <c r="C162" s="8">
        <v>13.641857352499999</v>
      </c>
      <c r="D162" s="8">
        <v>336.19381837430001</v>
      </c>
      <c r="E162" s="13"/>
      <c r="F162" s="13"/>
      <c r="G162" s="13"/>
      <c r="H162" s="9">
        <v>349.83567572680005</v>
      </c>
    </row>
    <row r="163" spans="1:8" ht="15.75" thickBot="1">
      <c r="A163" s="11" t="s">
        <v>298</v>
      </c>
      <c r="B163" s="12" t="s">
        <v>299</v>
      </c>
      <c r="C163" s="10">
        <v>356.48233988859999</v>
      </c>
      <c r="D163" s="14"/>
      <c r="E163" s="14"/>
      <c r="F163" s="14"/>
      <c r="G163" s="14"/>
      <c r="H163" s="9">
        <v>356.48233988859999</v>
      </c>
    </row>
    <row r="164" spans="1:8" ht="15.75" thickBot="1">
      <c r="A164" s="94" t="s">
        <v>300</v>
      </c>
      <c r="B164" s="95"/>
      <c r="C164" s="8">
        <v>37.490786541399999</v>
      </c>
      <c r="D164" s="8">
        <v>1113.2253840226999</v>
      </c>
      <c r="E164" s="8">
        <v>7464.5844639701008</v>
      </c>
      <c r="F164" s="8">
        <v>977.83746669840002</v>
      </c>
      <c r="G164" s="8">
        <v>1283.4081642855001</v>
      </c>
      <c r="H164" s="9">
        <v>10876.546265518098</v>
      </c>
    </row>
    <row r="165" spans="1:8" ht="15.75" thickBot="1">
      <c r="A165" s="11" t="s">
        <v>301</v>
      </c>
      <c r="B165" s="12" t="s">
        <v>302</v>
      </c>
      <c r="C165" s="10">
        <v>37.490786541399999</v>
      </c>
      <c r="D165" s="10">
        <v>1113.2253840226999</v>
      </c>
      <c r="E165" s="10">
        <v>7464.5844639701008</v>
      </c>
      <c r="F165" s="10">
        <v>977.83746669840002</v>
      </c>
      <c r="G165" s="14"/>
      <c r="H165" s="9">
        <v>9593.1381012326001</v>
      </c>
    </row>
    <row r="166" spans="1:8" ht="15.75" thickBot="1">
      <c r="A166" s="11" t="s">
        <v>303</v>
      </c>
      <c r="B166" s="12" t="s">
        <v>304</v>
      </c>
      <c r="C166" s="13"/>
      <c r="D166" s="13"/>
      <c r="E166" s="13"/>
      <c r="F166" s="13"/>
      <c r="G166" s="8">
        <v>1283.4081642855001</v>
      </c>
      <c r="H166" s="9">
        <v>1283.4081642855001</v>
      </c>
    </row>
    <row r="167" spans="1:8" ht="15.75" thickBot="1">
      <c r="A167" s="94" t="s">
        <v>305</v>
      </c>
      <c r="B167" s="95"/>
      <c r="C167" s="10">
        <v>33863.498224487899</v>
      </c>
      <c r="D167" s="10">
        <v>4329.7469876674995</v>
      </c>
      <c r="E167" s="10">
        <v>0</v>
      </c>
      <c r="F167" s="14"/>
      <c r="G167" s="14"/>
      <c r="H167" s="9">
        <v>38193.245212155402</v>
      </c>
    </row>
    <row r="168" spans="1:8" ht="15.75" thickBot="1">
      <c r="A168" s="11" t="s">
        <v>306</v>
      </c>
      <c r="B168" s="12" t="s">
        <v>307</v>
      </c>
      <c r="C168" s="8">
        <v>1787.6507191211999</v>
      </c>
      <c r="D168" s="8">
        <v>0</v>
      </c>
      <c r="E168" s="13"/>
      <c r="F168" s="13"/>
      <c r="G168" s="13"/>
      <c r="H168" s="9">
        <v>1787.6507191211999</v>
      </c>
    </row>
    <row r="169" spans="1:8" ht="15.75" thickBot="1">
      <c r="A169" s="11" t="s">
        <v>308</v>
      </c>
      <c r="B169" s="12" t="s">
        <v>309</v>
      </c>
      <c r="C169" s="10">
        <v>691.57524913759994</v>
      </c>
      <c r="D169" s="10">
        <v>0</v>
      </c>
      <c r="E169" s="14"/>
      <c r="F169" s="14"/>
      <c r="G169" s="14"/>
      <c r="H169" s="9">
        <v>691.57524913759994</v>
      </c>
    </row>
    <row r="170" spans="1:8" ht="15.75" thickBot="1">
      <c r="A170" s="11" t="s">
        <v>310</v>
      </c>
      <c r="B170" s="12" t="s">
        <v>311</v>
      </c>
      <c r="C170" s="13"/>
      <c r="D170" s="8">
        <v>359.24745942520008</v>
      </c>
      <c r="E170" s="8">
        <v>0</v>
      </c>
      <c r="F170" s="13"/>
      <c r="G170" s="13"/>
      <c r="H170" s="9">
        <v>359.24745942520008</v>
      </c>
    </row>
    <row r="171" spans="1:8" ht="15.75" thickBot="1">
      <c r="A171" s="11" t="s">
        <v>312</v>
      </c>
      <c r="B171" s="12" t="s">
        <v>313</v>
      </c>
      <c r="C171" s="10">
        <v>13629.812490155902</v>
      </c>
      <c r="D171" s="10">
        <v>3675.5959885037996</v>
      </c>
      <c r="E171" s="14"/>
      <c r="F171" s="14"/>
      <c r="G171" s="14"/>
      <c r="H171" s="9">
        <v>17305.408478659701</v>
      </c>
    </row>
    <row r="172" spans="1:8" ht="15.75" thickBot="1">
      <c r="A172" s="11" t="s">
        <v>314</v>
      </c>
      <c r="B172" s="12" t="s">
        <v>315</v>
      </c>
      <c r="C172" s="8">
        <v>17754.4597660732</v>
      </c>
      <c r="D172" s="8">
        <v>294.9035397385</v>
      </c>
      <c r="E172" s="13"/>
      <c r="F172" s="13"/>
      <c r="G172" s="13"/>
      <c r="H172" s="9">
        <v>18049.363305811701</v>
      </c>
    </row>
    <row r="173" spans="1:8" ht="15.75" thickBot="1">
      <c r="A173" s="94" t="s">
        <v>316</v>
      </c>
      <c r="B173" s="95"/>
      <c r="C173" s="10">
        <v>5063.3189490711993</v>
      </c>
      <c r="D173" s="10">
        <v>2316.3378696125997</v>
      </c>
      <c r="E173" s="10">
        <v>2017.4311113167</v>
      </c>
      <c r="F173" s="10">
        <v>8811.6322223386996</v>
      </c>
      <c r="G173" s="10">
        <v>1155.5018805700001</v>
      </c>
      <c r="H173" s="9">
        <v>19364.222032909198</v>
      </c>
    </row>
    <row r="174" spans="1:8" ht="15.75" thickBot="1">
      <c r="A174" s="11" t="s">
        <v>317</v>
      </c>
      <c r="B174" s="12" t="s">
        <v>318</v>
      </c>
      <c r="C174" s="8">
        <v>4939.8233563307995</v>
      </c>
      <c r="D174" s="8">
        <v>2273.053372635</v>
      </c>
      <c r="E174" s="8">
        <v>716.87726969620007</v>
      </c>
      <c r="F174" s="13"/>
      <c r="G174" s="13"/>
      <c r="H174" s="9">
        <v>7929.7539986619995</v>
      </c>
    </row>
    <row r="175" spans="1:8" ht="15.75" thickBot="1">
      <c r="A175" s="11" t="s">
        <v>319</v>
      </c>
      <c r="B175" s="12" t="s">
        <v>320</v>
      </c>
      <c r="C175" s="14"/>
      <c r="D175" s="10">
        <v>43.2844969776</v>
      </c>
      <c r="E175" s="10">
        <v>1300.5538416204997</v>
      </c>
      <c r="F175" s="10">
        <v>8811.6322223386996</v>
      </c>
      <c r="G175" s="10">
        <v>1155.5018805700001</v>
      </c>
      <c r="H175" s="9">
        <v>11310.972441506798</v>
      </c>
    </row>
    <row r="176" spans="1:8" ht="15.75" thickBot="1">
      <c r="A176" s="11" t="s">
        <v>321</v>
      </c>
      <c r="B176" s="12" t="s">
        <v>322</v>
      </c>
      <c r="C176" s="8">
        <v>123.4955927404</v>
      </c>
      <c r="D176" s="13"/>
      <c r="E176" s="13"/>
      <c r="F176" s="13"/>
      <c r="G176" s="13"/>
      <c r="H176" s="9">
        <v>123.4955927404</v>
      </c>
    </row>
    <row r="177" spans="1:8" ht="15.75" thickBot="1">
      <c r="A177" s="94" t="s">
        <v>323</v>
      </c>
      <c r="B177" s="95"/>
      <c r="C177" s="10">
        <v>14375.138099776499</v>
      </c>
      <c r="D177" s="10">
        <v>18287.366729080801</v>
      </c>
      <c r="E177" s="10">
        <v>6355.5058570683004</v>
      </c>
      <c r="F177" s="10">
        <v>896.98194054320004</v>
      </c>
      <c r="G177" s="10">
        <v>9647.2985017440005</v>
      </c>
      <c r="H177" s="9">
        <v>49562.291128212804</v>
      </c>
    </row>
    <row r="178" spans="1:8" ht="15.75" thickBot="1">
      <c r="A178" s="11" t="s">
        <v>324</v>
      </c>
      <c r="B178" s="12" t="s">
        <v>325</v>
      </c>
      <c r="C178" s="13"/>
      <c r="D178" s="8">
        <v>886.61083904999998</v>
      </c>
      <c r="E178" s="8">
        <v>3155.198633514</v>
      </c>
      <c r="F178" s="13"/>
      <c r="G178" s="13"/>
      <c r="H178" s="9">
        <v>4041.8094725640003</v>
      </c>
    </row>
    <row r="179" spans="1:8" ht="15.75" thickBot="1">
      <c r="A179" s="11" t="s">
        <v>326</v>
      </c>
      <c r="B179" s="12" t="s">
        <v>327</v>
      </c>
      <c r="C179" s="10">
        <v>12301.640604718299</v>
      </c>
      <c r="D179" s="10">
        <v>1393.7728209968</v>
      </c>
      <c r="E179" s="14"/>
      <c r="F179" s="14"/>
      <c r="G179" s="14"/>
      <c r="H179" s="9">
        <v>13695.4134257151</v>
      </c>
    </row>
    <row r="180" spans="1:8" ht="15.75" thickBot="1">
      <c r="A180" s="11" t="s">
        <v>328</v>
      </c>
      <c r="B180" s="12" t="s">
        <v>329</v>
      </c>
      <c r="C180" s="13"/>
      <c r="D180" s="13"/>
      <c r="E180" s="13"/>
      <c r="F180" s="8">
        <v>896.98194054320004</v>
      </c>
      <c r="G180" s="8">
        <v>9647.2985017440005</v>
      </c>
      <c r="H180" s="9">
        <v>10544.280442287201</v>
      </c>
    </row>
    <row r="181" spans="1:8" ht="15.75" thickBot="1">
      <c r="A181" s="11" t="s">
        <v>330</v>
      </c>
      <c r="B181" s="12" t="s">
        <v>331</v>
      </c>
      <c r="C181" s="10">
        <v>2073.4974950582</v>
      </c>
      <c r="D181" s="10">
        <v>16006.983069034</v>
      </c>
      <c r="E181" s="10">
        <v>3200.3072235543</v>
      </c>
      <c r="F181" s="14"/>
      <c r="G181" s="14"/>
      <c r="H181" s="9">
        <v>21280.787787646503</v>
      </c>
    </row>
    <row r="182" spans="1:8" ht="15.75" thickBot="1">
      <c r="A182" s="94" t="s">
        <v>332</v>
      </c>
      <c r="B182" s="95"/>
      <c r="C182" s="8">
        <v>8351.8488387895995</v>
      </c>
      <c r="D182" s="8">
        <v>8775.3080379497987</v>
      </c>
      <c r="E182" s="8">
        <v>3230.8773883309996</v>
      </c>
      <c r="F182" s="13"/>
      <c r="G182" s="13"/>
      <c r="H182" s="9">
        <v>20358.034265070397</v>
      </c>
    </row>
    <row r="183" spans="1:8" ht="15.75" thickBot="1">
      <c r="A183" s="11" t="s">
        <v>333</v>
      </c>
      <c r="B183" s="12" t="s">
        <v>334</v>
      </c>
      <c r="C183" s="10">
        <v>781.48003515909988</v>
      </c>
      <c r="D183" s="10">
        <v>919.67640224759998</v>
      </c>
      <c r="E183" s="14"/>
      <c r="F183" s="14"/>
      <c r="G183" s="14"/>
      <c r="H183" s="9">
        <v>1701.1564374067002</v>
      </c>
    </row>
    <row r="184" spans="1:8" ht="15.75" thickBot="1">
      <c r="A184" s="11" t="s">
        <v>335</v>
      </c>
      <c r="B184" s="12" t="s">
        <v>336</v>
      </c>
      <c r="C184" s="8">
        <v>6718.1615841076991</v>
      </c>
      <c r="D184" s="8">
        <v>7725.7541522527999</v>
      </c>
      <c r="E184" s="8">
        <v>2359.7300563375002</v>
      </c>
      <c r="F184" s="13"/>
      <c r="G184" s="13"/>
      <c r="H184" s="9">
        <v>16803.645792698</v>
      </c>
    </row>
    <row r="185" spans="1:8" ht="15.75" thickBot="1">
      <c r="A185" s="11" t="s">
        <v>337</v>
      </c>
      <c r="B185" s="12" t="s">
        <v>338</v>
      </c>
      <c r="C185" s="10">
        <v>852.20721952279996</v>
      </c>
      <c r="D185" s="14"/>
      <c r="E185" s="14"/>
      <c r="F185" s="14"/>
      <c r="G185" s="14"/>
      <c r="H185" s="9">
        <v>852.20721952279996</v>
      </c>
    </row>
    <row r="186" spans="1:8" ht="15.75" thickBot="1">
      <c r="A186" s="11" t="s">
        <v>339</v>
      </c>
      <c r="B186" s="12" t="s">
        <v>340</v>
      </c>
      <c r="C186" s="13"/>
      <c r="D186" s="8">
        <v>129.87748344939999</v>
      </c>
      <c r="E186" s="8">
        <v>871.14733199349985</v>
      </c>
      <c r="F186" s="13"/>
      <c r="G186" s="13"/>
      <c r="H186" s="9">
        <v>1001.0248154428999</v>
      </c>
    </row>
    <row r="187" spans="1:8" ht="15.75" thickBot="1">
      <c r="A187" s="94" t="s">
        <v>341</v>
      </c>
      <c r="B187" s="95"/>
      <c r="C187" s="10">
        <v>4494.3963965662997</v>
      </c>
      <c r="D187" s="14"/>
      <c r="E187" s="14"/>
      <c r="F187" s="14"/>
      <c r="G187" s="10">
        <v>157.4951880349</v>
      </c>
      <c r="H187" s="9">
        <v>4651.8915846011996</v>
      </c>
    </row>
    <row r="188" spans="1:8" ht="15.75" thickBot="1">
      <c r="A188" s="11" t="s">
        <v>342</v>
      </c>
      <c r="B188" s="12" t="s">
        <v>343</v>
      </c>
      <c r="C188" s="13"/>
      <c r="D188" s="13"/>
      <c r="E188" s="13"/>
      <c r="F188" s="13"/>
      <c r="G188" s="8">
        <v>157.4951880349</v>
      </c>
      <c r="H188" s="9">
        <v>157.4951880349</v>
      </c>
    </row>
    <row r="189" spans="1:8" ht="15.75" thickBot="1">
      <c r="A189" s="11" t="s">
        <v>344</v>
      </c>
      <c r="B189" s="12" t="s">
        <v>345</v>
      </c>
      <c r="C189" s="10">
        <v>4494.3963965662997</v>
      </c>
      <c r="D189" s="14"/>
      <c r="E189" s="14"/>
      <c r="F189" s="14"/>
      <c r="G189" s="14"/>
      <c r="H189" s="9">
        <v>4494.3963965662997</v>
      </c>
    </row>
    <row r="190" spans="1:8" ht="15.75" thickBot="1">
      <c r="A190" s="94" t="s">
        <v>346</v>
      </c>
      <c r="B190" s="95"/>
      <c r="C190" s="8">
        <v>11460.3903664071</v>
      </c>
      <c r="D190" s="8">
        <v>901.82994669009997</v>
      </c>
      <c r="E190" s="13"/>
      <c r="F190" s="13"/>
      <c r="G190" s="13"/>
      <c r="H190" s="9">
        <v>12362.220313097198</v>
      </c>
    </row>
    <row r="191" spans="1:8" ht="15.75" thickBot="1">
      <c r="A191" s="11" t="s">
        <v>347</v>
      </c>
      <c r="B191" s="12" t="s">
        <v>348</v>
      </c>
      <c r="C191" s="10">
        <v>4445.8413593365003</v>
      </c>
      <c r="D191" s="10">
        <v>163.90763953539999</v>
      </c>
      <c r="E191" s="14"/>
      <c r="F191" s="14"/>
      <c r="G191" s="14"/>
      <c r="H191" s="9">
        <v>4609.7489988718999</v>
      </c>
    </row>
    <row r="192" spans="1:8" ht="15.75" thickBot="1">
      <c r="A192" s="11" t="s">
        <v>349</v>
      </c>
      <c r="B192" s="12" t="s">
        <v>350</v>
      </c>
      <c r="C192" s="8">
        <v>3062.6904115380003</v>
      </c>
      <c r="D192" s="13"/>
      <c r="E192" s="13"/>
      <c r="F192" s="13"/>
      <c r="G192" s="13"/>
      <c r="H192" s="9">
        <v>3062.6904115380003</v>
      </c>
    </row>
    <row r="193" spans="1:8" ht="15.75" thickBot="1">
      <c r="A193" s="11" t="s">
        <v>351</v>
      </c>
      <c r="B193" s="12" t="s">
        <v>352</v>
      </c>
      <c r="C193" s="10">
        <v>3951.8585955325998</v>
      </c>
      <c r="D193" s="10">
        <v>737.92230715470009</v>
      </c>
      <c r="E193" s="14"/>
      <c r="F193" s="14"/>
      <c r="G193" s="14"/>
      <c r="H193" s="9">
        <v>4689.780902687301</v>
      </c>
    </row>
    <row r="194" spans="1:8" ht="15.75" thickBot="1">
      <c r="A194" s="94" t="s">
        <v>353</v>
      </c>
      <c r="B194" s="95"/>
      <c r="C194" s="8">
        <v>16021.435692303099</v>
      </c>
      <c r="D194" s="8">
        <v>3853.6909047096005</v>
      </c>
      <c r="E194" s="8">
        <v>3890.1539301767002</v>
      </c>
      <c r="F194" s="8">
        <v>9748.8443229512995</v>
      </c>
      <c r="G194" s="8">
        <v>6425.824686293</v>
      </c>
      <c r="H194" s="9">
        <v>39939.949536433698</v>
      </c>
    </row>
    <row r="195" spans="1:8" ht="15.75" thickBot="1">
      <c r="A195" s="11" t="s">
        <v>354</v>
      </c>
      <c r="B195" s="12" t="s">
        <v>355</v>
      </c>
      <c r="C195" s="14"/>
      <c r="D195" s="14"/>
      <c r="E195" s="10">
        <v>166.7111817896</v>
      </c>
      <c r="F195" s="10">
        <v>4080.8992215082999</v>
      </c>
      <c r="G195" s="10">
        <v>6250.2756146350002</v>
      </c>
      <c r="H195" s="9">
        <v>10497.886017932899</v>
      </c>
    </row>
    <row r="196" spans="1:8" ht="15.75" thickBot="1">
      <c r="A196" s="11" t="s">
        <v>356</v>
      </c>
      <c r="B196" s="12" t="s">
        <v>357</v>
      </c>
      <c r="C196" s="8">
        <v>1365.5448233618999</v>
      </c>
      <c r="D196" s="13"/>
      <c r="E196" s="13"/>
      <c r="F196" s="13"/>
      <c r="G196" s="13"/>
      <c r="H196" s="9">
        <v>1365.5448233618999</v>
      </c>
    </row>
    <row r="197" spans="1:8" ht="15.75" thickBot="1">
      <c r="A197" s="11" t="s">
        <v>358</v>
      </c>
      <c r="B197" s="12" t="s">
        <v>359</v>
      </c>
      <c r="C197" s="10">
        <v>1417.9563578448001</v>
      </c>
      <c r="D197" s="14"/>
      <c r="E197" s="10">
        <v>0</v>
      </c>
      <c r="F197" s="14"/>
      <c r="G197" s="14"/>
      <c r="H197" s="9">
        <v>1417.9563578448001</v>
      </c>
    </row>
    <row r="198" spans="1:8" ht="15.75" thickBot="1">
      <c r="A198" s="11" t="s">
        <v>360</v>
      </c>
      <c r="B198" s="12" t="s">
        <v>361</v>
      </c>
      <c r="C198" s="8">
        <v>13237.934511096399</v>
      </c>
      <c r="D198" s="8">
        <v>3699.9916001253005</v>
      </c>
      <c r="E198" s="8">
        <v>0</v>
      </c>
      <c r="F198" s="13"/>
      <c r="G198" s="13"/>
      <c r="H198" s="9">
        <v>16937.926111221699</v>
      </c>
    </row>
    <row r="199" spans="1:8" ht="15.75" thickBot="1">
      <c r="A199" s="11" t="s">
        <v>362</v>
      </c>
      <c r="B199" s="12" t="s">
        <v>363</v>
      </c>
      <c r="C199" s="14"/>
      <c r="D199" s="10">
        <v>153.69930458429999</v>
      </c>
      <c r="E199" s="10">
        <v>3723.4427483871</v>
      </c>
      <c r="F199" s="10">
        <v>5667.9451014430006</v>
      </c>
      <c r="G199" s="10">
        <v>175.549071658</v>
      </c>
      <c r="H199" s="9">
        <v>9720.6362260723999</v>
      </c>
    </row>
    <row r="200" spans="1:8" ht="15.75" thickBot="1">
      <c r="A200" s="94" t="s">
        <v>364</v>
      </c>
      <c r="B200" s="95"/>
      <c r="C200" s="8">
        <v>21970.995438463004</v>
      </c>
      <c r="D200" s="8">
        <v>30425.064328415192</v>
      </c>
      <c r="E200" s="8">
        <v>4166.6295235067</v>
      </c>
      <c r="F200" s="8">
        <v>4890.0849010873008</v>
      </c>
      <c r="G200" s="8">
        <v>11067.485657487798</v>
      </c>
      <c r="H200" s="9">
        <v>72520.259848959977</v>
      </c>
    </row>
    <row r="201" spans="1:8" ht="15.75" thickBot="1">
      <c r="A201" s="11" t="s">
        <v>365</v>
      </c>
      <c r="B201" s="12" t="s">
        <v>366</v>
      </c>
      <c r="C201" s="14"/>
      <c r="D201" s="14"/>
      <c r="E201" s="10">
        <v>126.2767903452</v>
      </c>
      <c r="F201" s="10">
        <v>1264.1018875212999</v>
      </c>
      <c r="G201" s="10">
        <v>1003.5890323535</v>
      </c>
      <c r="H201" s="9">
        <v>2393.9677102199998</v>
      </c>
    </row>
    <row r="202" spans="1:8" ht="15.75" thickBot="1">
      <c r="A202" s="11" t="s">
        <v>367</v>
      </c>
      <c r="B202" s="12" t="s">
        <v>368</v>
      </c>
      <c r="C202" s="8">
        <v>592.7788014224999</v>
      </c>
      <c r="D202" s="8">
        <v>2317.7255988203997</v>
      </c>
      <c r="E202" s="8">
        <v>849.50255385779997</v>
      </c>
      <c r="F202" s="13"/>
      <c r="G202" s="13"/>
      <c r="H202" s="9">
        <v>3760.0069541007001</v>
      </c>
    </row>
    <row r="203" spans="1:8" ht="15.75" thickBot="1">
      <c r="A203" s="11" t="s">
        <v>369</v>
      </c>
      <c r="B203" s="12" t="s">
        <v>370</v>
      </c>
      <c r="C203" s="10">
        <v>9879.6474965296002</v>
      </c>
      <c r="D203" s="10">
        <v>22043.236369213999</v>
      </c>
      <c r="E203" s="14"/>
      <c r="F203" s="14"/>
      <c r="G203" s="14"/>
      <c r="H203" s="9">
        <v>31922.883865743599</v>
      </c>
    </row>
    <row r="204" spans="1:8" ht="15.75" thickBot="1">
      <c r="A204" s="11" t="s">
        <v>371</v>
      </c>
      <c r="B204" s="12" t="s">
        <v>372</v>
      </c>
      <c r="C204" s="13"/>
      <c r="D204" s="8">
        <v>17.181231826699999</v>
      </c>
      <c r="E204" s="8">
        <v>329.1769899171</v>
      </c>
      <c r="F204" s="8">
        <v>2351.4093711219002</v>
      </c>
      <c r="G204" s="8">
        <v>1552.9685051240999</v>
      </c>
      <c r="H204" s="9">
        <v>4250.7360979898003</v>
      </c>
    </row>
    <row r="205" spans="1:8" ht="15.75" thickBot="1">
      <c r="A205" s="11" t="s">
        <v>373</v>
      </c>
      <c r="B205" s="12" t="s">
        <v>374</v>
      </c>
      <c r="C205" s="10">
        <v>4939.8232444160003</v>
      </c>
      <c r="D205" s="10">
        <v>3477.7704496320002</v>
      </c>
      <c r="E205" s="14"/>
      <c r="F205" s="14"/>
      <c r="G205" s="14"/>
      <c r="H205" s="9">
        <v>8417.5936940480005</v>
      </c>
    </row>
    <row r="206" spans="1:8" ht="15.75" thickBot="1">
      <c r="A206" s="11" t="s">
        <v>375</v>
      </c>
      <c r="B206" s="12" t="s">
        <v>376</v>
      </c>
      <c r="C206" s="8">
        <v>5229.2968865388002</v>
      </c>
      <c r="D206" s="8">
        <v>1125.0626380977001</v>
      </c>
      <c r="E206" s="13"/>
      <c r="F206" s="13"/>
      <c r="G206" s="13"/>
      <c r="H206" s="9">
        <v>6354.3595246364994</v>
      </c>
    </row>
    <row r="207" spans="1:8" ht="15.75" thickBot="1">
      <c r="A207" s="11" t="s">
        <v>377</v>
      </c>
      <c r="B207" s="12" t="s">
        <v>378</v>
      </c>
      <c r="C207" s="14"/>
      <c r="D207" s="14"/>
      <c r="E207" s="14"/>
      <c r="F207" s="10">
        <v>53.124379073300005</v>
      </c>
      <c r="G207" s="10">
        <v>806.34993873500002</v>
      </c>
      <c r="H207" s="9">
        <v>859.47431780830004</v>
      </c>
    </row>
    <row r="208" spans="1:8" ht="15.75" thickBot="1">
      <c r="A208" s="11" t="s">
        <v>379</v>
      </c>
      <c r="B208" s="12" t="s">
        <v>380</v>
      </c>
      <c r="C208" s="13"/>
      <c r="D208" s="13"/>
      <c r="E208" s="13"/>
      <c r="F208" s="8">
        <v>20.265794993700002</v>
      </c>
      <c r="G208" s="8">
        <v>1551.1345981871</v>
      </c>
      <c r="H208" s="9">
        <v>1571.4003931807999</v>
      </c>
    </row>
    <row r="209" spans="1:8" ht="15.75" thickBot="1">
      <c r="A209" s="11" t="s">
        <v>381</v>
      </c>
      <c r="B209" s="12" t="s">
        <v>382</v>
      </c>
      <c r="C209" s="14"/>
      <c r="D209" s="14"/>
      <c r="E209" s="14"/>
      <c r="F209" s="14"/>
      <c r="G209" s="10">
        <v>1630.2995520397999</v>
      </c>
      <c r="H209" s="9">
        <v>1630.2995520397999</v>
      </c>
    </row>
    <row r="210" spans="1:8" ht="15.75" thickBot="1">
      <c r="A210" s="11" t="s">
        <v>383</v>
      </c>
      <c r="B210" s="12" t="s">
        <v>384</v>
      </c>
      <c r="C210" s="13"/>
      <c r="D210" s="13"/>
      <c r="E210" s="13"/>
      <c r="F210" s="8">
        <v>5.4109318326000002</v>
      </c>
      <c r="G210" s="8">
        <v>3996.8891018649997</v>
      </c>
      <c r="H210" s="9">
        <v>4002.3000336976002</v>
      </c>
    </row>
    <row r="211" spans="1:8" ht="15.75" thickBot="1">
      <c r="A211" s="11" t="s">
        <v>385</v>
      </c>
      <c r="B211" s="12" t="s">
        <v>386</v>
      </c>
      <c r="C211" s="14"/>
      <c r="D211" s="14"/>
      <c r="E211" s="10">
        <v>235.94096044220001</v>
      </c>
      <c r="F211" s="10">
        <v>63.261155788399996</v>
      </c>
      <c r="G211" s="14"/>
      <c r="H211" s="9">
        <v>299.20211623059998</v>
      </c>
    </row>
    <row r="212" spans="1:8" ht="15.75" thickBot="1">
      <c r="A212" s="11" t="s">
        <v>387</v>
      </c>
      <c r="B212" s="12" t="s">
        <v>388</v>
      </c>
      <c r="C212" s="13"/>
      <c r="D212" s="13"/>
      <c r="E212" s="8">
        <v>1286.1668758553001</v>
      </c>
      <c r="F212" s="8">
        <v>462.46340957640001</v>
      </c>
      <c r="G212" s="13"/>
      <c r="H212" s="9">
        <v>1748.6302854317</v>
      </c>
    </row>
    <row r="213" spans="1:8" ht="15.75" thickBot="1">
      <c r="A213" s="11" t="s">
        <v>389</v>
      </c>
      <c r="B213" s="12" t="s">
        <v>390</v>
      </c>
      <c r="C213" s="14"/>
      <c r="D213" s="14"/>
      <c r="E213" s="10">
        <v>241.6671469492</v>
      </c>
      <c r="F213" s="10">
        <v>92.664837672900006</v>
      </c>
      <c r="G213" s="14"/>
      <c r="H213" s="9">
        <v>334.33198462210004</v>
      </c>
    </row>
    <row r="214" spans="1:8" ht="15.75" thickBot="1">
      <c r="A214" s="11" t="s">
        <v>391</v>
      </c>
      <c r="B214" s="12" t="s">
        <v>392</v>
      </c>
      <c r="C214" s="13"/>
      <c r="D214" s="8">
        <v>25.863662986800001</v>
      </c>
      <c r="E214" s="8">
        <v>268.42038664069997</v>
      </c>
      <c r="F214" s="13"/>
      <c r="G214" s="13"/>
      <c r="H214" s="9">
        <v>294.2840496275</v>
      </c>
    </row>
    <row r="215" spans="1:8" ht="15.75" thickBot="1">
      <c r="A215" s="11" t="s">
        <v>393</v>
      </c>
      <c r="B215" s="12" t="s">
        <v>394</v>
      </c>
      <c r="C215" s="14"/>
      <c r="D215" s="14"/>
      <c r="E215" s="10">
        <v>117.97048022120001</v>
      </c>
      <c r="F215" s="10">
        <v>31.630577893999998</v>
      </c>
      <c r="G215" s="14"/>
      <c r="H215" s="9">
        <v>149.6010581152</v>
      </c>
    </row>
    <row r="216" spans="1:8" ht="15.75" thickBot="1">
      <c r="A216" s="11" t="s">
        <v>395</v>
      </c>
      <c r="B216" s="12" t="s">
        <v>396</v>
      </c>
      <c r="C216" s="13"/>
      <c r="D216" s="8">
        <v>543.76161792360006</v>
      </c>
      <c r="E216" s="8">
        <v>151.55503103739997</v>
      </c>
      <c r="F216" s="8">
        <v>22.578220822999995</v>
      </c>
      <c r="G216" s="8">
        <v>14.1641836872</v>
      </c>
      <c r="H216" s="9">
        <v>732.05905347120006</v>
      </c>
    </row>
    <row r="217" spans="1:8" ht="15.75" thickBot="1">
      <c r="A217" s="11" t="s">
        <v>397</v>
      </c>
      <c r="B217" s="12" t="s">
        <v>398</v>
      </c>
      <c r="C217" s="14"/>
      <c r="D217" s="14"/>
      <c r="E217" s="14"/>
      <c r="F217" s="10">
        <v>9.6216038428000008</v>
      </c>
      <c r="G217" s="10">
        <v>472.37609488630005</v>
      </c>
      <c r="H217" s="9">
        <v>481.99769872910008</v>
      </c>
    </row>
    <row r="218" spans="1:8" ht="15.75" thickBot="1">
      <c r="A218" s="11" t="s">
        <v>399</v>
      </c>
      <c r="B218" s="12" t="s">
        <v>400</v>
      </c>
      <c r="C218" s="8">
        <v>89.375542235999987</v>
      </c>
      <c r="D218" s="8">
        <v>14.0136223197</v>
      </c>
      <c r="E218" s="8">
        <v>484.6281239576</v>
      </c>
      <c r="F218" s="13"/>
      <c r="G218" s="8">
        <v>32.071718556200004</v>
      </c>
      <c r="H218" s="9">
        <v>620.08900706949998</v>
      </c>
    </row>
    <row r="219" spans="1:8" ht="15.75" thickBot="1">
      <c r="A219" s="11" t="s">
        <v>401</v>
      </c>
      <c r="B219" s="12" t="s">
        <v>402</v>
      </c>
      <c r="C219" s="14"/>
      <c r="D219" s="14"/>
      <c r="E219" s="10">
        <v>43.306078296099997</v>
      </c>
      <c r="F219" s="10">
        <v>455.5001205721</v>
      </c>
      <c r="G219" s="14"/>
      <c r="H219" s="9">
        <v>498.8061988682</v>
      </c>
    </row>
    <row r="220" spans="1:8" ht="15.75" thickBot="1">
      <c r="A220" s="11" t="s">
        <v>403</v>
      </c>
      <c r="B220" s="12" t="s">
        <v>404</v>
      </c>
      <c r="C220" s="8">
        <v>166.30061880299999</v>
      </c>
      <c r="D220" s="8">
        <v>741.49653972329997</v>
      </c>
      <c r="E220" s="13"/>
      <c r="F220" s="13"/>
      <c r="G220" s="13"/>
      <c r="H220" s="9">
        <v>907.7971585263</v>
      </c>
    </row>
    <row r="221" spans="1:8" ht="15.75" thickBot="1">
      <c r="A221" s="11" t="s">
        <v>405</v>
      </c>
      <c r="B221" s="12" t="s">
        <v>406</v>
      </c>
      <c r="C221" s="14"/>
      <c r="D221" s="14"/>
      <c r="E221" s="14"/>
      <c r="F221" s="10">
        <v>58.052610374900006</v>
      </c>
      <c r="G221" s="10">
        <v>7.6429320535999992</v>
      </c>
      <c r="H221" s="9">
        <v>65.695542428500005</v>
      </c>
    </row>
    <row r="222" spans="1:8" ht="15.75" thickBot="1">
      <c r="A222" s="11" t="s">
        <v>407</v>
      </c>
      <c r="B222" s="12" t="s">
        <v>408</v>
      </c>
      <c r="C222" s="8">
        <v>283.10073604460001</v>
      </c>
      <c r="D222" s="13"/>
      <c r="E222" s="8">
        <v>0</v>
      </c>
      <c r="F222" s="13"/>
      <c r="G222" s="13"/>
      <c r="H222" s="9">
        <v>283.10073604460001</v>
      </c>
    </row>
    <row r="223" spans="1:8" ht="15.75" thickBot="1">
      <c r="A223" s="11" t="s">
        <v>409</v>
      </c>
      <c r="B223" s="12" t="s">
        <v>410</v>
      </c>
      <c r="C223" s="10">
        <v>28.843691342700001</v>
      </c>
      <c r="D223" s="10">
        <v>116.9921708606</v>
      </c>
      <c r="E223" s="10">
        <v>31.293609266300003</v>
      </c>
      <c r="F223" s="14"/>
      <c r="G223" s="14"/>
      <c r="H223" s="9">
        <v>177.12947146960002</v>
      </c>
    </row>
    <row r="224" spans="1:8" ht="15.75" thickBot="1">
      <c r="A224" s="11" t="s">
        <v>411</v>
      </c>
      <c r="B224" s="12" t="s">
        <v>412</v>
      </c>
      <c r="C224" s="13"/>
      <c r="D224" s="8">
        <v>1.9604270103999999</v>
      </c>
      <c r="E224" s="8">
        <v>0.72449672060000003</v>
      </c>
      <c r="F224" s="13"/>
      <c r="G224" s="13"/>
      <c r="H224" s="9">
        <v>2.684923731</v>
      </c>
    </row>
    <row r="225" spans="1:8" ht="15.75" thickBot="1">
      <c r="A225" s="11" t="s">
        <v>413</v>
      </c>
      <c r="B225" s="12" t="s">
        <v>414</v>
      </c>
      <c r="C225" s="10">
        <v>761.82842112979984</v>
      </c>
      <c r="D225" s="14"/>
      <c r="E225" s="14"/>
      <c r="F225" s="14"/>
      <c r="G225" s="14"/>
      <c r="H225" s="9">
        <v>761.82842112979984</v>
      </c>
    </row>
    <row r="226" spans="1:8" ht="15.75" thickBot="1">
      <c r="A226" s="16" t="s">
        <v>415</v>
      </c>
      <c r="B226" s="17" t="s">
        <v>416</v>
      </c>
      <c r="C226" s="8">
        <v>8401.151953598599</v>
      </c>
      <c r="D226" s="8">
        <v>4372.4506447551994</v>
      </c>
      <c r="E226" s="13"/>
      <c r="F226" s="13"/>
      <c r="G226" s="13"/>
      <c r="H226" s="9">
        <v>12773.6025983538</v>
      </c>
    </row>
    <row r="227" spans="1:8" ht="15.75" thickBot="1">
      <c r="A227" s="16" t="s">
        <v>417</v>
      </c>
      <c r="B227" s="17" t="s">
        <v>418</v>
      </c>
      <c r="C227" s="10">
        <v>7008.8638355132998</v>
      </c>
      <c r="D227" s="10">
        <v>6923.1885906949001</v>
      </c>
      <c r="E227" s="10">
        <v>6505.0949438447997</v>
      </c>
      <c r="F227" s="10">
        <v>6459.6537902641003</v>
      </c>
      <c r="G227" s="10">
        <v>6391.2226018700003</v>
      </c>
      <c r="H227" s="9">
        <v>33288.023762187098</v>
      </c>
    </row>
    <row r="228" spans="1:8" ht="15.75" thickBot="1">
      <c r="A228" s="16" t="s">
        <v>419</v>
      </c>
      <c r="B228" s="17" t="s">
        <v>420</v>
      </c>
      <c r="C228" s="8">
        <v>3427.3129365963</v>
      </c>
      <c r="D228" s="8">
        <v>3049.8963697900999</v>
      </c>
      <c r="E228" s="8">
        <v>1916.8153176132998</v>
      </c>
      <c r="F228" s="8">
        <v>1581.1131856050999</v>
      </c>
      <c r="G228" s="8">
        <v>1180.7459841924001</v>
      </c>
      <c r="H228" s="9">
        <v>11155.883793797198</v>
      </c>
    </row>
    <row r="229" spans="1:8" ht="15.75" thickBot="1">
      <c r="A229" s="16" t="s">
        <v>421</v>
      </c>
      <c r="B229" s="17" t="s">
        <v>422</v>
      </c>
      <c r="C229" s="10">
        <v>3025.9898651029007</v>
      </c>
      <c r="D229" s="10">
        <v>2823.7444972482999</v>
      </c>
      <c r="E229" s="10">
        <v>2698.8336582741003</v>
      </c>
      <c r="F229" s="10">
        <v>1507.9071521798001</v>
      </c>
      <c r="G229" s="10">
        <v>1920.1923675180001</v>
      </c>
      <c r="H229" s="9">
        <v>11976.6675403231</v>
      </c>
    </row>
  </sheetData>
  <mergeCells count="40">
    <mergeCell ref="A75:B75"/>
    <mergeCell ref="A3:A4"/>
    <mergeCell ref="A6:B6"/>
    <mergeCell ref="A7:B7"/>
    <mergeCell ref="A17:B17"/>
    <mergeCell ref="A31:B31"/>
    <mergeCell ref="A32:B32"/>
    <mergeCell ref="A41:B41"/>
    <mergeCell ref="A51:B51"/>
    <mergeCell ref="A62:B62"/>
    <mergeCell ref="A68:B68"/>
    <mergeCell ref="A74:B74"/>
    <mergeCell ref="A145:B145"/>
    <mergeCell ref="A85:B85"/>
    <mergeCell ref="A89:B89"/>
    <mergeCell ref="A90:B90"/>
    <mergeCell ref="A96:B96"/>
    <mergeCell ref="A100:B100"/>
    <mergeCell ref="A109:B109"/>
    <mergeCell ref="A116:B116"/>
    <mergeCell ref="A124:B124"/>
    <mergeCell ref="A127:B127"/>
    <mergeCell ref="A131:B131"/>
    <mergeCell ref="A139:B139"/>
    <mergeCell ref="A200:B200"/>
    <mergeCell ref="J3:J4"/>
    <mergeCell ref="J6:K6"/>
    <mergeCell ref="J7:K7"/>
    <mergeCell ref="A173:B173"/>
    <mergeCell ref="A177:B177"/>
    <mergeCell ref="A182:B182"/>
    <mergeCell ref="A187:B187"/>
    <mergeCell ref="A190:B190"/>
    <mergeCell ref="A194:B194"/>
    <mergeCell ref="A147:B147"/>
    <mergeCell ref="A152:B152"/>
    <mergeCell ref="A154:B154"/>
    <mergeCell ref="A160:B160"/>
    <mergeCell ref="A164:B164"/>
    <mergeCell ref="A167:B1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000"/>
  </sheetPr>
  <dimension ref="A1:Q169"/>
  <sheetViews>
    <sheetView workbookViewId="0">
      <selection activeCell="A2" sqref="A2"/>
    </sheetView>
  </sheetViews>
  <sheetFormatPr defaultRowHeight="15"/>
  <cols>
    <col min="1" max="1" width="23.140625" bestFit="1" customWidth="1"/>
    <col min="2" max="2" width="36.5703125" bestFit="1" customWidth="1"/>
    <col min="3" max="7" width="9.5703125" bestFit="1" customWidth="1"/>
    <col min="8" max="8" width="10.5703125" bestFit="1" customWidth="1"/>
    <col min="9" max="9" width="3.7109375" customWidth="1"/>
    <col min="10" max="10" width="23.140625" bestFit="1" customWidth="1"/>
    <col min="11" max="11" width="36.5703125" bestFit="1" customWidth="1"/>
    <col min="12" max="16" width="9.5703125" bestFit="1" customWidth="1"/>
    <col min="17" max="17" width="10.5703125" bestFit="1" customWidth="1"/>
  </cols>
  <sheetData>
    <row r="1" spans="1:17">
      <c r="A1" s="1" t="s">
        <v>0</v>
      </c>
      <c r="J1" s="1" t="s">
        <v>0</v>
      </c>
    </row>
    <row r="2" spans="1:17" ht="15.75" thickBot="1">
      <c r="A2" s="28" t="s">
        <v>903</v>
      </c>
      <c r="J2" s="28" t="s">
        <v>904</v>
      </c>
    </row>
    <row r="3" spans="1:17" ht="15.75" thickBot="1">
      <c r="A3" s="96"/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5" t="s">
        <v>7</v>
      </c>
      <c r="J3" s="96"/>
      <c r="K3" s="3" t="s">
        <v>1</v>
      </c>
      <c r="L3" s="4" t="s">
        <v>2</v>
      </c>
      <c r="M3" s="4" t="s">
        <v>3</v>
      </c>
      <c r="N3" s="4" t="s">
        <v>4</v>
      </c>
      <c r="O3" s="4" t="s">
        <v>5</v>
      </c>
      <c r="P3" s="4" t="s">
        <v>6</v>
      </c>
      <c r="Q3" s="5" t="s">
        <v>7</v>
      </c>
    </row>
    <row r="4" spans="1:17" ht="15.75" thickBot="1">
      <c r="A4" s="97"/>
      <c r="B4" s="3"/>
      <c r="C4" s="4" t="s">
        <v>8</v>
      </c>
      <c r="D4" s="4" t="s">
        <v>8</v>
      </c>
      <c r="E4" s="4" t="s">
        <v>8</v>
      </c>
      <c r="F4" s="4" t="s">
        <v>8</v>
      </c>
      <c r="G4" s="4" t="s">
        <v>8</v>
      </c>
      <c r="H4" s="5" t="s">
        <v>8</v>
      </c>
      <c r="J4" s="97"/>
      <c r="K4" s="3"/>
      <c r="L4" s="4" t="s">
        <v>8</v>
      </c>
      <c r="M4" s="4" t="s">
        <v>8</v>
      </c>
      <c r="N4" s="4" t="s">
        <v>8</v>
      </c>
      <c r="O4" s="4" t="s">
        <v>8</v>
      </c>
      <c r="P4" s="4" t="s">
        <v>8</v>
      </c>
      <c r="Q4" s="5" t="s">
        <v>8</v>
      </c>
    </row>
    <row r="5" spans="1:17" ht="15.75" thickBot="1">
      <c r="A5" s="4" t="s">
        <v>9</v>
      </c>
      <c r="B5" s="6"/>
      <c r="C5" s="3" t="s">
        <v>10</v>
      </c>
      <c r="D5" s="3" t="s">
        <v>10</v>
      </c>
      <c r="E5" s="3" t="s">
        <v>10</v>
      </c>
      <c r="F5" s="3" t="s">
        <v>10</v>
      </c>
      <c r="G5" s="3" t="s">
        <v>10</v>
      </c>
      <c r="H5" s="7" t="s">
        <v>10</v>
      </c>
      <c r="J5" s="4" t="s">
        <v>9</v>
      </c>
      <c r="K5" s="6"/>
      <c r="L5" s="3" t="s">
        <v>10</v>
      </c>
      <c r="M5" s="3" t="s">
        <v>10</v>
      </c>
      <c r="N5" s="3" t="s">
        <v>10</v>
      </c>
      <c r="O5" s="3" t="s">
        <v>10</v>
      </c>
      <c r="P5" s="3" t="s">
        <v>10</v>
      </c>
      <c r="Q5" s="7" t="s">
        <v>10</v>
      </c>
    </row>
    <row r="6" spans="1:17" ht="15.75" thickBot="1">
      <c r="A6" s="98" t="s">
        <v>424</v>
      </c>
      <c r="B6" s="99"/>
      <c r="C6" s="8">
        <v>245010.90865756082</v>
      </c>
      <c r="D6" s="8">
        <v>266679.08999719907</v>
      </c>
      <c r="E6" s="8">
        <v>288840.20352654433</v>
      </c>
      <c r="F6" s="8">
        <v>305624.61598572548</v>
      </c>
      <c r="G6" s="8">
        <v>324359.06642905268</v>
      </c>
      <c r="H6" s="9">
        <v>1430513.8845960824</v>
      </c>
      <c r="J6" s="98" t="s">
        <v>425</v>
      </c>
      <c r="K6" s="99"/>
      <c r="L6" s="8">
        <v>68232.07407341589</v>
      </c>
      <c r="M6" s="8">
        <v>67398.178052305797</v>
      </c>
      <c r="N6" s="8">
        <v>76157.638566035705</v>
      </c>
      <c r="O6" s="8">
        <v>67779.516412351295</v>
      </c>
      <c r="P6" s="8">
        <v>65936.81011817031</v>
      </c>
      <c r="Q6" s="9">
        <v>345504.217222279</v>
      </c>
    </row>
    <row r="7" spans="1:17" ht="15.75" thickBot="1">
      <c r="A7" s="94" t="s">
        <v>456</v>
      </c>
      <c r="B7" s="95"/>
      <c r="C7" s="10">
        <v>42322.568823485097</v>
      </c>
      <c r="D7" s="10">
        <v>47031.62759044901</v>
      </c>
      <c r="E7" s="10">
        <v>51074.001060075308</v>
      </c>
      <c r="F7" s="10">
        <v>57260.442255757007</v>
      </c>
      <c r="G7" s="10">
        <v>57901.843978781086</v>
      </c>
      <c r="H7" s="9">
        <v>255590.48370854757</v>
      </c>
      <c r="J7" s="94" t="s">
        <v>457</v>
      </c>
      <c r="K7" s="95"/>
      <c r="L7" s="10">
        <v>3850.8275443768002</v>
      </c>
      <c r="M7" s="10">
        <v>4175.0180283270001</v>
      </c>
      <c r="N7" s="10">
        <v>4673.1627094183996</v>
      </c>
      <c r="O7" s="10">
        <v>4933.5100400993988</v>
      </c>
      <c r="P7" s="10">
        <v>3870.8362877212003</v>
      </c>
      <c r="Q7" s="9">
        <v>21503.354609942802</v>
      </c>
    </row>
    <row r="8" spans="1:17" ht="15.75" thickBot="1">
      <c r="A8" s="11" t="s">
        <v>458</v>
      </c>
      <c r="B8" s="12" t="s">
        <v>459</v>
      </c>
      <c r="C8" s="8">
        <v>4005.4901274793001</v>
      </c>
      <c r="D8" s="8">
        <v>3535.6075496374001</v>
      </c>
      <c r="E8" s="8">
        <v>2140.4390765169001</v>
      </c>
      <c r="F8" s="13"/>
      <c r="G8" s="13"/>
      <c r="H8" s="9">
        <v>9681.5367536335998</v>
      </c>
      <c r="J8" s="11" t="s">
        <v>460</v>
      </c>
      <c r="K8" s="12" t="s">
        <v>461</v>
      </c>
      <c r="L8" s="8">
        <v>1078.0428182677001</v>
      </c>
      <c r="M8" s="8">
        <v>1406.3702068194</v>
      </c>
      <c r="N8" s="8">
        <v>1888.0898569904998</v>
      </c>
      <c r="O8" s="8">
        <v>2013.9421944404</v>
      </c>
      <c r="P8" s="8">
        <v>814.81391562329998</v>
      </c>
      <c r="Q8" s="9">
        <v>7201.2589921412991</v>
      </c>
    </row>
    <row r="9" spans="1:17" ht="15.75" thickBot="1">
      <c r="A9" s="11" t="s">
        <v>462</v>
      </c>
      <c r="B9" s="12" t="s">
        <v>463</v>
      </c>
      <c r="C9" s="10">
        <v>1960.5909435628</v>
      </c>
      <c r="D9" s="10">
        <v>2172.2974222615999</v>
      </c>
      <c r="E9" s="10">
        <v>2729.9313636684001</v>
      </c>
      <c r="F9" s="10">
        <v>3112.2514189614999</v>
      </c>
      <c r="G9" s="10">
        <v>1656.5382267946</v>
      </c>
      <c r="H9" s="9">
        <v>11631.6093752489</v>
      </c>
      <c r="J9" s="11" t="s">
        <v>464</v>
      </c>
      <c r="K9" s="12" t="s">
        <v>465</v>
      </c>
      <c r="L9" s="10">
        <v>179.7567288637</v>
      </c>
      <c r="M9" s="10">
        <v>41.858220719500004</v>
      </c>
      <c r="N9" s="10">
        <v>42.139861642700005</v>
      </c>
      <c r="O9" s="10">
        <v>42.453045881799994</v>
      </c>
      <c r="P9" s="10">
        <v>42.735350376699998</v>
      </c>
      <c r="Q9" s="9">
        <v>348.94320748439998</v>
      </c>
    </row>
    <row r="10" spans="1:17" ht="15.75" thickBot="1">
      <c r="A10" s="11" t="s">
        <v>466</v>
      </c>
      <c r="B10" s="12" t="s">
        <v>467</v>
      </c>
      <c r="C10" s="8">
        <v>369.91369775899994</v>
      </c>
      <c r="D10" s="13"/>
      <c r="E10" s="13"/>
      <c r="F10" s="13"/>
      <c r="G10" s="13"/>
      <c r="H10" s="9">
        <v>369.91369775899994</v>
      </c>
      <c r="J10" s="11" t="s">
        <v>468</v>
      </c>
      <c r="K10" s="12" t="s">
        <v>469</v>
      </c>
      <c r="L10" s="8">
        <v>456.30554249670001</v>
      </c>
      <c r="M10" s="8">
        <v>460.44042790319997</v>
      </c>
      <c r="N10" s="8">
        <v>351.16551366509998</v>
      </c>
      <c r="O10" s="8">
        <v>353.7753823315</v>
      </c>
      <c r="P10" s="8">
        <v>356.12791979790001</v>
      </c>
      <c r="Q10" s="9">
        <v>1977.8147861943999</v>
      </c>
    </row>
    <row r="11" spans="1:17" ht="15.75" thickBot="1">
      <c r="A11" s="11" t="s">
        <v>470</v>
      </c>
      <c r="B11" s="12" t="s">
        <v>471</v>
      </c>
      <c r="C11" s="10">
        <v>515.43860268489993</v>
      </c>
      <c r="D11" s="10">
        <v>523.90490211600002</v>
      </c>
      <c r="E11" s="10">
        <v>703.49630823580003</v>
      </c>
      <c r="F11" s="10">
        <v>708.94355196070012</v>
      </c>
      <c r="G11" s="10">
        <v>714.01966096779995</v>
      </c>
      <c r="H11" s="9">
        <v>3165.8030259651996</v>
      </c>
      <c r="J11" s="11" t="s">
        <v>472</v>
      </c>
      <c r="K11" s="12" t="s">
        <v>473</v>
      </c>
      <c r="L11" s="10">
        <v>779.90943735000008</v>
      </c>
      <c r="M11" s="10">
        <v>791.34042697589996</v>
      </c>
      <c r="N11" s="10">
        <v>796.7968674</v>
      </c>
      <c r="O11" s="10">
        <v>803.06275597590002</v>
      </c>
      <c r="P11" s="10">
        <v>809.08558965180009</v>
      </c>
      <c r="Q11" s="9">
        <v>3980.1950773535996</v>
      </c>
    </row>
    <row r="12" spans="1:17" ht="15.75" thickBot="1">
      <c r="A12" s="11" t="s">
        <v>474</v>
      </c>
      <c r="B12" s="12" t="s">
        <v>475</v>
      </c>
      <c r="C12" s="8">
        <v>996.1207523769001</v>
      </c>
      <c r="D12" s="8">
        <v>1010.8606320736</v>
      </c>
      <c r="E12" s="8">
        <v>1272.2142826930001</v>
      </c>
      <c r="F12" s="8">
        <v>1282.0988205123999</v>
      </c>
      <c r="G12" s="8">
        <v>1808.1957921311</v>
      </c>
      <c r="H12" s="9">
        <v>6369.490279787</v>
      </c>
      <c r="J12" s="11" t="s">
        <v>476</v>
      </c>
      <c r="K12" s="12" t="s">
        <v>477</v>
      </c>
      <c r="L12" s="8">
        <v>522.15910655000005</v>
      </c>
      <c r="M12" s="8">
        <v>632.89179114000001</v>
      </c>
      <c r="N12" s="8">
        <v>746.94846653000002</v>
      </c>
      <c r="O12" s="8">
        <v>865.56939432000001</v>
      </c>
      <c r="P12" s="8">
        <v>987.21216090000007</v>
      </c>
      <c r="Q12" s="9">
        <v>3754.7809194399997</v>
      </c>
    </row>
    <row r="13" spans="1:17" ht="15.75" thickBot="1">
      <c r="A13" s="11" t="s">
        <v>478</v>
      </c>
      <c r="B13" s="12" t="s">
        <v>479</v>
      </c>
      <c r="C13" s="10">
        <v>2013.2403490744998</v>
      </c>
      <c r="D13" s="10">
        <v>2045.7906681508002</v>
      </c>
      <c r="E13" s="10">
        <v>2746.3815975293001</v>
      </c>
      <c r="F13" s="10">
        <v>2766.9928332052</v>
      </c>
      <c r="G13" s="10">
        <v>3134.4925318935998</v>
      </c>
      <c r="H13" s="9">
        <v>12706.897979853398</v>
      </c>
      <c r="J13" s="11" t="s">
        <v>480</v>
      </c>
      <c r="K13" s="12" t="s">
        <v>481</v>
      </c>
      <c r="L13" s="10">
        <v>104.14761069000001</v>
      </c>
      <c r="M13" s="10">
        <v>104.99105533000001</v>
      </c>
      <c r="N13" s="10">
        <v>105.93652941000001</v>
      </c>
      <c r="O13" s="10">
        <v>107.10645920999998</v>
      </c>
      <c r="P13" s="10">
        <v>108.28914350000001</v>
      </c>
      <c r="Q13" s="9">
        <v>530.47079814000006</v>
      </c>
    </row>
    <row r="14" spans="1:17" ht="15.75" thickBot="1">
      <c r="A14" s="11" t="s">
        <v>482</v>
      </c>
      <c r="B14" s="12" t="s">
        <v>483</v>
      </c>
      <c r="C14" s="8">
        <v>1117.3352592407</v>
      </c>
      <c r="D14" s="8">
        <v>1134.6009283716</v>
      </c>
      <c r="E14" s="8">
        <v>1141.2773419982</v>
      </c>
      <c r="F14" s="8">
        <v>1148.7617278486</v>
      </c>
      <c r="G14" s="8">
        <v>1155.7260173011</v>
      </c>
      <c r="H14" s="9">
        <v>5697.7012747601993</v>
      </c>
      <c r="J14" s="11" t="s">
        <v>484</v>
      </c>
      <c r="K14" s="12" t="s">
        <v>485</v>
      </c>
      <c r="L14" s="8">
        <v>208.71608575890002</v>
      </c>
      <c r="M14" s="8">
        <v>210.60739984</v>
      </c>
      <c r="N14" s="8">
        <v>212.02446108000001</v>
      </c>
      <c r="O14" s="8">
        <v>213.60023083940001</v>
      </c>
      <c r="P14" s="8">
        <v>215.020630821</v>
      </c>
      <c r="Q14" s="9">
        <v>1059.9688083392998</v>
      </c>
    </row>
    <row r="15" spans="1:17" ht="15.75" thickBot="1">
      <c r="A15" s="11" t="s">
        <v>486</v>
      </c>
      <c r="B15" s="12" t="s">
        <v>487</v>
      </c>
      <c r="C15" s="10">
        <v>317.60552614289998</v>
      </c>
      <c r="D15" s="10">
        <v>482.17705566989997</v>
      </c>
      <c r="E15" s="10">
        <v>650.09408870880009</v>
      </c>
      <c r="F15" s="10">
        <v>988.02951376120006</v>
      </c>
      <c r="G15" s="10">
        <v>1446.0857095795</v>
      </c>
      <c r="H15" s="9">
        <v>3883.9918938623</v>
      </c>
      <c r="J15" s="11" t="s">
        <v>488</v>
      </c>
      <c r="K15" s="12" t="s">
        <v>489</v>
      </c>
      <c r="L15" s="10">
        <v>521.79021439979999</v>
      </c>
      <c r="M15" s="10">
        <v>526.51849959899994</v>
      </c>
      <c r="N15" s="10">
        <v>530.06115270010002</v>
      </c>
      <c r="O15" s="10">
        <v>534.00057710040005</v>
      </c>
      <c r="P15" s="10">
        <v>537.55157705049999</v>
      </c>
      <c r="Q15" s="9">
        <v>2649.9220208497995</v>
      </c>
    </row>
    <row r="16" spans="1:17" ht="15.75" thickBot="1">
      <c r="A16" s="11" t="s">
        <v>490</v>
      </c>
      <c r="B16" s="12" t="s">
        <v>491</v>
      </c>
      <c r="C16" s="8">
        <v>219.42652069159999</v>
      </c>
      <c r="D16" s="8">
        <v>222.74592150039999</v>
      </c>
      <c r="E16" s="8">
        <v>337.76711261050002</v>
      </c>
      <c r="F16" s="8">
        <v>569.88206516579999</v>
      </c>
      <c r="G16" s="8">
        <v>807.40191512929994</v>
      </c>
      <c r="H16" s="9">
        <v>2157.2235350975998</v>
      </c>
      <c r="J16" s="94" t="s">
        <v>492</v>
      </c>
      <c r="K16" s="95"/>
      <c r="L16" s="8">
        <v>12144.184468183999</v>
      </c>
      <c r="M16" s="8">
        <v>10701.300263495599</v>
      </c>
      <c r="N16" s="8">
        <v>13588.5182730946</v>
      </c>
      <c r="O16" s="8">
        <v>9282.3979689954995</v>
      </c>
      <c r="P16" s="8">
        <v>8953.3237231079002</v>
      </c>
      <c r="Q16" s="9">
        <v>54669.724696877602</v>
      </c>
    </row>
    <row r="17" spans="1:17" ht="15.75" thickBot="1">
      <c r="A17" s="11" t="s">
        <v>493</v>
      </c>
      <c r="B17" s="12" t="s">
        <v>494</v>
      </c>
      <c r="C17" s="10">
        <v>264.22406982819996</v>
      </c>
      <c r="D17" s="10">
        <v>536.26904826409998</v>
      </c>
      <c r="E17" s="10">
        <v>759.48537431400007</v>
      </c>
      <c r="F17" s="10">
        <v>1099.2499422911999</v>
      </c>
      <c r="G17" s="10">
        <v>1614.4323686796001</v>
      </c>
      <c r="H17" s="9">
        <v>4273.6608033770999</v>
      </c>
      <c r="J17" s="11" t="s">
        <v>495</v>
      </c>
      <c r="K17" s="12" t="s">
        <v>496</v>
      </c>
      <c r="L17" s="10">
        <v>2930.3738440699999</v>
      </c>
      <c r="M17" s="10">
        <v>6684.6788709217999</v>
      </c>
      <c r="N17" s="10">
        <v>8218.0681114610998</v>
      </c>
      <c r="O17" s="10">
        <v>7888.2565249206</v>
      </c>
      <c r="P17" s="10">
        <v>7547.2241417826008</v>
      </c>
      <c r="Q17" s="9">
        <v>33268.6014931561</v>
      </c>
    </row>
    <row r="18" spans="1:17" ht="15.75" thickBot="1">
      <c r="A18" s="11" t="s">
        <v>497</v>
      </c>
      <c r="B18" s="12" t="s">
        <v>498</v>
      </c>
      <c r="C18" s="8">
        <v>3787.5102292866004</v>
      </c>
      <c r="D18" s="8">
        <v>4487.4181835661002</v>
      </c>
      <c r="E18" s="8">
        <v>5158.0146544575</v>
      </c>
      <c r="F18" s="8">
        <v>5839.8977172140003</v>
      </c>
      <c r="G18" s="8">
        <v>6309.4189826637003</v>
      </c>
      <c r="H18" s="9">
        <v>25582.259767187901</v>
      </c>
      <c r="J18" s="11" t="s">
        <v>499</v>
      </c>
      <c r="K18" s="12" t="s">
        <v>500</v>
      </c>
      <c r="L18" s="8">
        <v>2622.5176175748002</v>
      </c>
      <c r="M18" s="13"/>
      <c r="N18" s="13"/>
      <c r="O18" s="13"/>
      <c r="P18" s="13"/>
      <c r="Q18" s="9">
        <v>2622.5176175748002</v>
      </c>
    </row>
    <row r="19" spans="1:17" ht="15.75" thickBot="1">
      <c r="A19" s="11" t="s">
        <v>501</v>
      </c>
      <c r="B19" s="12" t="s">
        <v>502</v>
      </c>
      <c r="C19" s="10">
        <v>382.83207388199997</v>
      </c>
      <c r="D19" s="10">
        <v>777.75683015159996</v>
      </c>
      <c r="E19" s="10">
        <v>977.35846666939995</v>
      </c>
      <c r="F19" s="10">
        <v>1376.2882447104998</v>
      </c>
      <c r="G19" s="10">
        <v>1976.5053773242998</v>
      </c>
      <c r="H19" s="9">
        <v>5490.7409927378003</v>
      </c>
      <c r="J19" s="11" t="s">
        <v>503</v>
      </c>
      <c r="K19" s="12" t="s">
        <v>504</v>
      </c>
      <c r="L19" s="10">
        <v>5237.0892026031006</v>
      </c>
      <c r="M19" s="10">
        <v>2645.9940734906004</v>
      </c>
      <c r="N19" s="10">
        <v>3988.8339133090999</v>
      </c>
      <c r="O19" s="14"/>
      <c r="P19" s="14"/>
      <c r="Q19" s="9">
        <v>11871.9171894028</v>
      </c>
    </row>
    <row r="20" spans="1:17" ht="15.75" thickBot="1">
      <c r="A20" s="11" t="s">
        <v>505</v>
      </c>
      <c r="B20" s="12" t="s">
        <v>506</v>
      </c>
      <c r="C20" s="8">
        <v>240.89867330859997</v>
      </c>
      <c r="D20" s="8">
        <v>244.7786224251</v>
      </c>
      <c r="E20" s="8">
        <v>370.69000237630001</v>
      </c>
      <c r="F20" s="8">
        <v>499.50924184130002</v>
      </c>
      <c r="G20" s="8">
        <v>756.87223429539995</v>
      </c>
      <c r="H20" s="9">
        <v>2112.7487742467001</v>
      </c>
      <c r="J20" s="11" t="s">
        <v>507</v>
      </c>
      <c r="K20" s="12" t="s">
        <v>508</v>
      </c>
      <c r="L20" s="8">
        <v>258.49423074639998</v>
      </c>
      <c r="M20" s="8">
        <v>262.73744607310005</v>
      </c>
      <c r="N20" s="8">
        <v>264.7862728046</v>
      </c>
      <c r="O20" s="8">
        <v>267.04815911610001</v>
      </c>
      <c r="P20" s="8">
        <v>269.17924326949998</v>
      </c>
      <c r="Q20" s="9">
        <v>1322.2453520097001</v>
      </c>
    </row>
    <row r="21" spans="1:17" ht="15.75" thickBot="1">
      <c r="A21" s="11" t="s">
        <v>509</v>
      </c>
      <c r="B21" s="12" t="s">
        <v>510</v>
      </c>
      <c r="C21" s="10">
        <v>1281.4892392905999</v>
      </c>
      <c r="D21" s="10">
        <v>1300.6907048031001</v>
      </c>
      <c r="E21" s="10">
        <v>1315.6723593838001</v>
      </c>
      <c r="F21" s="10">
        <v>1332.8095936612001</v>
      </c>
      <c r="G21" s="10">
        <v>1349.7659008397</v>
      </c>
      <c r="H21" s="9">
        <v>6580.4277979784001</v>
      </c>
      <c r="J21" s="11" t="s">
        <v>511</v>
      </c>
      <c r="K21" s="12" t="s">
        <v>512</v>
      </c>
      <c r="L21" s="10">
        <v>521.74033735</v>
      </c>
      <c r="M21" s="10">
        <v>528.71952345</v>
      </c>
      <c r="N21" s="10">
        <v>533.76270755000007</v>
      </c>
      <c r="O21" s="10">
        <v>539.69265014999996</v>
      </c>
      <c r="P21" s="10">
        <v>545.61360329999991</v>
      </c>
      <c r="Q21" s="9">
        <v>2669.5288218000001</v>
      </c>
    </row>
    <row r="22" spans="1:17" ht="15.75" thickBot="1">
      <c r="A22" s="11" t="s">
        <v>513</v>
      </c>
      <c r="B22" s="12" t="s">
        <v>514</v>
      </c>
      <c r="C22" s="8">
        <v>528.4481396555999</v>
      </c>
      <c r="D22" s="8">
        <v>536.26904826379996</v>
      </c>
      <c r="E22" s="8">
        <v>813.73432962159995</v>
      </c>
      <c r="F22" s="8">
        <v>824.43745671830004</v>
      </c>
      <c r="G22" s="8">
        <v>1113.4016335722999</v>
      </c>
      <c r="H22" s="9">
        <v>3816.2906078315996</v>
      </c>
      <c r="J22" s="11" t="s">
        <v>515</v>
      </c>
      <c r="K22" s="12" t="s">
        <v>516</v>
      </c>
      <c r="L22" s="8">
        <v>208.71608575890002</v>
      </c>
      <c r="M22" s="8">
        <v>210.60739984</v>
      </c>
      <c r="N22" s="8">
        <v>212.02446108000001</v>
      </c>
      <c r="O22" s="8">
        <v>213.60023083940001</v>
      </c>
      <c r="P22" s="8">
        <v>215.020630821</v>
      </c>
      <c r="Q22" s="9">
        <v>1059.9688083393</v>
      </c>
    </row>
    <row r="23" spans="1:17" ht="15.75" thickBot="1">
      <c r="A23" s="11" t="s">
        <v>517</v>
      </c>
      <c r="B23" s="12" t="s">
        <v>518</v>
      </c>
      <c r="C23" s="10">
        <v>2891.1966899159997</v>
      </c>
      <c r="D23" s="10">
        <v>2938.0630085664002</v>
      </c>
      <c r="E23" s="10">
        <v>2957.2855663487999</v>
      </c>
      <c r="F23" s="10">
        <v>2978.4520337931999</v>
      </c>
      <c r="G23" s="10">
        <v>999.35555276979994</v>
      </c>
      <c r="H23" s="9">
        <v>12764.3528513942</v>
      </c>
      <c r="J23" s="11" t="s">
        <v>519</v>
      </c>
      <c r="K23" s="12" t="s">
        <v>520</v>
      </c>
      <c r="L23" s="10">
        <v>365.25315008079997</v>
      </c>
      <c r="M23" s="10">
        <v>368.56294972009999</v>
      </c>
      <c r="N23" s="10">
        <v>371.04280688980003</v>
      </c>
      <c r="O23" s="10">
        <v>373.80040396940001</v>
      </c>
      <c r="P23" s="10">
        <v>376.2861039348</v>
      </c>
      <c r="Q23" s="9">
        <v>1854.9454145949001</v>
      </c>
    </row>
    <row r="24" spans="1:17" ht="15.75" thickBot="1">
      <c r="A24" s="11" t="s">
        <v>521</v>
      </c>
      <c r="B24" s="12" t="s">
        <v>522</v>
      </c>
      <c r="C24" s="8">
        <v>332.57901975239997</v>
      </c>
      <c r="D24" s="8">
        <v>337.6793916062</v>
      </c>
      <c r="E24" s="8">
        <v>340.6100729222</v>
      </c>
      <c r="F24" s="8">
        <v>343.93176944419997</v>
      </c>
      <c r="G24" s="8">
        <v>347.14699122600001</v>
      </c>
      <c r="H24" s="9">
        <v>1701.9472449509999</v>
      </c>
      <c r="J24" s="94" t="s">
        <v>523</v>
      </c>
      <c r="K24" s="95"/>
      <c r="L24" s="8">
        <v>8248.2383765366994</v>
      </c>
      <c r="M24" s="8">
        <v>9340.7419422599032</v>
      </c>
      <c r="N24" s="8">
        <v>9504.8790943065014</v>
      </c>
      <c r="O24" s="8">
        <v>7106.0981035630002</v>
      </c>
      <c r="P24" s="8">
        <v>7156.6965077916993</v>
      </c>
      <c r="Q24" s="9">
        <v>41356.654024457806</v>
      </c>
    </row>
    <row r="25" spans="1:17" ht="15.75" thickBot="1">
      <c r="A25" s="11" t="s">
        <v>524</v>
      </c>
      <c r="B25" s="12" t="s">
        <v>525</v>
      </c>
      <c r="C25" s="10">
        <v>1677.467331518</v>
      </c>
      <c r="D25" s="10">
        <v>1704.5685715709999</v>
      </c>
      <c r="E25" s="14"/>
      <c r="F25" s="14"/>
      <c r="G25" s="14"/>
      <c r="H25" s="9">
        <v>3382.0359030889999</v>
      </c>
      <c r="J25" s="11" t="s">
        <v>526</v>
      </c>
      <c r="K25" s="12" t="s">
        <v>527</v>
      </c>
      <c r="L25" s="10">
        <v>871.38965804819998</v>
      </c>
      <c r="M25" s="10">
        <v>879.28589433100001</v>
      </c>
      <c r="N25" s="10">
        <v>885.2021250089</v>
      </c>
      <c r="O25" s="10">
        <v>891.78096375690006</v>
      </c>
      <c r="P25" s="10">
        <v>897.71113367280009</v>
      </c>
      <c r="Q25" s="9">
        <v>4425.3697748178001</v>
      </c>
    </row>
    <row r="26" spans="1:17" ht="15.75" thickBot="1">
      <c r="A26" s="11" t="s">
        <v>528</v>
      </c>
      <c r="B26" s="12" t="s">
        <v>529</v>
      </c>
      <c r="C26" s="8">
        <v>1729.8255508049999</v>
      </c>
      <c r="D26" s="8">
        <v>2051.7426397267</v>
      </c>
      <c r="E26" s="8">
        <v>2653.4603845515994</v>
      </c>
      <c r="F26" s="8">
        <v>3263.5943720589003</v>
      </c>
      <c r="G26" s="8">
        <v>3580.4514550116992</v>
      </c>
      <c r="H26" s="9">
        <v>13279.074402153899</v>
      </c>
      <c r="J26" s="11" t="s">
        <v>530</v>
      </c>
      <c r="K26" s="12" t="s">
        <v>531</v>
      </c>
      <c r="L26" s="8">
        <v>834.86434304049999</v>
      </c>
      <c r="M26" s="8">
        <v>1053.0369992001999</v>
      </c>
      <c r="N26" s="8">
        <v>1060.1223054</v>
      </c>
      <c r="O26" s="8">
        <v>1335.0014427492999</v>
      </c>
      <c r="P26" s="8">
        <v>1343.8789426244</v>
      </c>
      <c r="Q26" s="9">
        <v>5626.9040330144007</v>
      </c>
    </row>
    <row r="27" spans="1:17" ht="15.75" thickBot="1">
      <c r="A27" s="11" t="s">
        <v>532</v>
      </c>
      <c r="B27" s="12" t="s">
        <v>533</v>
      </c>
      <c r="C27" s="10">
        <v>656.67603812350001</v>
      </c>
      <c r="D27" s="10">
        <v>1334.1248849203</v>
      </c>
      <c r="E27" s="10">
        <v>1685.6552499456</v>
      </c>
      <c r="F27" s="10">
        <v>2729.5357156762002</v>
      </c>
      <c r="G27" s="10">
        <v>3796.7465474610999</v>
      </c>
      <c r="H27" s="9">
        <v>10202.7384361267</v>
      </c>
      <c r="J27" s="11" t="s">
        <v>534</v>
      </c>
      <c r="K27" s="12" t="s">
        <v>535</v>
      </c>
      <c r="L27" s="10">
        <v>1794.9583375361999</v>
      </c>
      <c r="M27" s="10">
        <v>1811.2236386234999</v>
      </c>
      <c r="N27" s="10">
        <v>1823.4103652879</v>
      </c>
      <c r="O27" s="10">
        <v>1836.9619852229</v>
      </c>
      <c r="P27" s="10">
        <v>1849.1774250517001</v>
      </c>
      <c r="Q27" s="9">
        <v>9115.7317517222</v>
      </c>
    </row>
    <row r="28" spans="1:17" ht="15.75" thickBot="1">
      <c r="A28" s="11" t="s">
        <v>536</v>
      </c>
      <c r="B28" s="12" t="s">
        <v>537</v>
      </c>
      <c r="C28" s="8">
        <v>724.71704035789992</v>
      </c>
      <c r="D28" s="8">
        <v>1104.8997286713</v>
      </c>
      <c r="E28" s="8">
        <v>1114.1692007734</v>
      </c>
      <c r="F28" s="8">
        <v>1499.2501144834</v>
      </c>
      <c r="G28" s="8">
        <v>1512.2513057935998</v>
      </c>
      <c r="H28" s="9">
        <v>5955.2873900795994</v>
      </c>
      <c r="J28" s="11" t="s">
        <v>538</v>
      </c>
      <c r="K28" s="12" t="s">
        <v>539</v>
      </c>
      <c r="L28" s="8">
        <v>748.17564375979998</v>
      </c>
      <c r="M28" s="8">
        <v>758.18379662819996</v>
      </c>
      <c r="N28" s="8">
        <v>765.41572262599982</v>
      </c>
      <c r="O28" s="8">
        <v>773.91926031589992</v>
      </c>
      <c r="P28" s="8">
        <v>782.40990713309998</v>
      </c>
      <c r="Q28" s="9">
        <v>3828.1043304629998</v>
      </c>
    </row>
    <row r="29" spans="1:17" ht="15.75" thickBot="1">
      <c r="A29" s="11" t="s">
        <v>540</v>
      </c>
      <c r="B29" s="12" t="s">
        <v>541</v>
      </c>
      <c r="C29" s="10">
        <v>1763.3866900101998</v>
      </c>
      <c r="D29" s="10">
        <v>1792.3906309957999</v>
      </c>
      <c r="E29" s="10">
        <v>2704.9415443733001</v>
      </c>
      <c r="F29" s="10">
        <v>3630.3502315096998</v>
      </c>
      <c r="G29" s="14"/>
      <c r="H29" s="9">
        <v>9891.0690968890012</v>
      </c>
      <c r="J29" s="11" t="s">
        <v>542</v>
      </c>
      <c r="K29" s="12" t="s">
        <v>543</v>
      </c>
      <c r="L29" s="10">
        <v>522.83379482760006</v>
      </c>
      <c r="M29" s="10">
        <v>527.57153659869994</v>
      </c>
      <c r="N29" s="10">
        <v>531.1212750064999</v>
      </c>
      <c r="O29" s="10">
        <v>535.06857825400004</v>
      </c>
      <c r="P29" s="10">
        <v>538.62668020499996</v>
      </c>
      <c r="Q29" s="9">
        <v>2655.2218648917997</v>
      </c>
    </row>
    <row r="30" spans="1:17" ht="15.75" thickBot="1">
      <c r="A30" s="11" t="s">
        <v>544</v>
      </c>
      <c r="B30" s="12" t="s">
        <v>545</v>
      </c>
      <c r="C30" s="8">
        <v>255.95611916959999</v>
      </c>
      <c r="D30" s="8">
        <v>389.8853244206</v>
      </c>
      <c r="E30" s="8">
        <v>393.13577324750003</v>
      </c>
      <c r="F30" s="8">
        <v>529.07306567399996</v>
      </c>
      <c r="G30" s="8">
        <v>533.78177266820001</v>
      </c>
      <c r="H30" s="9">
        <v>2101.8320551799002</v>
      </c>
      <c r="J30" s="11" t="s">
        <v>546</v>
      </c>
      <c r="K30" s="12" t="s">
        <v>547</v>
      </c>
      <c r="L30" s="8">
        <v>1318.0420815719001</v>
      </c>
      <c r="M30" s="8">
        <v>1329.9857299895998</v>
      </c>
      <c r="N30" s="8">
        <v>1338.9344717211</v>
      </c>
      <c r="O30" s="8">
        <v>1348.8854577530001</v>
      </c>
      <c r="P30" s="8">
        <v>1357.8552836285</v>
      </c>
      <c r="Q30" s="9">
        <v>6693.7030246640998</v>
      </c>
    </row>
    <row r="31" spans="1:17" ht="15.75" thickBot="1">
      <c r="A31" s="11" t="s">
        <v>548</v>
      </c>
      <c r="B31" s="12" t="s">
        <v>549</v>
      </c>
      <c r="C31" s="10">
        <v>489.62870096430004</v>
      </c>
      <c r="D31" s="10">
        <v>496.65461742010001</v>
      </c>
      <c r="E31" s="10">
        <v>503.17839234030004</v>
      </c>
      <c r="F31" s="10">
        <v>510.70928173200002</v>
      </c>
      <c r="G31" s="10">
        <v>518.24940803970003</v>
      </c>
      <c r="H31" s="9">
        <v>2518.4204004963999</v>
      </c>
      <c r="J31" s="11" t="s">
        <v>550</v>
      </c>
      <c r="K31" s="12" t="s">
        <v>551</v>
      </c>
      <c r="L31" s="10">
        <v>730.50630016050002</v>
      </c>
      <c r="M31" s="10">
        <v>737.12589943959995</v>
      </c>
      <c r="N31" s="10">
        <v>742.08561377889998</v>
      </c>
      <c r="O31" s="14"/>
      <c r="P31" s="14"/>
      <c r="Q31" s="9">
        <v>2209.7178133789998</v>
      </c>
    </row>
    <row r="32" spans="1:17" ht="15.75" thickBot="1">
      <c r="A32" s="11" t="s">
        <v>552</v>
      </c>
      <c r="B32" s="12" t="s">
        <v>553</v>
      </c>
      <c r="C32" s="8">
        <v>649.56286728989994</v>
      </c>
      <c r="D32" s="8">
        <v>923.33422474940005</v>
      </c>
      <c r="E32" s="8">
        <v>1064.3974151329001</v>
      </c>
      <c r="F32" s="8">
        <v>1343.4720354786</v>
      </c>
      <c r="G32" s="8">
        <v>1627.2376663536998</v>
      </c>
      <c r="H32" s="9">
        <v>5608.0042090044999</v>
      </c>
      <c r="J32" s="11" t="s">
        <v>554</v>
      </c>
      <c r="K32" s="12" t="s">
        <v>555</v>
      </c>
      <c r="L32" s="8">
        <v>1051.7792632255</v>
      </c>
      <c r="M32" s="8">
        <v>1865.2351277385999</v>
      </c>
      <c r="N32" s="8">
        <v>1976.9431855321</v>
      </c>
      <c r="O32" s="13"/>
      <c r="P32" s="13"/>
      <c r="Q32" s="9">
        <v>4893.9575764962001</v>
      </c>
    </row>
    <row r="33" spans="1:17" ht="15.75" thickBot="1">
      <c r="A33" s="11" t="s">
        <v>556</v>
      </c>
      <c r="B33" s="12" t="s">
        <v>557</v>
      </c>
      <c r="C33" s="10">
        <v>1986.3824509146</v>
      </c>
      <c r="D33" s="10">
        <v>2522.2504180931996</v>
      </c>
      <c r="E33" s="10">
        <v>3059.3679187856001</v>
      </c>
      <c r="F33" s="10">
        <v>3096.2195569010005</v>
      </c>
      <c r="G33" s="10">
        <v>3654.2534551591993</v>
      </c>
      <c r="H33" s="9">
        <v>14318.473799853598</v>
      </c>
      <c r="J33" s="11" t="s">
        <v>558</v>
      </c>
      <c r="K33" s="12" t="s">
        <v>559</v>
      </c>
      <c r="L33" s="10">
        <v>114.79384716809999</v>
      </c>
      <c r="M33" s="10">
        <v>115.8340699111</v>
      </c>
      <c r="N33" s="10">
        <v>116.6134535943</v>
      </c>
      <c r="O33" s="10">
        <v>117.48012696229999</v>
      </c>
      <c r="P33" s="10">
        <v>118.2613469505</v>
      </c>
      <c r="Q33" s="9">
        <v>582.98284458629996</v>
      </c>
    </row>
    <row r="34" spans="1:17" ht="15.75" thickBot="1">
      <c r="A34" s="11" t="s">
        <v>560</v>
      </c>
      <c r="B34" s="12" t="s">
        <v>561</v>
      </c>
      <c r="C34" s="8">
        <v>413.20244807329999</v>
      </c>
      <c r="D34" s="8">
        <v>419.88339562229999</v>
      </c>
      <c r="E34" s="13"/>
      <c r="F34" s="13"/>
      <c r="G34" s="13"/>
      <c r="H34" s="9">
        <v>833.08584369560003</v>
      </c>
      <c r="J34" s="11" t="s">
        <v>562</v>
      </c>
      <c r="K34" s="12" t="s">
        <v>563</v>
      </c>
      <c r="L34" s="8">
        <v>260.89510719840001</v>
      </c>
      <c r="M34" s="8">
        <v>263.25924979939998</v>
      </c>
      <c r="N34" s="8">
        <v>265.0305763508</v>
      </c>
      <c r="O34" s="8">
        <v>267.00028854869998</v>
      </c>
      <c r="P34" s="8">
        <v>268.77578852569997</v>
      </c>
      <c r="Q34" s="9">
        <v>1324.9610104230001</v>
      </c>
    </row>
    <row r="35" spans="1:17" ht="15.75" thickBot="1">
      <c r="A35" s="11" t="s">
        <v>564</v>
      </c>
      <c r="B35" s="12" t="s">
        <v>565</v>
      </c>
      <c r="C35" s="10">
        <v>663.68113759329992</v>
      </c>
      <c r="D35" s="10">
        <v>674.84954109089995</v>
      </c>
      <c r="E35" s="10">
        <v>848.38804332030008</v>
      </c>
      <c r="F35" s="10">
        <v>853.56434589819992</v>
      </c>
      <c r="G35" s="10">
        <v>858.19479629269995</v>
      </c>
      <c r="H35" s="9">
        <v>3898.6778641953993</v>
      </c>
      <c r="J35" s="94" t="s">
        <v>566</v>
      </c>
      <c r="K35" s="95"/>
      <c r="L35" s="10">
        <v>25202.52413202549</v>
      </c>
      <c r="M35" s="10">
        <v>22325.292510500898</v>
      </c>
      <c r="N35" s="10">
        <v>20318.195846881506</v>
      </c>
      <c r="O35" s="10">
        <v>17425.350516307899</v>
      </c>
      <c r="P35" s="10">
        <v>16722.5812988906</v>
      </c>
      <c r="Q35" s="9">
        <v>101993.94430460638</v>
      </c>
    </row>
    <row r="36" spans="1:17" ht="15.75" thickBot="1">
      <c r="A36" s="11" t="s">
        <v>567</v>
      </c>
      <c r="B36" s="12" t="s">
        <v>568</v>
      </c>
      <c r="C36" s="8">
        <v>398.3372448861</v>
      </c>
      <c r="D36" s="8">
        <v>605.78024819159998</v>
      </c>
      <c r="E36" s="8">
        <v>882.3231896259</v>
      </c>
      <c r="F36" s="8">
        <v>1096.4415803875002</v>
      </c>
      <c r="G36" s="8">
        <v>1314.3285084631</v>
      </c>
      <c r="H36" s="9">
        <v>4297.2107715541997</v>
      </c>
      <c r="J36" s="11" t="s">
        <v>569</v>
      </c>
      <c r="K36" s="12" t="s">
        <v>570</v>
      </c>
      <c r="L36" s="8">
        <v>4470.2712104157008</v>
      </c>
      <c r="M36" s="8">
        <v>4853.6452252714998</v>
      </c>
      <c r="N36" s="8">
        <v>5226.6044323291999</v>
      </c>
      <c r="O36" s="8">
        <v>5614.9623321606005</v>
      </c>
      <c r="P36" s="8">
        <v>5676.563928734</v>
      </c>
      <c r="Q36" s="9">
        <v>25842.047128911003</v>
      </c>
    </row>
    <row r="37" spans="1:17" ht="15.75" thickBot="1">
      <c r="A37" s="11" t="s">
        <v>571</v>
      </c>
      <c r="B37" s="12" t="s">
        <v>572</v>
      </c>
      <c r="C37" s="10">
        <v>211.31339986</v>
      </c>
      <c r="D37" s="10">
        <v>267.5245351561</v>
      </c>
      <c r="E37" s="10">
        <v>432.1576410083</v>
      </c>
      <c r="F37" s="10">
        <v>600.94085879199997</v>
      </c>
      <c r="G37" s="10">
        <v>718.19286915980001</v>
      </c>
      <c r="H37" s="9">
        <v>2230.1293039761999</v>
      </c>
      <c r="J37" s="11" t="s">
        <v>573</v>
      </c>
      <c r="K37" s="12" t="s">
        <v>574</v>
      </c>
      <c r="L37" s="10">
        <v>918.35077734419997</v>
      </c>
      <c r="M37" s="10">
        <v>926.67255929550004</v>
      </c>
      <c r="N37" s="10">
        <v>932.90762875260009</v>
      </c>
      <c r="O37" s="10">
        <v>939.84101569569998</v>
      </c>
      <c r="P37" s="10">
        <v>946.09077560820003</v>
      </c>
      <c r="Q37" s="9">
        <v>4663.8627566962004</v>
      </c>
    </row>
    <row r="38" spans="1:17" ht="15.75" thickBot="1">
      <c r="A38" s="11" t="s">
        <v>575</v>
      </c>
      <c r="B38" s="12" t="s">
        <v>576</v>
      </c>
      <c r="C38" s="8">
        <v>510.4375912772</v>
      </c>
      <c r="D38" s="8">
        <v>777.14166590460002</v>
      </c>
      <c r="E38" s="8">
        <v>1050.8829189579999</v>
      </c>
      <c r="F38" s="8">
        <v>1334.6350328378001</v>
      </c>
      <c r="G38" s="8">
        <v>1626.7691243424001</v>
      </c>
      <c r="H38" s="9">
        <v>5299.8663333200002</v>
      </c>
      <c r="J38" s="11" t="s">
        <v>577</v>
      </c>
      <c r="K38" s="12" t="s">
        <v>578</v>
      </c>
      <c r="L38" s="8">
        <v>367.34031093679999</v>
      </c>
      <c r="M38" s="8">
        <v>370.66902371840007</v>
      </c>
      <c r="N38" s="8">
        <v>373.16305150100004</v>
      </c>
      <c r="O38" s="8">
        <v>375.93640627880006</v>
      </c>
      <c r="P38" s="8">
        <v>378.4363102442</v>
      </c>
      <c r="Q38" s="9">
        <v>1865.5451026791998</v>
      </c>
    </row>
    <row r="39" spans="1:17" ht="15.75" thickBot="1">
      <c r="A39" s="11" t="s">
        <v>579</v>
      </c>
      <c r="B39" s="12" t="s">
        <v>580</v>
      </c>
      <c r="C39" s="10">
        <v>2355.1121699999999</v>
      </c>
      <c r="D39" s="10">
        <v>2656.0446499999998</v>
      </c>
      <c r="E39" s="10">
        <v>2963.0805599999999</v>
      </c>
      <c r="F39" s="10">
        <v>3284.2045200000002</v>
      </c>
      <c r="G39" s="10">
        <v>3613.8860549999999</v>
      </c>
      <c r="H39" s="9">
        <v>14872.327955000001</v>
      </c>
      <c r="J39" s="11" t="s">
        <v>581</v>
      </c>
      <c r="K39" s="12" t="s">
        <v>582</v>
      </c>
      <c r="L39" s="10">
        <v>5041.4564811749997</v>
      </c>
      <c r="M39" s="10">
        <v>2003.2079139425</v>
      </c>
      <c r="N39" s="14"/>
      <c r="O39" s="14"/>
      <c r="P39" s="14"/>
      <c r="Q39" s="9">
        <v>7044.6643951175001</v>
      </c>
    </row>
    <row r="40" spans="1:17" ht="15.75" thickBot="1">
      <c r="A40" s="11" t="s">
        <v>583</v>
      </c>
      <c r="B40" s="12" t="s">
        <v>584</v>
      </c>
      <c r="C40" s="8">
        <v>784.8773175</v>
      </c>
      <c r="D40" s="8">
        <v>792.92204249999998</v>
      </c>
      <c r="E40" s="8">
        <v>800.88630750000004</v>
      </c>
      <c r="F40" s="8">
        <v>810.73619250000013</v>
      </c>
      <c r="G40" s="8">
        <v>820.92042000000004</v>
      </c>
      <c r="H40" s="9">
        <v>4010.3422799999998</v>
      </c>
      <c r="J40" s="11" t="s">
        <v>585</v>
      </c>
      <c r="K40" s="12" t="s">
        <v>586</v>
      </c>
      <c r="L40" s="8">
        <v>1680.0038862669001</v>
      </c>
      <c r="M40" s="8">
        <v>2188.8988270836999</v>
      </c>
      <c r="N40" s="8">
        <v>2455.30845473</v>
      </c>
      <c r="O40" s="8">
        <v>2730.8448097598998</v>
      </c>
      <c r="P40" s="8">
        <v>2710.6083811940998</v>
      </c>
      <c r="Q40" s="9">
        <v>11765.664359034598</v>
      </c>
    </row>
    <row r="41" spans="1:17" ht="15.75" thickBot="1">
      <c r="A41" s="11" t="s">
        <v>587</v>
      </c>
      <c r="B41" s="12" t="s">
        <v>588</v>
      </c>
      <c r="C41" s="10">
        <v>328.55128999679999</v>
      </c>
      <c r="D41" s="10">
        <v>334.12988808449995</v>
      </c>
      <c r="E41" s="10">
        <v>369.7391372637</v>
      </c>
      <c r="F41" s="10">
        <v>372.0911165823</v>
      </c>
      <c r="G41" s="10">
        <v>374.20221670559999</v>
      </c>
      <c r="H41" s="9">
        <v>1778.7136486328998</v>
      </c>
      <c r="J41" s="11" t="s">
        <v>589</v>
      </c>
      <c r="K41" s="12" t="s">
        <v>590</v>
      </c>
      <c r="L41" s="10">
        <v>275.75243771000004</v>
      </c>
      <c r="M41" s="10">
        <v>278.78320850250003</v>
      </c>
      <c r="N41" s="10">
        <v>281.74909707</v>
      </c>
      <c r="O41" s="10">
        <v>285.30916236500002</v>
      </c>
      <c r="P41" s="10">
        <v>269.62833704499997</v>
      </c>
      <c r="Q41" s="9">
        <v>1391.2222426925002</v>
      </c>
    </row>
    <row r="42" spans="1:17" ht="15.75" thickBot="1">
      <c r="A42" s="11" t="s">
        <v>591</v>
      </c>
      <c r="B42" s="12" t="s">
        <v>592</v>
      </c>
      <c r="C42" s="8">
        <v>4636.4112895947001</v>
      </c>
      <c r="D42" s="8">
        <v>5022.1128560246998</v>
      </c>
      <c r="E42" s="8">
        <v>5390.5684105124001</v>
      </c>
      <c r="F42" s="8">
        <v>6414.5965771791007</v>
      </c>
      <c r="G42" s="8">
        <v>7134.2531949947997</v>
      </c>
      <c r="H42" s="9">
        <v>28597.9423283057</v>
      </c>
      <c r="J42" s="11" t="s">
        <v>593</v>
      </c>
      <c r="K42" s="12" t="s">
        <v>594</v>
      </c>
      <c r="L42" s="8">
        <v>678.80683851499998</v>
      </c>
      <c r="M42" s="13"/>
      <c r="N42" s="8">
        <v>53.353461895000002</v>
      </c>
      <c r="O42" s="13"/>
      <c r="P42" s="8">
        <v>54.845120049999998</v>
      </c>
      <c r="Q42" s="9">
        <v>787.00542045999998</v>
      </c>
    </row>
    <row r="43" spans="1:17" ht="15.75" thickBot="1">
      <c r="A43" s="11" t="s">
        <v>595</v>
      </c>
      <c r="B43" s="12" t="s">
        <v>596</v>
      </c>
      <c r="C43" s="10">
        <v>523.46084561810005</v>
      </c>
      <c r="D43" s="10">
        <v>528.82614087819991</v>
      </c>
      <c r="E43" s="10">
        <v>534.1377746820001</v>
      </c>
      <c r="F43" s="10">
        <v>811.06048697699998</v>
      </c>
      <c r="G43" s="10">
        <v>821.24878816770001</v>
      </c>
      <c r="H43" s="9">
        <v>3218.7340363230001</v>
      </c>
      <c r="J43" s="11" t="s">
        <v>597</v>
      </c>
      <c r="K43" s="12" t="s">
        <v>598</v>
      </c>
      <c r="L43" s="10">
        <v>624.88566414000002</v>
      </c>
      <c r="M43" s="14"/>
      <c r="N43" s="14"/>
      <c r="O43" s="14"/>
      <c r="P43" s="14"/>
      <c r="Q43" s="9">
        <v>624.88566414000002</v>
      </c>
    </row>
    <row r="44" spans="1:17" ht="15.75" thickBot="1">
      <c r="A44" s="11" t="s">
        <v>599</v>
      </c>
      <c r="B44" s="12" t="s">
        <v>600</v>
      </c>
      <c r="C44" s="8">
        <v>339.24138599999998</v>
      </c>
      <c r="D44" s="8">
        <v>345.65166899999997</v>
      </c>
      <c r="E44" s="8">
        <v>209.07919999999999</v>
      </c>
      <c r="F44" s="8">
        <v>208.43123999999997</v>
      </c>
      <c r="G44" s="8">
        <v>207.51749999999998</v>
      </c>
      <c r="H44" s="9">
        <v>1309.9209949999999</v>
      </c>
      <c r="J44" s="11" t="s">
        <v>601</v>
      </c>
      <c r="K44" s="12" t="s">
        <v>602</v>
      </c>
      <c r="L44" s="8">
        <v>6409.7896998050001</v>
      </c>
      <c r="M44" s="8">
        <v>6492.2037044299996</v>
      </c>
      <c r="N44" s="8">
        <v>5463.3789339675004</v>
      </c>
      <c r="O44" s="8">
        <v>2906.9668501924998</v>
      </c>
      <c r="P44" s="8">
        <v>1683.95400488</v>
      </c>
      <c r="Q44" s="9">
        <v>22956.293193275</v>
      </c>
    </row>
    <row r="45" spans="1:17" ht="15.75" thickBot="1">
      <c r="A45" s="94" t="s">
        <v>603</v>
      </c>
      <c r="B45" s="95"/>
      <c r="C45" s="10">
        <v>115911.64281170914</v>
      </c>
      <c r="D45" s="10">
        <v>124761.66296206356</v>
      </c>
      <c r="E45" s="10">
        <v>126330.20669830927</v>
      </c>
      <c r="F45" s="10">
        <v>135792.26147014534</v>
      </c>
      <c r="G45" s="10">
        <v>153996.14152631184</v>
      </c>
      <c r="H45" s="9">
        <v>656791.91546853923</v>
      </c>
      <c r="J45" s="11" t="s">
        <v>604</v>
      </c>
      <c r="K45" s="12" t="s">
        <v>605</v>
      </c>
      <c r="L45" s="10">
        <v>337.85437331750001</v>
      </c>
      <c r="M45" s="10">
        <v>340.93069830249999</v>
      </c>
      <c r="N45" s="10">
        <v>286.99714639250004</v>
      </c>
      <c r="O45" s="10">
        <v>152.78513237999999</v>
      </c>
      <c r="P45" s="10">
        <v>88.572421079999998</v>
      </c>
      <c r="Q45" s="9">
        <v>1207.1397714724999</v>
      </c>
    </row>
    <row r="46" spans="1:17" ht="15.75" thickBot="1">
      <c r="A46" s="11" t="s">
        <v>606</v>
      </c>
      <c r="B46" s="12" t="s">
        <v>607</v>
      </c>
      <c r="C46" s="8">
        <v>3926.9759049999998</v>
      </c>
      <c r="D46" s="8">
        <v>3979.5113099999999</v>
      </c>
      <c r="E46" s="8">
        <v>4037.5030099999999</v>
      </c>
      <c r="F46" s="8">
        <v>4104.7367349999995</v>
      </c>
      <c r="G46" s="8">
        <v>4172.1202324999995</v>
      </c>
      <c r="H46" s="9">
        <v>20220.847192499998</v>
      </c>
      <c r="J46" s="11" t="s">
        <v>608</v>
      </c>
      <c r="K46" s="12" t="s">
        <v>609</v>
      </c>
      <c r="L46" s="8">
        <v>877.3941199825</v>
      </c>
      <c r="M46" s="8">
        <v>887.03748159500003</v>
      </c>
      <c r="N46" s="8">
        <v>896.47439976999999</v>
      </c>
      <c r="O46" s="8">
        <v>907.80188024500001</v>
      </c>
      <c r="P46" s="8">
        <v>919.18751265499998</v>
      </c>
      <c r="Q46" s="9">
        <v>4487.8953942475</v>
      </c>
    </row>
    <row r="47" spans="1:17" ht="15.75" thickBot="1">
      <c r="A47" s="11" t="s">
        <v>610</v>
      </c>
      <c r="B47" s="12" t="s">
        <v>611</v>
      </c>
      <c r="C47" s="10">
        <v>48848.107816774602</v>
      </c>
      <c r="D47" s="10">
        <v>53529.976318721303</v>
      </c>
      <c r="E47" s="10">
        <v>56093.1290753719</v>
      </c>
      <c r="F47" s="10">
        <v>59364.780950293301</v>
      </c>
      <c r="G47" s="10">
        <v>78275.554447626797</v>
      </c>
      <c r="H47" s="9">
        <v>296111.54860878788</v>
      </c>
      <c r="J47" s="11" t="s">
        <v>612</v>
      </c>
      <c r="K47" s="12" t="s">
        <v>613</v>
      </c>
      <c r="L47" s="10">
        <v>171.37118840000002</v>
      </c>
      <c r="M47" s="10">
        <v>172.9566256</v>
      </c>
      <c r="N47" s="10">
        <v>174.96255655000002</v>
      </c>
      <c r="O47" s="10">
        <v>177.3565940375</v>
      </c>
      <c r="P47" s="10">
        <v>179.782280375</v>
      </c>
      <c r="Q47" s="9">
        <v>876.42924496249998</v>
      </c>
    </row>
    <row r="48" spans="1:17" ht="15.75" thickBot="1">
      <c r="A48" s="11" t="s">
        <v>614</v>
      </c>
      <c r="B48" s="12" t="s">
        <v>615</v>
      </c>
      <c r="C48" s="8">
        <v>10497.0586933084</v>
      </c>
      <c r="D48" s="8">
        <v>10637.7981701639</v>
      </c>
      <c r="E48" s="8">
        <v>10797.7576530114</v>
      </c>
      <c r="F48" s="8">
        <v>10983.2882858829</v>
      </c>
      <c r="G48" s="8">
        <v>11169.677141634798</v>
      </c>
      <c r="H48" s="9">
        <v>54085.579944001402</v>
      </c>
      <c r="J48" s="11" t="s">
        <v>616</v>
      </c>
      <c r="K48" s="12" t="s">
        <v>617</v>
      </c>
      <c r="L48" s="8">
        <v>434.08796067429989</v>
      </c>
      <c r="M48" s="8">
        <v>439.89464351089993</v>
      </c>
      <c r="N48" s="8">
        <v>444.09057268219999</v>
      </c>
      <c r="O48" s="8">
        <v>673.5364273877999</v>
      </c>
      <c r="P48" s="8">
        <v>907.90103589019998</v>
      </c>
      <c r="Q48" s="9">
        <v>2899.5106401454</v>
      </c>
    </row>
    <row r="49" spans="1:17" ht="15.75" thickBot="1">
      <c r="A49" s="11" t="s">
        <v>618</v>
      </c>
      <c r="B49" s="12" t="s">
        <v>619</v>
      </c>
      <c r="C49" s="10">
        <v>18024.709209950997</v>
      </c>
      <c r="D49" s="10">
        <v>18382.563807650902</v>
      </c>
      <c r="E49" s="10">
        <v>18821.055161111999</v>
      </c>
      <c r="F49" s="10">
        <v>19308.152494677903</v>
      </c>
      <c r="G49" s="10">
        <v>19809.135757074899</v>
      </c>
      <c r="H49" s="9">
        <v>94345.616430466675</v>
      </c>
      <c r="J49" s="11" t="s">
        <v>620</v>
      </c>
      <c r="K49" s="12" t="s">
        <v>621</v>
      </c>
      <c r="L49" s="10">
        <v>417.72728524000001</v>
      </c>
      <c r="M49" s="10">
        <v>421.92786075999999</v>
      </c>
      <c r="N49" s="10">
        <v>426.82769516000002</v>
      </c>
      <c r="O49" s="10">
        <v>540.98087145</v>
      </c>
      <c r="P49" s="10">
        <v>658.14144060000001</v>
      </c>
      <c r="Q49" s="9">
        <v>2465.60515321</v>
      </c>
    </row>
    <row r="50" spans="1:17" ht="15.75" thickBot="1">
      <c r="A50" s="11" t="s">
        <v>622</v>
      </c>
      <c r="B50" s="12" t="s">
        <v>623</v>
      </c>
      <c r="C50" s="8">
        <v>4283.8044887666001</v>
      </c>
      <c r="D50" s="8">
        <v>4537.8222655442996</v>
      </c>
      <c r="E50" s="8">
        <v>4813.1196418954996</v>
      </c>
      <c r="F50" s="8">
        <v>5087.8123705475</v>
      </c>
      <c r="G50" s="8">
        <v>5349.9849771323998</v>
      </c>
      <c r="H50" s="9">
        <v>24072.543743886301</v>
      </c>
      <c r="J50" s="11" t="s">
        <v>624</v>
      </c>
      <c r="K50" s="12" t="s">
        <v>625</v>
      </c>
      <c r="L50" s="8">
        <v>209.10831098</v>
      </c>
      <c r="M50" s="8">
        <v>210.88426469999999</v>
      </c>
      <c r="N50" s="8">
        <v>213.17456998</v>
      </c>
      <c r="O50" s="8">
        <v>323.91430713</v>
      </c>
      <c r="P50" s="8">
        <v>437.52212767999998</v>
      </c>
      <c r="Q50" s="9">
        <v>1394.60358047</v>
      </c>
    </row>
    <row r="51" spans="1:17" ht="15.75" thickBot="1">
      <c r="A51" s="11" t="s">
        <v>626</v>
      </c>
      <c r="B51" s="12" t="s">
        <v>627</v>
      </c>
      <c r="C51" s="10">
        <v>305.03735550049998</v>
      </c>
      <c r="D51" s="10">
        <v>308.87229777809995</v>
      </c>
      <c r="E51" s="10">
        <v>313.72719756830003</v>
      </c>
      <c r="F51" s="10">
        <v>319.4246216821</v>
      </c>
      <c r="G51" s="10">
        <v>325.21621090549996</v>
      </c>
      <c r="H51" s="9">
        <v>1572.2776834345</v>
      </c>
      <c r="J51" s="11" t="s">
        <v>628</v>
      </c>
      <c r="K51" s="12" t="s">
        <v>629</v>
      </c>
      <c r="L51" s="10">
        <v>260.89510719840001</v>
      </c>
      <c r="M51" s="10">
        <v>263.25924979939998</v>
      </c>
      <c r="N51" s="10">
        <v>265.0305763508</v>
      </c>
      <c r="O51" s="10">
        <v>267.00028854869998</v>
      </c>
      <c r="P51" s="10">
        <v>268.77578852569997</v>
      </c>
      <c r="Q51" s="9">
        <v>1324.9610104230001</v>
      </c>
    </row>
    <row r="52" spans="1:17" ht="15.75" thickBot="1">
      <c r="A52" s="11" t="s">
        <v>630</v>
      </c>
      <c r="B52" s="12" t="s">
        <v>631</v>
      </c>
      <c r="C52" s="8">
        <v>1362.1123183855</v>
      </c>
      <c r="D52" s="8">
        <v>1379.5984582962001</v>
      </c>
      <c r="E52" s="8">
        <v>1396.0133981923</v>
      </c>
      <c r="F52" s="8">
        <v>1415.1047168184</v>
      </c>
      <c r="G52" s="8">
        <v>1433.9998023190999</v>
      </c>
      <c r="H52" s="9">
        <v>6986.8286940115004</v>
      </c>
      <c r="J52" s="11" t="s">
        <v>632</v>
      </c>
      <c r="K52" s="12" t="s">
        <v>633</v>
      </c>
      <c r="L52" s="8">
        <v>521.79021439979999</v>
      </c>
      <c r="M52" s="8">
        <v>526.51849959899994</v>
      </c>
      <c r="N52" s="8">
        <v>530.06115270010002</v>
      </c>
      <c r="O52" s="8">
        <v>534.00057710040005</v>
      </c>
      <c r="P52" s="8">
        <v>537.55157705049999</v>
      </c>
      <c r="Q52" s="9">
        <v>2649.9220208497995</v>
      </c>
    </row>
    <row r="53" spans="1:17" ht="15.75" thickBot="1">
      <c r="A53" s="11" t="s">
        <v>634</v>
      </c>
      <c r="B53" s="12" t="s">
        <v>635</v>
      </c>
      <c r="C53" s="10">
        <v>2358.9816355039998</v>
      </c>
      <c r="D53" s="10">
        <v>2478.1170377400999</v>
      </c>
      <c r="E53" s="10">
        <v>2527.1971944268003</v>
      </c>
      <c r="F53" s="10">
        <v>2596.7936100000002</v>
      </c>
      <c r="G53" s="10">
        <v>2663.2454864941997</v>
      </c>
      <c r="H53" s="9">
        <v>12624.334964165098</v>
      </c>
      <c r="J53" s="11" t="s">
        <v>636</v>
      </c>
      <c r="K53" s="12" t="s">
        <v>637</v>
      </c>
      <c r="L53" s="10">
        <v>1505.6382655243999</v>
      </c>
      <c r="M53" s="10">
        <v>1947.8027243900001</v>
      </c>
      <c r="N53" s="10">
        <v>2294.1121170505999</v>
      </c>
      <c r="O53" s="10">
        <v>994.11386157599998</v>
      </c>
      <c r="P53" s="10">
        <v>1005.0202572787001</v>
      </c>
      <c r="Q53" s="9">
        <v>7746.6872258196981</v>
      </c>
    </row>
    <row r="54" spans="1:17" ht="15.75" thickBot="1">
      <c r="A54" s="11" t="s">
        <v>638</v>
      </c>
      <c r="B54" s="12" t="s">
        <v>639</v>
      </c>
      <c r="C54" s="8">
        <v>578.37949370230001</v>
      </c>
      <c r="D54" s="8">
        <v>585.63964865900004</v>
      </c>
      <c r="E54" s="8">
        <v>891.15409061239995</v>
      </c>
      <c r="F54" s="8">
        <v>906.01700467909995</v>
      </c>
      <c r="G54" s="8">
        <v>1227.7775212789002</v>
      </c>
      <c r="H54" s="9">
        <v>4188.9677589316998</v>
      </c>
      <c r="J54" s="94" t="s">
        <v>640</v>
      </c>
      <c r="K54" s="95"/>
      <c r="L54" s="8">
        <v>15347.739321547897</v>
      </c>
      <c r="M54" s="8">
        <v>16759.714118054402</v>
      </c>
      <c r="N54" s="8">
        <v>22689.305182402801</v>
      </c>
      <c r="O54" s="8">
        <v>23277.939117179896</v>
      </c>
      <c r="P54" s="8">
        <v>23440.078483457204</v>
      </c>
      <c r="Q54" s="9">
        <v>101514.77622264218</v>
      </c>
    </row>
    <row r="55" spans="1:17" ht="15.75" thickBot="1">
      <c r="A55" s="11" t="s">
        <v>641</v>
      </c>
      <c r="B55" s="12" t="s">
        <v>642</v>
      </c>
      <c r="C55" s="10">
        <v>915.51811580190008</v>
      </c>
      <c r="D55" s="10">
        <v>927.27109505049998</v>
      </c>
      <c r="E55" s="10">
        <v>938.30408753420011</v>
      </c>
      <c r="F55" s="10">
        <v>951.13595755279994</v>
      </c>
      <c r="G55" s="10">
        <v>963.83593319199997</v>
      </c>
      <c r="H55" s="9">
        <v>4696.0651891314001</v>
      </c>
      <c r="J55" s="11" t="s">
        <v>643</v>
      </c>
      <c r="K55" s="12" t="s">
        <v>644</v>
      </c>
      <c r="L55" s="10">
        <v>3255.6597050640003</v>
      </c>
      <c r="M55" s="10">
        <v>3299.209826328</v>
      </c>
      <c r="N55" s="10">
        <v>3552.7245814530997</v>
      </c>
      <c r="O55" s="10">
        <v>3592.1942793983008</v>
      </c>
      <c r="P55" s="10">
        <v>3631.604143565</v>
      </c>
      <c r="Q55" s="9">
        <v>17331.392535808398</v>
      </c>
    </row>
    <row r="56" spans="1:17" ht="15.75" thickBot="1">
      <c r="A56" s="11" t="s">
        <v>645</v>
      </c>
      <c r="B56" s="12" t="s">
        <v>646</v>
      </c>
      <c r="C56" s="8">
        <v>925.57880008129996</v>
      </c>
      <c r="D56" s="8">
        <v>936.71688566839998</v>
      </c>
      <c r="E56" s="8">
        <v>948.58704140679993</v>
      </c>
      <c r="F56" s="8">
        <v>962.58760834329996</v>
      </c>
      <c r="G56" s="8">
        <v>976.6687027465</v>
      </c>
      <c r="H56" s="9">
        <v>4750.1390382463005</v>
      </c>
      <c r="J56" s="11" t="s">
        <v>647</v>
      </c>
      <c r="K56" s="12" t="s">
        <v>648</v>
      </c>
      <c r="L56" s="8">
        <v>3743.603207358</v>
      </c>
      <c r="M56" s="8">
        <v>3782.075141712</v>
      </c>
      <c r="N56" s="8">
        <v>7656.6987763560001</v>
      </c>
      <c r="O56" s="8">
        <v>7769.7010330800003</v>
      </c>
      <c r="P56" s="8">
        <v>7886.6227056959997</v>
      </c>
      <c r="Q56" s="9">
        <v>30838.700864202001</v>
      </c>
    </row>
    <row r="57" spans="1:17" ht="15.75" thickBot="1">
      <c r="A57" s="11" t="s">
        <v>649</v>
      </c>
      <c r="B57" s="12" t="s">
        <v>650</v>
      </c>
      <c r="C57" s="10">
        <v>206.5832913305</v>
      </c>
      <c r="D57" s="10">
        <v>209.09508415639999</v>
      </c>
      <c r="E57" s="10">
        <v>212.1877815103</v>
      </c>
      <c r="F57" s="10">
        <v>215.83412875010001</v>
      </c>
      <c r="G57" s="10">
        <v>219.53985806279999</v>
      </c>
      <c r="H57" s="9">
        <v>1063.2401438101001</v>
      </c>
      <c r="J57" s="11" t="s">
        <v>651</v>
      </c>
      <c r="K57" s="12" t="s">
        <v>652</v>
      </c>
      <c r="L57" s="10">
        <v>521.79021439979999</v>
      </c>
      <c r="M57" s="10">
        <v>526.51849959899994</v>
      </c>
      <c r="N57" s="10">
        <v>530.06115270010002</v>
      </c>
      <c r="O57" s="10">
        <v>534.00057710040005</v>
      </c>
      <c r="P57" s="10">
        <v>537.55157705049999</v>
      </c>
      <c r="Q57" s="9">
        <v>2649.9220208497995</v>
      </c>
    </row>
    <row r="58" spans="1:17" ht="15.75" thickBot="1">
      <c r="A58" s="11" t="s">
        <v>653</v>
      </c>
      <c r="B58" s="12" t="s">
        <v>654</v>
      </c>
      <c r="C58" s="8">
        <v>634.16376787290005</v>
      </c>
      <c r="D58" s="8">
        <v>642.30485596999995</v>
      </c>
      <c r="E58" s="8">
        <v>649.94722141039995</v>
      </c>
      <c r="F58" s="8">
        <v>658.8356385825</v>
      </c>
      <c r="G58" s="8">
        <v>667.63269475589993</v>
      </c>
      <c r="H58" s="9">
        <v>3252.8841785916998</v>
      </c>
      <c r="J58" s="11" t="s">
        <v>655</v>
      </c>
      <c r="K58" s="12" t="s">
        <v>656</v>
      </c>
      <c r="L58" s="8">
        <v>260.89510719840001</v>
      </c>
      <c r="M58" s="8">
        <v>263.25924979939998</v>
      </c>
      <c r="N58" s="8">
        <v>265.0305763508</v>
      </c>
      <c r="O58" s="8">
        <v>267.00028854869998</v>
      </c>
      <c r="P58" s="8">
        <v>268.77578852569997</v>
      </c>
      <c r="Q58" s="9">
        <v>1324.9610104229998</v>
      </c>
    </row>
    <row r="59" spans="1:17" ht="15.75" thickBot="1">
      <c r="A59" s="11" t="s">
        <v>657</v>
      </c>
      <c r="B59" s="12" t="s">
        <v>658</v>
      </c>
      <c r="C59" s="10">
        <v>2344.6195660719</v>
      </c>
      <c r="D59" s="10">
        <v>2374.7186590049</v>
      </c>
      <c r="E59" s="10">
        <v>2402.9738843661003</v>
      </c>
      <c r="F59" s="10">
        <v>2435.8359914163998</v>
      </c>
      <c r="G59" s="10">
        <v>2468.3603203032999</v>
      </c>
      <c r="H59" s="9">
        <v>12026.5084211626</v>
      </c>
      <c r="J59" s="11" t="s">
        <v>659</v>
      </c>
      <c r="K59" s="12" t="s">
        <v>660</v>
      </c>
      <c r="L59" s="10">
        <v>1408.6989108458999</v>
      </c>
      <c r="M59" s="10">
        <v>2220.6219984900004</v>
      </c>
      <c r="N59" s="10">
        <v>4327.9542200133001</v>
      </c>
      <c r="O59" s="10">
        <v>4714.3986326532995</v>
      </c>
      <c r="P59" s="10">
        <v>4780.0545464775996</v>
      </c>
      <c r="Q59" s="9">
        <v>17451.728308480098</v>
      </c>
    </row>
    <row r="60" spans="1:17" ht="15.75" thickBot="1">
      <c r="A60" s="11" t="s">
        <v>661</v>
      </c>
      <c r="B60" s="12" t="s">
        <v>662</v>
      </c>
      <c r="C60" s="8">
        <v>468.92391321550002</v>
      </c>
      <c r="D60" s="8">
        <v>474.94373180210005</v>
      </c>
      <c r="E60" s="8">
        <v>480.59477687389995</v>
      </c>
      <c r="F60" s="8">
        <v>487.16719828449999</v>
      </c>
      <c r="G60" s="8">
        <v>493.67206406129998</v>
      </c>
      <c r="H60" s="9">
        <v>2405.3016842372999</v>
      </c>
      <c r="J60" s="11" t="s">
        <v>663</v>
      </c>
      <c r="K60" s="12" t="s">
        <v>664</v>
      </c>
      <c r="L60" s="8">
        <v>669.83111470359995</v>
      </c>
      <c r="M60" s="8">
        <v>900.27188135970005</v>
      </c>
      <c r="N60" s="8">
        <v>755.80799389090021</v>
      </c>
      <c r="O60" s="8">
        <v>638.74783915879993</v>
      </c>
      <c r="P60" s="8">
        <v>516.99071367080001</v>
      </c>
      <c r="Q60" s="9">
        <v>3481.6495427837999</v>
      </c>
    </row>
    <row r="61" spans="1:17" ht="15.75" thickBot="1">
      <c r="A61" s="11" t="s">
        <v>665</v>
      </c>
      <c r="B61" s="12" t="s">
        <v>666</v>
      </c>
      <c r="C61" s="10">
        <v>1021.0137353002</v>
      </c>
      <c r="D61" s="10">
        <v>2069.3458811998998</v>
      </c>
      <c r="E61" s="10">
        <v>2907.0021671998998</v>
      </c>
      <c r="F61" s="10">
        <v>3776.3577962001</v>
      </c>
      <c r="G61" s="10">
        <v>3754.9082092500998</v>
      </c>
      <c r="H61" s="9">
        <v>13528.627789150201</v>
      </c>
      <c r="J61" s="11" t="s">
        <v>667</v>
      </c>
      <c r="K61" s="12" t="s">
        <v>668</v>
      </c>
      <c r="L61" s="10">
        <v>2089.0336189999998</v>
      </c>
      <c r="M61" s="10">
        <v>2111.9940038</v>
      </c>
      <c r="N61" s="10">
        <v>2134.4628566000001</v>
      </c>
      <c r="O61" s="10">
        <v>2161.4330482</v>
      </c>
      <c r="P61" s="10">
        <v>2188.5416968</v>
      </c>
      <c r="Q61" s="9">
        <v>10685.465224399999</v>
      </c>
    </row>
    <row r="62" spans="1:17" ht="23.25" thickBot="1">
      <c r="A62" s="11" t="s">
        <v>669</v>
      </c>
      <c r="B62" s="12" t="s">
        <v>670</v>
      </c>
      <c r="C62" s="8">
        <v>1256.4918968606</v>
      </c>
      <c r="D62" s="8">
        <v>1270.301079069</v>
      </c>
      <c r="E62" s="8">
        <v>1283.8270928878001</v>
      </c>
      <c r="F62" s="8">
        <v>1300.0629366844</v>
      </c>
      <c r="G62" s="8">
        <v>1316.3834263369999</v>
      </c>
      <c r="H62" s="9">
        <v>6427.0664318387999</v>
      </c>
      <c r="J62" s="11" t="s">
        <v>671</v>
      </c>
      <c r="K62" s="12" t="s">
        <v>672</v>
      </c>
      <c r="L62" s="8">
        <v>1043.4806747</v>
      </c>
      <c r="M62" s="8">
        <v>1057.4390469</v>
      </c>
      <c r="N62" s="8">
        <v>1067.5254151000001</v>
      </c>
      <c r="O62" s="8">
        <v>1079.3853002999999</v>
      </c>
      <c r="P62" s="8">
        <v>1091.2272065999998</v>
      </c>
      <c r="Q62" s="9">
        <v>5339.0576436000001</v>
      </c>
    </row>
    <row r="63" spans="1:17" ht="15.75" thickBot="1">
      <c r="A63" s="11" t="s">
        <v>673</v>
      </c>
      <c r="B63" s="12" t="s">
        <v>674</v>
      </c>
      <c r="C63" s="10">
        <v>38.793947489600001</v>
      </c>
      <c r="D63" s="10">
        <v>39.314763696200004</v>
      </c>
      <c r="E63" s="10">
        <v>39.963440371099999</v>
      </c>
      <c r="F63" s="10">
        <v>40.716969857900004</v>
      </c>
      <c r="G63" s="10">
        <v>41.475389762300004</v>
      </c>
      <c r="H63" s="9">
        <v>200.26451117710005</v>
      </c>
      <c r="J63" s="11" t="s">
        <v>675</v>
      </c>
      <c r="K63" s="12" t="s">
        <v>676</v>
      </c>
      <c r="L63" s="10">
        <v>209.10831098</v>
      </c>
      <c r="M63" s="10">
        <v>210.88426469999999</v>
      </c>
      <c r="N63" s="10">
        <v>213.17456998</v>
      </c>
      <c r="O63" s="10">
        <v>215.94287142000002</v>
      </c>
      <c r="P63" s="10">
        <v>218.76106383999999</v>
      </c>
      <c r="Q63" s="9">
        <v>1067.8710809200002</v>
      </c>
    </row>
    <row r="64" spans="1:17" ht="15.75" thickBot="1">
      <c r="A64" s="11" t="s">
        <v>677</v>
      </c>
      <c r="B64" s="12" t="s">
        <v>678</v>
      </c>
      <c r="C64" s="8">
        <v>1283.9105925259</v>
      </c>
      <c r="D64" s="8">
        <v>325.03818125409998</v>
      </c>
      <c r="E64" s="13"/>
      <c r="F64" s="13"/>
      <c r="G64" s="13"/>
      <c r="H64" s="9">
        <v>1608.9487737800002</v>
      </c>
      <c r="J64" s="11" t="s">
        <v>679</v>
      </c>
      <c r="K64" s="12" t="s">
        <v>680</v>
      </c>
      <c r="L64" s="8">
        <v>500.8707238559</v>
      </c>
      <c r="M64" s="8">
        <v>592.16586626419996</v>
      </c>
      <c r="N64" s="8">
        <v>683.2162656639</v>
      </c>
      <c r="O64" s="8">
        <v>785.7924986180999</v>
      </c>
      <c r="P64" s="8">
        <v>783.93762522150007</v>
      </c>
      <c r="Q64" s="9">
        <v>3345.9829796235999</v>
      </c>
    </row>
    <row r="65" spans="1:17" ht="23.25" thickBot="1">
      <c r="A65" s="11" t="s">
        <v>681</v>
      </c>
      <c r="B65" s="12" t="s">
        <v>682</v>
      </c>
      <c r="C65" s="10">
        <v>5125.7274353655002</v>
      </c>
      <c r="D65" s="10">
        <v>5193.4834597097997</v>
      </c>
      <c r="E65" s="10">
        <v>5266.9139550062</v>
      </c>
      <c r="F65" s="10">
        <v>5352.1702604489001</v>
      </c>
      <c r="G65" s="10">
        <v>5437.5386645258004</v>
      </c>
      <c r="H65" s="9">
        <v>26375.833775056199</v>
      </c>
      <c r="J65" s="11" t="s">
        <v>683</v>
      </c>
      <c r="K65" s="12" t="s">
        <v>684</v>
      </c>
      <c r="L65" s="10">
        <v>212.11196135029999</v>
      </c>
      <c r="M65" s="10">
        <v>306.82313668569998</v>
      </c>
      <c r="N65" s="14"/>
      <c r="O65" s="14"/>
      <c r="P65" s="14"/>
      <c r="Q65" s="9">
        <v>518.935098036</v>
      </c>
    </row>
    <row r="66" spans="1:17" ht="15.75" thickBot="1">
      <c r="A66" s="11" t="s">
        <v>685</v>
      </c>
      <c r="B66" s="12" t="s">
        <v>686</v>
      </c>
      <c r="C66" s="8">
        <v>3744.9344371974998</v>
      </c>
      <c r="D66" s="8">
        <v>3774.0762102999997</v>
      </c>
      <c r="E66" s="8">
        <v>4166.3637198050001</v>
      </c>
      <c r="F66" s="8">
        <v>4580.7885949400006</v>
      </c>
      <c r="G66" s="8">
        <v>5009.0278169325002</v>
      </c>
      <c r="H66" s="9">
        <v>21275.190779175002</v>
      </c>
      <c r="J66" s="11" t="s">
        <v>687</v>
      </c>
      <c r="K66" s="12" t="s">
        <v>688</v>
      </c>
      <c r="L66" s="8">
        <v>45.452563145900001</v>
      </c>
      <c r="M66" s="13"/>
      <c r="N66" s="13"/>
      <c r="O66" s="13"/>
      <c r="P66" s="13"/>
      <c r="Q66" s="9">
        <v>45.452563145900001</v>
      </c>
    </row>
    <row r="67" spans="1:17" ht="15.75" thickBot="1">
      <c r="A67" s="11" t="s">
        <v>689</v>
      </c>
      <c r="B67" s="12" t="s">
        <v>690</v>
      </c>
      <c r="C67" s="10">
        <v>3159.9676373275001</v>
      </c>
      <c r="D67" s="10">
        <v>3188.23738383</v>
      </c>
      <c r="E67" s="10">
        <v>3474.2748767974999</v>
      </c>
      <c r="F67" s="10">
        <v>3776.5435748049999</v>
      </c>
      <c r="G67" s="10">
        <v>4087.5817607849999</v>
      </c>
      <c r="H67" s="9">
        <v>17686.605233545</v>
      </c>
      <c r="J67" s="11" t="s">
        <v>691</v>
      </c>
      <c r="K67" s="12" t="s">
        <v>692</v>
      </c>
      <c r="L67" s="10">
        <v>1387.2032089460999</v>
      </c>
      <c r="M67" s="10">
        <v>1488.4512024164001</v>
      </c>
      <c r="N67" s="10">
        <v>1502.6487742946999</v>
      </c>
      <c r="O67" s="10">
        <v>1519.3427487023</v>
      </c>
      <c r="P67" s="10">
        <v>1536.0114160101</v>
      </c>
      <c r="Q67" s="9">
        <v>7433.6573503696009</v>
      </c>
    </row>
    <row r="68" spans="1:17" ht="15.75" thickBot="1">
      <c r="A68" s="11" t="s">
        <v>693</v>
      </c>
      <c r="B68" s="12" t="s">
        <v>694</v>
      </c>
      <c r="C68" s="8">
        <v>1138.4804976475</v>
      </c>
      <c r="D68" s="8">
        <v>846.03757137500008</v>
      </c>
      <c r="E68" s="8">
        <v>322.15746837</v>
      </c>
      <c r="F68" s="8">
        <v>327.91486264499997</v>
      </c>
      <c r="G68" s="8">
        <v>333.72269961749998</v>
      </c>
      <c r="H68" s="9">
        <v>2968.3130996550003</v>
      </c>
      <c r="J68" s="94" t="s">
        <v>695</v>
      </c>
      <c r="K68" s="95"/>
      <c r="L68" s="8">
        <v>3438.5602307450004</v>
      </c>
      <c r="M68" s="8">
        <v>4096.1111896680004</v>
      </c>
      <c r="N68" s="8">
        <v>5383.5774599319011</v>
      </c>
      <c r="O68" s="8">
        <v>5754.2206662056005</v>
      </c>
      <c r="P68" s="8">
        <v>5793.2938172017002</v>
      </c>
      <c r="Q68" s="9">
        <v>24465.763363752201</v>
      </c>
    </row>
    <row r="69" spans="1:17" ht="15.75" thickBot="1">
      <c r="A69" s="11" t="s">
        <v>696</v>
      </c>
      <c r="B69" s="12" t="s">
        <v>697</v>
      </c>
      <c r="C69" s="10">
        <v>626.59922042380003</v>
      </c>
      <c r="D69" s="10">
        <v>632.90094067979999</v>
      </c>
      <c r="E69" s="10">
        <v>640.25538110480011</v>
      </c>
      <c r="F69" s="10">
        <v>649.19632155319994</v>
      </c>
      <c r="G69" s="10">
        <v>658.16686201689993</v>
      </c>
      <c r="H69" s="9">
        <v>3207.1187257785</v>
      </c>
      <c r="J69" s="11" t="s">
        <v>698</v>
      </c>
      <c r="K69" s="12" t="s">
        <v>699</v>
      </c>
      <c r="L69" s="10">
        <v>594.84084441509992</v>
      </c>
      <c r="M69" s="10">
        <v>600.23108954420002</v>
      </c>
      <c r="N69" s="10">
        <v>604.26971407840006</v>
      </c>
      <c r="O69" s="10">
        <v>304.38032894650001</v>
      </c>
      <c r="P69" s="10">
        <v>306.4043989187</v>
      </c>
      <c r="Q69" s="9">
        <v>2410.1263759028998</v>
      </c>
    </row>
    <row r="70" spans="1:17" ht="23.25" thickBot="1">
      <c r="A70" s="11" t="s">
        <v>700</v>
      </c>
      <c r="B70" s="12" t="s">
        <v>701</v>
      </c>
      <c r="C70" s="13"/>
      <c r="D70" s="8">
        <v>3168.0297030470997</v>
      </c>
      <c r="E70" s="13"/>
      <c r="F70" s="8">
        <v>3242.2534081388999</v>
      </c>
      <c r="G70" s="13"/>
      <c r="H70" s="9">
        <v>6410.2831111859996</v>
      </c>
      <c r="J70" s="11" t="s">
        <v>702</v>
      </c>
      <c r="K70" s="12" t="s">
        <v>703</v>
      </c>
      <c r="L70" s="8">
        <v>2479.5470988297998</v>
      </c>
      <c r="M70" s="8">
        <v>3127.5198876232002</v>
      </c>
      <c r="N70" s="8">
        <v>4407.9885458532999</v>
      </c>
      <c r="O70" s="8">
        <v>5075.1414847584001</v>
      </c>
      <c r="P70" s="8">
        <v>5108.8901882825003</v>
      </c>
      <c r="Q70" s="9">
        <v>20199.087205347198</v>
      </c>
    </row>
    <row r="71" spans="1:17" ht="15.75" thickBot="1">
      <c r="A71" s="11" t="s">
        <v>704</v>
      </c>
      <c r="B71" s="12" t="s">
        <v>705</v>
      </c>
      <c r="C71" s="10">
        <v>103.11064</v>
      </c>
      <c r="D71" s="10">
        <v>104.31117999999999</v>
      </c>
      <c r="E71" s="10">
        <v>104.45158000000001</v>
      </c>
      <c r="F71" s="10">
        <v>104.61419000000001</v>
      </c>
      <c r="G71" s="10">
        <v>104.67002000000001</v>
      </c>
      <c r="H71" s="9">
        <v>521.15760999999998</v>
      </c>
      <c r="J71" s="11" t="s">
        <v>706</v>
      </c>
      <c r="K71" s="12" t="s">
        <v>707</v>
      </c>
      <c r="L71" s="10">
        <v>104.04922500000001</v>
      </c>
      <c r="M71" s="10">
        <v>105.2457750001</v>
      </c>
      <c r="N71" s="10">
        <v>106.0912</v>
      </c>
      <c r="O71" s="10">
        <v>107.05681500000001</v>
      </c>
      <c r="P71" s="10">
        <v>107.99978</v>
      </c>
      <c r="Q71" s="9">
        <v>530.44279500010009</v>
      </c>
    </row>
    <row r="72" spans="1:17" ht="15.75" thickBot="1">
      <c r="A72" s="11" t="s">
        <v>708</v>
      </c>
      <c r="B72" s="12" t="s">
        <v>709</v>
      </c>
      <c r="C72" s="8">
        <v>1311.6204158040998</v>
      </c>
      <c r="D72" s="8">
        <v>1328.3878697565999</v>
      </c>
      <c r="E72" s="8">
        <v>1345.8947932122001</v>
      </c>
      <c r="F72" s="8">
        <v>1366.3187024985998</v>
      </c>
      <c r="G72" s="8">
        <v>1386.7442066213</v>
      </c>
      <c r="H72" s="9">
        <v>6738.9659878928005</v>
      </c>
      <c r="J72" s="11" t="s">
        <v>710</v>
      </c>
      <c r="K72" s="12" t="s">
        <v>711</v>
      </c>
      <c r="L72" s="8">
        <v>260.12306250009999</v>
      </c>
      <c r="M72" s="8">
        <v>263.1144375005</v>
      </c>
      <c r="N72" s="8">
        <v>265.22800000019998</v>
      </c>
      <c r="O72" s="8">
        <v>267.64203750069998</v>
      </c>
      <c r="P72" s="8">
        <v>269.99945000050002</v>
      </c>
      <c r="Q72" s="9">
        <v>1326.106987502</v>
      </c>
    </row>
    <row r="73" spans="1:17" ht="23.25" thickBot="1">
      <c r="A73" s="11" t="s">
        <v>712</v>
      </c>
      <c r="B73" s="12" t="s">
        <v>713</v>
      </c>
      <c r="C73" s="10">
        <v>1420.4379845000001</v>
      </c>
      <c r="D73" s="10">
        <v>1437.2491119399999</v>
      </c>
      <c r="E73" s="10">
        <v>1455.8510082625</v>
      </c>
      <c r="F73" s="10">
        <v>1477.8165398625001</v>
      </c>
      <c r="G73" s="10">
        <v>1649.501320375</v>
      </c>
      <c r="H73" s="9">
        <v>7440.8559649400004</v>
      </c>
    </row>
    <row r="74" spans="1:17" ht="15.75" thickBot="1">
      <c r="A74" s="94" t="s">
        <v>714</v>
      </c>
      <c r="B74" s="95"/>
      <c r="C74" s="8">
        <v>21969.265870035302</v>
      </c>
      <c r="D74" s="8">
        <v>26807.600778409898</v>
      </c>
      <c r="E74" s="8">
        <v>28341.3951345723</v>
      </c>
      <c r="F74" s="8">
        <v>27487.432737416693</v>
      </c>
      <c r="G74" s="8">
        <v>28917.7491725086</v>
      </c>
      <c r="H74" s="9">
        <v>133523.44369294279</v>
      </c>
    </row>
    <row r="75" spans="1:17" ht="15.75" thickBot="1">
      <c r="A75" s="11" t="s">
        <v>715</v>
      </c>
      <c r="B75" s="12" t="s">
        <v>716</v>
      </c>
      <c r="C75" s="14"/>
      <c r="D75" s="10">
        <v>639.53237520009998</v>
      </c>
      <c r="E75" s="10">
        <v>217.01104480060002</v>
      </c>
      <c r="F75" s="14"/>
      <c r="G75" s="14"/>
      <c r="H75" s="9">
        <v>856.54342000070005</v>
      </c>
    </row>
    <row r="76" spans="1:17" ht="15.75" thickBot="1">
      <c r="A76" s="11" t="s">
        <v>717</v>
      </c>
      <c r="B76" s="12" t="s">
        <v>718</v>
      </c>
      <c r="C76" s="8">
        <v>3263.7994377895006</v>
      </c>
      <c r="D76" s="8">
        <v>3434.5682526222004</v>
      </c>
      <c r="E76" s="8">
        <v>3480.2567206547001</v>
      </c>
      <c r="F76" s="8">
        <v>3537.0282362374996</v>
      </c>
      <c r="G76" s="8">
        <v>3596.5730476128997</v>
      </c>
      <c r="H76" s="9">
        <v>17312.2256949168</v>
      </c>
    </row>
    <row r="77" spans="1:17" ht="15.75" thickBot="1">
      <c r="A77" s="11" t="s">
        <v>719</v>
      </c>
      <c r="B77" s="12" t="s">
        <v>720</v>
      </c>
      <c r="C77" s="10">
        <v>555.14872824559995</v>
      </c>
      <c r="D77" s="14"/>
      <c r="E77" s="14"/>
      <c r="F77" s="14"/>
      <c r="G77" s="14"/>
      <c r="H77" s="9">
        <v>555.14872824559995</v>
      </c>
    </row>
    <row r="78" spans="1:17" ht="15.75" thickBot="1">
      <c r="A78" s="11" t="s">
        <v>721</v>
      </c>
      <c r="B78" s="12" t="s">
        <v>722</v>
      </c>
      <c r="C78" s="8">
        <v>967.13157214939997</v>
      </c>
      <c r="D78" s="8">
        <v>975.32833938569991</v>
      </c>
      <c r="E78" s="8">
        <v>988.30267979359996</v>
      </c>
      <c r="F78" s="8">
        <v>1004.4243183674001</v>
      </c>
      <c r="G78" s="8">
        <v>1021.3335010458001</v>
      </c>
      <c r="H78" s="9">
        <v>4956.5204107419004</v>
      </c>
    </row>
    <row r="79" spans="1:17" ht="15.75" thickBot="1">
      <c r="A79" s="11" t="s">
        <v>723</v>
      </c>
      <c r="B79" s="12" t="s">
        <v>724</v>
      </c>
      <c r="C79" s="10">
        <v>118.5221179019</v>
      </c>
      <c r="D79" s="10">
        <v>119.6239910013</v>
      </c>
      <c r="E79" s="10">
        <v>121.29928440089999</v>
      </c>
      <c r="F79" s="10">
        <v>123.35315397650001</v>
      </c>
      <c r="G79" s="10">
        <v>125.49400078630001</v>
      </c>
      <c r="H79" s="9">
        <v>608.29254806689994</v>
      </c>
    </row>
    <row r="80" spans="1:17" ht="15.75" thickBot="1">
      <c r="A80" s="11" t="s">
        <v>725</v>
      </c>
      <c r="B80" s="12" t="s">
        <v>726</v>
      </c>
      <c r="C80" s="8">
        <v>79.0147452681</v>
      </c>
      <c r="D80" s="8">
        <v>79.749327334400007</v>
      </c>
      <c r="E80" s="8">
        <v>80.866189601000002</v>
      </c>
      <c r="F80" s="8">
        <v>82.235435984900008</v>
      </c>
      <c r="G80" s="8">
        <v>83.662667190999997</v>
      </c>
      <c r="H80" s="9">
        <v>405.52836537940004</v>
      </c>
    </row>
    <row r="81" spans="1:8" ht="15.75" thickBot="1">
      <c r="A81" s="11" t="s">
        <v>727</v>
      </c>
      <c r="B81" s="12" t="s">
        <v>728</v>
      </c>
      <c r="C81" s="10">
        <v>79.01474526749999</v>
      </c>
      <c r="D81" s="10">
        <v>79.749327334200004</v>
      </c>
      <c r="E81" s="10">
        <v>80.866189601000002</v>
      </c>
      <c r="F81" s="10">
        <v>82.235435983999977</v>
      </c>
      <c r="G81" s="10">
        <v>83.662667190500002</v>
      </c>
      <c r="H81" s="9">
        <v>405.52836537720003</v>
      </c>
    </row>
    <row r="82" spans="1:8" ht="15.75" thickBot="1">
      <c r="A82" s="11" t="s">
        <v>729</v>
      </c>
      <c r="B82" s="12" t="s">
        <v>730</v>
      </c>
      <c r="C82" s="8">
        <v>1020.2250514207001</v>
      </c>
      <c r="D82" s="8">
        <v>1023.5411205738001</v>
      </c>
      <c r="E82" s="8">
        <v>5293.2946592913004</v>
      </c>
      <c r="F82" s="8">
        <v>6067.0393701496005</v>
      </c>
      <c r="G82" s="8">
        <v>7177.1418408679001</v>
      </c>
      <c r="H82" s="9">
        <v>20581.2420423033</v>
      </c>
    </row>
    <row r="83" spans="1:8" ht="15.75" thickBot="1">
      <c r="A83" s="11" t="s">
        <v>731</v>
      </c>
      <c r="B83" s="12" t="s">
        <v>732</v>
      </c>
      <c r="C83" s="10">
        <v>32.008091250500001</v>
      </c>
      <c r="D83" s="10">
        <v>64.628446241700004</v>
      </c>
      <c r="E83" s="10">
        <v>65.351076224899998</v>
      </c>
      <c r="F83" s="10">
        <v>66.199958458200001</v>
      </c>
      <c r="G83" s="10">
        <v>67.048457580600001</v>
      </c>
      <c r="H83" s="9">
        <v>295.23602975590001</v>
      </c>
    </row>
    <row r="84" spans="1:8" ht="15.75" thickBot="1">
      <c r="A84" s="11" t="s">
        <v>733</v>
      </c>
      <c r="B84" s="12" t="s">
        <v>734</v>
      </c>
      <c r="C84" s="8">
        <v>223.1268972503</v>
      </c>
      <c r="D84" s="8">
        <v>225.377667962</v>
      </c>
      <c r="E84" s="8">
        <v>228.2049884125</v>
      </c>
      <c r="F84" s="8">
        <v>231.54434417100001</v>
      </c>
      <c r="G84" s="8">
        <v>234.91872637189999</v>
      </c>
      <c r="H84" s="9">
        <v>1143.1726241677002</v>
      </c>
    </row>
    <row r="85" spans="1:8" ht="15.75" thickBot="1">
      <c r="A85" s="11" t="s">
        <v>735</v>
      </c>
      <c r="B85" s="12" t="s">
        <v>736</v>
      </c>
      <c r="C85" s="10">
        <v>449.96150181659999</v>
      </c>
      <c r="D85" s="10">
        <v>453.88678970879999</v>
      </c>
      <c r="E85" s="10">
        <v>458.47527890789996</v>
      </c>
      <c r="F85" s="10">
        <v>463.91663448240001</v>
      </c>
      <c r="G85" s="10">
        <v>469.35541249559998</v>
      </c>
      <c r="H85" s="9">
        <v>2295.5956174112998</v>
      </c>
    </row>
    <row r="86" spans="1:8" ht="15.75" thickBot="1">
      <c r="A86" s="11" t="s">
        <v>737</v>
      </c>
      <c r="B86" s="12" t="s">
        <v>738</v>
      </c>
      <c r="C86" s="8">
        <v>6382.6824504386004</v>
      </c>
      <c r="D86" s="8">
        <v>6796.0597444901996</v>
      </c>
      <c r="E86" s="8">
        <v>7009.5604496742999</v>
      </c>
      <c r="F86" s="8">
        <v>7242.1057556352007</v>
      </c>
      <c r="G86" s="8">
        <v>7479.9916068410002</v>
      </c>
      <c r="H86" s="9">
        <v>34910.400007079304</v>
      </c>
    </row>
    <row r="87" spans="1:8" ht="15.75" thickBot="1">
      <c r="A87" s="11" t="s">
        <v>739</v>
      </c>
      <c r="B87" s="12" t="s">
        <v>740</v>
      </c>
      <c r="C87" s="10">
        <v>1787.4379195447</v>
      </c>
      <c r="D87" s="10">
        <v>2770.5489460993999</v>
      </c>
      <c r="E87" s="10">
        <v>3858.5016935494</v>
      </c>
      <c r="F87" s="10">
        <v>3729.4018348801001</v>
      </c>
      <c r="G87" s="10">
        <v>3930.9785304306001</v>
      </c>
      <c r="H87" s="9">
        <v>16076.868924504201</v>
      </c>
    </row>
    <row r="88" spans="1:8" ht="15.75" thickBot="1">
      <c r="A88" s="11" t="s">
        <v>741</v>
      </c>
      <c r="B88" s="12" t="s">
        <v>742</v>
      </c>
      <c r="C88" s="13"/>
      <c r="D88" s="8">
        <v>847.31614134599999</v>
      </c>
      <c r="E88" s="8">
        <v>703.17867402140007</v>
      </c>
      <c r="F88" s="13"/>
      <c r="G88" s="8">
        <v>88.132647460299992</v>
      </c>
      <c r="H88" s="9">
        <v>1638.6274628277001</v>
      </c>
    </row>
    <row r="89" spans="1:8" ht="15.75" thickBot="1">
      <c r="A89" s="11" t="s">
        <v>743</v>
      </c>
      <c r="B89" s="12" t="s">
        <v>744</v>
      </c>
      <c r="C89" s="10">
        <v>262.78578404109999</v>
      </c>
      <c r="D89" s="10">
        <v>265.01298245539999</v>
      </c>
      <c r="E89" s="10">
        <v>134.2691636056</v>
      </c>
      <c r="F89" s="10">
        <v>136.4594226943</v>
      </c>
      <c r="G89" s="10">
        <v>138.7566762196</v>
      </c>
      <c r="H89" s="9">
        <v>937.2840290160002</v>
      </c>
    </row>
    <row r="90" spans="1:8" ht="15.75" thickBot="1">
      <c r="A90" s="11" t="s">
        <v>745</v>
      </c>
      <c r="B90" s="12" t="s">
        <v>746</v>
      </c>
      <c r="C90" s="8">
        <v>1540.0018066013997</v>
      </c>
      <c r="D90" s="8">
        <v>1218.8020063401</v>
      </c>
      <c r="E90" s="8">
        <v>935.59671691669996</v>
      </c>
      <c r="F90" s="8">
        <v>301.90015758689992</v>
      </c>
      <c r="G90" s="13"/>
      <c r="H90" s="9">
        <v>3996.3006874450998</v>
      </c>
    </row>
    <row r="91" spans="1:8" ht="15.75" thickBot="1">
      <c r="A91" s="11" t="s">
        <v>747</v>
      </c>
      <c r="B91" s="12" t="s">
        <v>748</v>
      </c>
      <c r="C91" s="10">
        <v>504.083870945</v>
      </c>
      <c r="D91" s="10">
        <v>461.97166481250002</v>
      </c>
      <c r="E91" s="10">
        <v>512.75140836749995</v>
      </c>
      <c r="F91" s="10">
        <v>518.42133988750004</v>
      </c>
      <c r="G91" s="10">
        <v>524.15349768750002</v>
      </c>
      <c r="H91" s="9">
        <v>2521.3817817000004</v>
      </c>
    </row>
    <row r="92" spans="1:8" ht="15.75" thickBot="1">
      <c r="A92" s="11" t="s">
        <v>749</v>
      </c>
      <c r="B92" s="12" t="s">
        <v>750</v>
      </c>
      <c r="C92" s="8">
        <v>408.80099999999999</v>
      </c>
      <c r="D92" s="8">
        <v>409.95555999999999</v>
      </c>
      <c r="E92" s="8">
        <v>408.38579999999996</v>
      </c>
      <c r="F92" s="8">
        <v>406.89756</v>
      </c>
      <c r="G92" s="8">
        <v>405.05203999999998</v>
      </c>
      <c r="H92" s="9">
        <v>2039.09196</v>
      </c>
    </row>
    <row r="93" spans="1:8" ht="15.75" thickBot="1">
      <c r="A93" s="11" t="s">
        <v>751</v>
      </c>
      <c r="B93" s="12" t="s">
        <v>752</v>
      </c>
      <c r="C93" s="10">
        <v>113.9973564287</v>
      </c>
      <c r="D93" s="10">
        <v>230.3181144797</v>
      </c>
      <c r="E93" s="10">
        <v>233.23443250880001</v>
      </c>
      <c r="F93" s="10">
        <v>236.67485165279999</v>
      </c>
      <c r="G93" s="10">
        <v>240.15031011710002</v>
      </c>
      <c r="H93" s="9">
        <v>1054.3750651870998</v>
      </c>
    </row>
    <row r="94" spans="1:8" ht="15.75" thickBot="1">
      <c r="A94" s="11" t="s">
        <v>753</v>
      </c>
      <c r="B94" s="12" t="s">
        <v>754</v>
      </c>
      <c r="C94" s="8">
        <v>890.99117332499998</v>
      </c>
      <c r="D94" s="8">
        <v>900.40498187500009</v>
      </c>
      <c r="E94" s="8">
        <v>910.6476174375</v>
      </c>
      <c r="F94" s="8">
        <v>738.17443897250007</v>
      </c>
      <c r="G94" s="8">
        <v>747.7806067675001</v>
      </c>
      <c r="H94" s="9">
        <v>4187.9988183775004</v>
      </c>
    </row>
    <row r="95" spans="1:8" ht="15.75" thickBot="1">
      <c r="A95" s="11" t="s">
        <v>755</v>
      </c>
      <c r="B95" s="12" t="s">
        <v>756</v>
      </c>
      <c r="C95" s="10">
        <v>115.6048272259</v>
      </c>
      <c r="D95" s="10">
        <v>116.77301495329999</v>
      </c>
      <c r="E95" s="10">
        <v>118.2342801857</v>
      </c>
      <c r="F95" s="10">
        <v>119.95858566690001</v>
      </c>
      <c r="G95" s="10">
        <v>121.6995914381</v>
      </c>
      <c r="H95" s="9">
        <v>592.27029946990001</v>
      </c>
    </row>
    <row r="96" spans="1:8" ht="15.75" thickBot="1">
      <c r="A96" s="11" t="s">
        <v>757</v>
      </c>
      <c r="B96" s="12" t="s">
        <v>758</v>
      </c>
      <c r="C96" s="8">
        <v>1013.8234106323</v>
      </c>
      <c r="D96" s="8">
        <v>3515.8356002891001</v>
      </c>
      <c r="E96" s="8">
        <v>304.84402387450001</v>
      </c>
      <c r="F96" s="8">
        <v>176.89106586900002</v>
      </c>
      <c r="G96" s="8">
        <v>134.71765774689999</v>
      </c>
      <c r="H96" s="9">
        <v>5146.1117584117992</v>
      </c>
    </row>
    <row r="97" spans="1:8" ht="23.25" thickBot="1">
      <c r="A97" s="11" t="s">
        <v>759</v>
      </c>
      <c r="B97" s="12" t="s">
        <v>760</v>
      </c>
      <c r="C97" s="10">
        <v>2161.1033824924998</v>
      </c>
      <c r="D97" s="10">
        <v>2178.616383905</v>
      </c>
      <c r="E97" s="10">
        <v>2198.2627627424999</v>
      </c>
      <c r="F97" s="10">
        <v>2222.57083676</v>
      </c>
      <c r="G97" s="10">
        <v>2247.1456866574999</v>
      </c>
      <c r="H97" s="9">
        <v>11007.6990525575</v>
      </c>
    </row>
    <row r="98" spans="1:8" ht="15.75" thickBot="1">
      <c r="A98" s="94" t="s">
        <v>761</v>
      </c>
      <c r="B98" s="95"/>
      <c r="C98" s="8">
        <v>17523.123548130196</v>
      </c>
      <c r="D98" s="8">
        <v>22368.328220895703</v>
      </c>
      <c r="E98" s="8">
        <v>29653.730714203695</v>
      </c>
      <c r="F98" s="8">
        <v>25866.303282890607</v>
      </c>
      <c r="G98" s="8">
        <v>25554.213402815603</v>
      </c>
      <c r="H98" s="9">
        <v>120965.69916893581</v>
      </c>
    </row>
    <row r="99" spans="1:8" ht="15.75" thickBot="1">
      <c r="A99" s="11" t="s">
        <v>762</v>
      </c>
      <c r="B99" s="12" t="s">
        <v>763</v>
      </c>
      <c r="C99" s="14"/>
      <c r="D99" s="14"/>
      <c r="E99" s="10">
        <v>1813.8623476799999</v>
      </c>
      <c r="F99" s="10">
        <v>2520.8665513879</v>
      </c>
      <c r="G99" s="10">
        <v>2315.3356053666002</v>
      </c>
      <c r="H99" s="9">
        <v>6650.0645044345001</v>
      </c>
    </row>
    <row r="100" spans="1:8" ht="15.75" thickBot="1">
      <c r="A100" s="11" t="s">
        <v>764</v>
      </c>
      <c r="B100" s="12" t="s">
        <v>765</v>
      </c>
      <c r="C100" s="8">
        <v>424.39695677999998</v>
      </c>
      <c r="D100" s="8">
        <v>2569.0377365999998</v>
      </c>
      <c r="E100" s="8">
        <v>427.17036203999999</v>
      </c>
      <c r="F100" s="8">
        <v>425.90845296000003</v>
      </c>
      <c r="G100" s="8">
        <v>424.33364286</v>
      </c>
      <c r="H100" s="9">
        <v>4270.8471512399992</v>
      </c>
    </row>
    <row r="101" spans="1:8" ht="15.75" thickBot="1">
      <c r="A101" s="11" t="s">
        <v>766</v>
      </c>
      <c r="B101" s="12" t="s">
        <v>767</v>
      </c>
      <c r="C101" s="10">
        <v>586.34975296059997</v>
      </c>
      <c r="D101" s="14"/>
      <c r="E101" s="14"/>
      <c r="F101" s="14"/>
      <c r="G101" s="14"/>
      <c r="H101" s="9">
        <v>586.34975296059997</v>
      </c>
    </row>
    <row r="102" spans="1:8" ht="15.75" thickBot="1">
      <c r="A102" s="11" t="s">
        <v>768</v>
      </c>
      <c r="B102" s="12" t="s">
        <v>769</v>
      </c>
      <c r="C102" s="8">
        <v>566.91077461639998</v>
      </c>
      <c r="D102" s="8">
        <v>1031.6926691015999</v>
      </c>
      <c r="E102" s="8">
        <v>810.82345804739998</v>
      </c>
      <c r="F102" s="8">
        <v>703.19557956159997</v>
      </c>
      <c r="G102" s="8">
        <v>1066.7602401358999</v>
      </c>
      <c r="H102" s="9">
        <v>4179.3827214629</v>
      </c>
    </row>
    <row r="103" spans="1:8" ht="15.75" thickBot="1">
      <c r="A103" s="11" t="s">
        <v>770</v>
      </c>
      <c r="B103" s="12" t="s">
        <v>771</v>
      </c>
      <c r="C103" s="10">
        <v>397.08323239969997</v>
      </c>
      <c r="D103" s="10">
        <v>501.70813742989998</v>
      </c>
      <c r="E103" s="10">
        <v>507.36396562059991</v>
      </c>
      <c r="F103" s="10">
        <v>513.80546434200005</v>
      </c>
      <c r="G103" s="10">
        <v>520.05391609699996</v>
      </c>
      <c r="H103" s="9">
        <v>2440.0147158891996</v>
      </c>
    </row>
    <row r="104" spans="1:8" ht="15.75" thickBot="1">
      <c r="A104" s="11" t="s">
        <v>772</v>
      </c>
      <c r="B104" s="12" t="s">
        <v>773</v>
      </c>
      <c r="C104" s="8">
        <v>302.32819248959999</v>
      </c>
      <c r="D104" s="8">
        <v>305.79580502179999</v>
      </c>
      <c r="E104" s="8">
        <v>308.21556292150001</v>
      </c>
      <c r="F104" s="8">
        <v>310.97836240590004</v>
      </c>
      <c r="G104" s="8">
        <v>313.67352963000002</v>
      </c>
      <c r="H104" s="9">
        <v>1540.9914524687999</v>
      </c>
    </row>
    <row r="105" spans="1:8" ht="15.75" thickBot="1">
      <c r="A105" s="11" t="s">
        <v>774</v>
      </c>
      <c r="B105" s="12" t="s">
        <v>775</v>
      </c>
      <c r="C105" s="10">
        <v>1363.9653382943998</v>
      </c>
      <c r="D105" s="10">
        <v>1531.3217372295001</v>
      </c>
      <c r="E105" s="10">
        <v>1545.4898634509</v>
      </c>
      <c r="F105" s="10">
        <v>1717.7082396864</v>
      </c>
      <c r="G105" s="10">
        <v>1734.6147354758998</v>
      </c>
      <c r="H105" s="9">
        <v>7893.0999141370985</v>
      </c>
    </row>
    <row r="106" spans="1:8" ht="23.25" thickBot="1">
      <c r="A106" s="11" t="s">
        <v>776</v>
      </c>
      <c r="B106" s="12" t="s">
        <v>777</v>
      </c>
      <c r="C106" s="8">
        <v>146.44704093749999</v>
      </c>
      <c r="D106" s="8">
        <v>296.34509430180003</v>
      </c>
      <c r="E106" s="8">
        <v>448.58774932310001</v>
      </c>
      <c r="F106" s="8">
        <v>755.41602150910001</v>
      </c>
      <c r="G106" s="8">
        <v>763.06771314139996</v>
      </c>
      <c r="H106" s="9">
        <v>2409.8636192129002</v>
      </c>
    </row>
    <row r="107" spans="1:8" ht="15.75" thickBot="1">
      <c r="A107" s="11" t="s">
        <v>778</v>
      </c>
      <c r="B107" s="12" t="s">
        <v>779</v>
      </c>
      <c r="C107" s="10">
        <v>903.71452220869992</v>
      </c>
      <c r="D107" s="10">
        <v>912.33190482369992</v>
      </c>
      <c r="E107" s="10">
        <v>920.65170322759991</v>
      </c>
      <c r="F107" s="10">
        <v>930.0173310468</v>
      </c>
      <c r="G107" s="10">
        <v>938.79356790040003</v>
      </c>
      <c r="H107" s="9">
        <v>4605.5090292072</v>
      </c>
    </row>
    <row r="108" spans="1:8" ht="15.75" thickBot="1">
      <c r="A108" s="11" t="s">
        <v>780</v>
      </c>
      <c r="B108" s="12" t="s">
        <v>781</v>
      </c>
      <c r="C108" s="13"/>
      <c r="D108" s="8">
        <v>2244.8497523603996</v>
      </c>
      <c r="E108" s="8">
        <v>4117.4738571103999</v>
      </c>
      <c r="F108" s="13"/>
      <c r="G108" s="13"/>
      <c r="H108" s="9">
        <v>6362.3236094708</v>
      </c>
    </row>
    <row r="109" spans="1:8" ht="15.75" thickBot="1">
      <c r="A109" s="11" t="s">
        <v>782</v>
      </c>
      <c r="B109" s="12" t="s">
        <v>783</v>
      </c>
      <c r="C109" s="10">
        <v>163.7802342523</v>
      </c>
      <c r="D109" s="10">
        <v>165.77611400040001</v>
      </c>
      <c r="E109" s="10">
        <v>167.8323872071</v>
      </c>
      <c r="F109" s="10">
        <v>170.1945787228</v>
      </c>
      <c r="G109" s="10">
        <v>172.54228358520001</v>
      </c>
      <c r="H109" s="9">
        <v>840.12559776780017</v>
      </c>
    </row>
    <row r="110" spans="1:8" ht="15.75" thickBot="1">
      <c r="A110" s="11" t="s">
        <v>784</v>
      </c>
      <c r="B110" s="12" t="s">
        <v>785</v>
      </c>
      <c r="C110" s="8">
        <v>912.48048392110002</v>
      </c>
      <c r="D110" s="8">
        <v>923.89335908009991</v>
      </c>
      <c r="E110" s="8">
        <v>935.01285213530002</v>
      </c>
      <c r="F110" s="8">
        <v>947.81036958719994</v>
      </c>
      <c r="G110" s="8">
        <v>960.5928317723999</v>
      </c>
      <c r="H110" s="9">
        <v>4679.7898964961005</v>
      </c>
    </row>
    <row r="111" spans="1:8" ht="23.25" thickBot="1">
      <c r="A111" s="11" t="s">
        <v>786</v>
      </c>
      <c r="B111" s="12" t="s">
        <v>787</v>
      </c>
      <c r="C111" s="10">
        <v>215.72933840749999</v>
      </c>
      <c r="D111" s="10">
        <v>1309.7305978397999</v>
      </c>
      <c r="E111" s="10">
        <v>221.43675663670001</v>
      </c>
      <c r="F111" s="10">
        <v>225.0476756514</v>
      </c>
      <c r="G111" s="10">
        <v>228.6221736194</v>
      </c>
      <c r="H111" s="9">
        <v>2200.5665421547997</v>
      </c>
    </row>
    <row r="112" spans="1:8" ht="15.75" thickBot="1">
      <c r="A112" s="11" t="s">
        <v>788</v>
      </c>
      <c r="B112" s="12" t="s">
        <v>789</v>
      </c>
      <c r="C112" s="8">
        <v>956.84191158010003</v>
      </c>
      <c r="D112" s="8">
        <v>967.06001306789983</v>
      </c>
      <c r="E112" s="8">
        <v>2599.8578333024002</v>
      </c>
      <c r="F112" s="8">
        <v>1967.7839571587001</v>
      </c>
      <c r="G112" s="8">
        <v>1984.9135011378</v>
      </c>
      <c r="H112" s="9">
        <v>8476.4572162468994</v>
      </c>
    </row>
    <row r="113" spans="1:8" ht="15.75" thickBot="1">
      <c r="A113" s="11" t="s">
        <v>790</v>
      </c>
      <c r="B113" s="12" t="s">
        <v>791</v>
      </c>
      <c r="C113" s="10">
        <v>3054.5913238122998</v>
      </c>
      <c r="D113" s="10">
        <v>1929.8373831189999</v>
      </c>
      <c r="E113" s="10">
        <v>1559.0096985282</v>
      </c>
      <c r="F113" s="10">
        <v>197.0298934676</v>
      </c>
      <c r="G113" s="10">
        <v>199.1133738648</v>
      </c>
      <c r="H113" s="9">
        <v>6939.5816727919</v>
      </c>
    </row>
    <row r="114" spans="1:8" ht="15.75" thickBot="1">
      <c r="A114" s="11" t="s">
        <v>792</v>
      </c>
      <c r="B114" s="12" t="s">
        <v>793</v>
      </c>
      <c r="C114" s="13"/>
      <c r="D114" s="8">
        <v>100.34162748599999</v>
      </c>
      <c r="E114" s="13"/>
      <c r="F114" s="13"/>
      <c r="G114" s="13"/>
      <c r="H114" s="9">
        <v>100.34162748599999</v>
      </c>
    </row>
    <row r="115" spans="1:8" ht="15.75" thickBot="1">
      <c r="A115" s="11" t="s">
        <v>794</v>
      </c>
      <c r="B115" s="12" t="s">
        <v>795</v>
      </c>
      <c r="C115" s="10">
        <v>391.74374594059998</v>
      </c>
      <c r="D115" s="10">
        <v>791.85832567149998</v>
      </c>
      <c r="E115" s="10">
        <v>1197.3888144515001</v>
      </c>
      <c r="F115" s="10">
        <v>1611.0375770276999</v>
      </c>
      <c r="G115" s="10">
        <v>2031.1698162854</v>
      </c>
      <c r="H115" s="9">
        <v>6023.1982793766992</v>
      </c>
    </row>
    <row r="116" spans="1:8" ht="15.75" thickBot="1">
      <c r="A116" s="11" t="s">
        <v>796</v>
      </c>
      <c r="B116" s="12" t="s">
        <v>797</v>
      </c>
      <c r="C116" s="8">
        <v>347.61458243780004</v>
      </c>
      <c r="D116" s="8">
        <v>352.18918561460004</v>
      </c>
      <c r="E116" s="8">
        <v>595.56532611</v>
      </c>
      <c r="F116" s="8">
        <v>726.56474932610001</v>
      </c>
      <c r="G116" s="8">
        <v>738.53020045849996</v>
      </c>
      <c r="H116" s="9">
        <v>2760.4640439469999</v>
      </c>
    </row>
    <row r="117" spans="1:8" ht="23.25" thickBot="1">
      <c r="A117" s="11" t="s">
        <v>798</v>
      </c>
      <c r="B117" s="12" t="s">
        <v>799</v>
      </c>
      <c r="C117" s="10">
        <v>821.23243552959991</v>
      </c>
      <c r="D117" s="10">
        <v>923.89335908160001</v>
      </c>
      <c r="E117" s="10">
        <v>1402.5192782020001</v>
      </c>
      <c r="F117" s="10">
        <v>2369.5259239700999</v>
      </c>
      <c r="G117" s="10">
        <v>2881.7784953176001</v>
      </c>
      <c r="H117" s="9">
        <v>8398.9494921009009</v>
      </c>
    </row>
    <row r="118" spans="1:8" ht="15.75" thickBot="1">
      <c r="A118" s="11" t="s">
        <v>800</v>
      </c>
      <c r="B118" s="12" t="s">
        <v>801</v>
      </c>
      <c r="C118" s="8">
        <v>268.8316172785</v>
      </c>
      <c r="D118" s="8">
        <v>407.55967491659993</v>
      </c>
      <c r="E118" s="8">
        <v>365.00461197710001</v>
      </c>
      <c r="F118" s="8">
        <v>598.15851942519998</v>
      </c>
      <c r="G118" s="8">
        <v>649.33778448240002</v>
      </c>
      <c r="H118" s="9">
        <v>2288.8922080798002</v>
      </c>
    </row>
    <row r="119" spans="1:8" ht="15.75" thickBot="1">
      <c r="A119" s="11" t="s">
        <v>802</v>
      </c>
      <c r="B119" s="12" t="s">
        <v>803</v>
      </c>
      <c r="C119" s="10">
        <v>304.29940496840004</v>
      </c>
      <c r="D119" s="10">
        <v>461.28515369180002</v>
      </c>
      <c r="E119" s="10">
        <v>774.68465766750001</v>
      </c>
      <c r="F119" s="10">
        <v>937.60646206629997</v>
      </c>
      <c r="G119" s="10">
        <v>1260.2849898679001</v>
      </c>
      <c r="H119" s="9">
        <v>3738.1606682618999</v>
      </c>
    </row>
    <row r="120" spans="1:8" ht="15.75" thickBot="1">
      <c r="A120" s="11" t="s">
        <v>804</v>
      </c>
      <c r="B120" s="12" t="s">
        <v>805</v>
      </c>
      <c r="C120" s="8">
        <v>470.27917985400001</v>
      </c>
      <c r="D120" s="8">
        <v>475.75223593050004</v>
      </c>
      <c r="E120" s="8">
        <v>1202.2479721272998</v>
      </c>
      <c r="F120" s="8">
        <v>1216.9784110119001</v>
      </c>
      <c r="G120" s="8">
        <v>1231.4728059432</v>
      </c>
      <c r="H120" s="9">
        <v>4596.7306048668997</v>
      </c>
    </row>
    <row r="121" spans="1:8" ht="15.75" thickBot="1">
      <c r="A121" s="11" t="s">
        <v>806</v>
      </c>
      <c r="B121" s="12" t="s">
        <v>807</v>
      </c>
      <c r="C121" s="10">
        <v>256.22986740559998</v>
      </c>
      <c r="D121" s="10">
        <v>258.96942955200001</v>
      </c>
      <c r="E121" s="10">
        <v>783.48931929039998</v>
      </c>
      <c r="F121" s="10">
        <v>263.6526608584</v>
      </c>
      <c r="G121" s="10">
        <v>266.04065133119997</v>
      </c>
      <c r="H121" s="9">
        <v>1828.3819284376</v>
      </c>
    </row>
    <row r="122" spans="1:8" ht="15.75" thickBot="1">
      <c r="A122" s="11" t="s">
        <v>808</v>
      </c>
      <c r="B122" s="12" t="s">
        <v>809</v>
      </c>
      <c r="C122" s="8">
        <v>222.14458594530001</v>
      </c>
      <c r="D122" s="8">
        <v>224.59359445379999</v>
      </c>
      <c r="E122" s="8">
        <v>2267.3279346009999</v>
      </c>
      <c r="F122" s="8">
        <v>2062.5271784065999</v>
      </c>
      <c r="G122" s="8">
        <v>2083.8020448290999</v>
      </c>
      <c r="H122" s="9">
        <v>6860.3953382357995</v>
      </c>
    </row>
    <row r="123" spans="1:8" ht="15.75" thickBot="1">
      <c r="A123" s="11" t="s">
        <v>810</v>
      </c>
      <c r="B123" s="12" t="s">
        <v>811</v>
      </c>
      <c r="C123" s="10">
        <v>610.17306956749997</v>
      </c>
      <c r="D123" s="10">
        <v>615.60198006749999</v>
      </c>
      <c r="E123" s="10">
        <v>248.71636799999999</v>
      </c>
      <c r="F123" s="10">
        <v>247.98163200000002</v>
      </c>
      <c r="G123" s="10">
        <v>247.06471199999999</v>
      </c>
      <c r="H123" s="9">
        <v>1969.5377616350002</v>
      </c>
    </row>
    <row r="124" spans="1:8" ht="15.75" thickBot="1">
      <c r="A124" s="11" t="s">
        <v>812</v>
      </c>
      <c r="B124" s="12" t="s">
        <v>813</v>
      </c>
      <c r="C124" s="8">
        <v>656.27616306639982</v>
      </c>
      <c r="D124" s="8">
        <v>660.3722607865999</v>
      </c>
      <c r="E124" s="8">
        <v>664.93585647819987</v>
      </c>
      <c r="F124" s="8">
        <v>669.86534482169998</v>
      </c>
      <c r="G124" s="8">
        <v>673.90117906329999</v>
      </c>
      <c r="H124" s="9">
        <v>3325.3508042161998</v>
      </c>
    </row>
    <row r="125" spans="1:8" ht="15.75" thickBot="1">
      <c r="A125" s="11" t="s">
        <v>814</v>
      </c>
      <c r="B125" s="12" t="s">
        <v>815</v>
      </c>
      <c r="C125" s="10">
        <v>1440.4592694558999</v>
      </c>
      <c r="D125" s="10">
        <v>646.75938154630012</v>
      </c>
      <c r="E125" s="10">
        <v>1985.5232426543</v>
      </c>
      <c r="F125" s="10">
        <v>1965.8528257348</v>
      </c>
      <c r="G125" s="10">
        <v>30.677103426599999</v>
      </c>
      <c r="H125" s="9">
        <v>6069.2718228179001</v>
      </c>
    </row>
    <row r="126" spans="1:8" ht="15.75" thickBot="1">
      <c r="A126" s="11" t="s">
        <v>816</v>
      </c>
      <c r="B126" s="12" t="s">
        <v>817</v>
      </c>
      <c r="C126" s="8">
        <v>569.54238161679996</v>
      </c>
      <c r="D126" s="8">
        <v>576.48327429019992</v>
      </c>
      <c r="E126" s="8">
        <v>583.87949733309995</v>
      </c>
      <c r="F126" s="8">
        <v>592.37601087680002</v>
      </c>
      <c r="G126" s="8">
        <v>600.82104956369994</v>
      </c>
      <c r="H126" s="9">
        <v>2923.1022136806</v>
      </c>
    </row>
    <row r="127" spans="1:8" ht="15.75" thickBot="1">
      <c r="A127" s="11" t="s">
        <v>818</v>
      </c>
      <c r="B127" s="12" t="s">
        <v>819</v>
      </c>
      <c r="C127" s="10">
        <v>43.234892265600003</v>
      </c>
      <c r="D127" s="10">
        <v>43.512106050199996</v>
      </c>
      <c r="E127" s="10">
        <v>43.801685418699996</v>
      </c>
      <c r="F127" s="10">
        <v>44.114320794899996</v>
      </c>
      <c r="G127" s="10">
        <v>44.369745454000004</v>
      </c>
      <c r="H127" s="9">
        <v>219.03274998340001</v>
      </c>
    </row>
    <row r="128" spans="1:8" ht="23.25" thickBot="1">
      <c r="A128" s="11" t="s">
        <v>820</v>
      </c>
      <c r="B128" s="12" t="s">
        <v>821</v>
      </c>
      <c r="C128" s="8">
        <v>1078.6466920378</v>
      </c>
      <c r="D128" s="8">
        <v>1091.4421648659002</v>
      </c>
      <c r="E128" s="8">
        <v>1107.1837831816999</v>
      </c>
      <c r="F128" s="8">
        <v>1125.2383782561001</v>
      </c>
      <c r="G128" s="8">
        <v>1143.1108680986001</v>
      </c>
      <c r="H128" s="9">
        <v>5545.6218864400998</v>
      </c>
    </row>
    <row r="129" spans="1:8" ht="15.75" thickBot="1">
      <c r="A129" s="11" t="s">
        <v>822</v>
      </c>
      <c r="B129" s="12" t="s">
        <v>823</v>
      </c>
      <c r="C129" s="10">
        <v>47.796558100200002</v>
      </c>
      <c r="D129" s="10">
        <v>48.334162914700002</v>
      </c>
      <c r="E129" s="10">
        <v>48.673969479699998</v>
      </c>
      <c r="F129" s="10">
        <v>49.060810826599997</v>
      </c>
      <c r="G129" s="10">
        <v>49.4348421073</v>
      </c>
      <c r="H129" s="9">
        <v>243.30034342849999</v>
      </c>
    </row>
    <row r="130" spans="1:8" ht="15.75" thickBot="1">
      <c r="A130" s="94" t="s">
        <v>824</v>
      </c>
      <c r="B130" s="95"/>
      <c r="C130" s="8">
        <v>30871.141980468994</v>
      </c>
      <c r="D130" s="8">
        <v>28512.783984368296</v>
      </c>
      <c r="E130" s="8">
        <v>35318.781005596109</v>
      </c>
      <c r="F130" s="8">
        <v>40358.774593833092</v>
      </c>
      <c r="G130" s="8">
        <v>38125.5339193935</v>
      </c>
      <c r="H130" s="9">
        <v>173187.01548365998</v>
      </c>
    </row>
    <row r="131" spans="1:8" ht="23.25" thickBot="1">
      <c r="A131" s="11" t="s">
        <v>825</v>
      </c>
      <c r="B131" s="12" t="s">
        <v>826</v>
      </c>
      <c r="C131" s="10">
        <v>2846.7987743761</v>
      </c>
      <c r="D131" s="10">
        <v>2581.8404957245998</v>
      </c>
      <c r="E131" s="10">
        <v>500.6408457631</v>
      </c>
      <c r="F131" s="10">
        <v>2493.1354032239001</v>
      </c>
      <c r="G131" s="10">
        <v>1733.9662019676998</v>
      </c>
      <c r="H131" s="9">
        <v>10156.381721055397</v>
      </c>
    </row>
    <row r="132" spans="1:8" ht="15.75" thickBot="1">
      <c r="A132" s="11" t="s">
        <v>827</v>
      </c>
      <c r="B132" s="12" t="s">
        <v>828</v>
      </c>
      <c r="C132" s="8">
        <v>1555.0121016134001</v>
      </c>
      <c r="D132" s="8">
        <v>3368.9039168126001</v>
      </c>
      <c r="E132" s="8">
        <v>3174.2591084402998</v>
      </c>
      <c r="F132" s="8">
        <v>3208.3756108574003</v>
      </c>
      <c r="G132" s="13"/>
      <c r="H132" s="9">
        <v>11306.550737723701</v>
      </c>
    </row>
    <row r="133" spans="1:8" ht="15.75" thickBot="1">
      <c r="A133" s="11" t="s">
        <v>829</v>
      </c>
      <c r="B133" s="12" t="s">
        <v>830</v>
      </c>
      <c r="C133" s="10">
        <v>1460.9880681</v>
      </c>
      <c r="D133" s="10">
        <v>1473.9869595</v>
      </c>
      <c r="E133" s="10">
        <v>1470.5355258</v>
      </c>
      <c r="F133" s="10">
        <v>1466.1913992000002</v>
      </c>
      <c r="G133" s="10">
        <v>2191.1551645499999</v>
      </c>
      <c r="H133" s="9">
        <v>8062.8571171499998</v>
      </c>
    </row>
    <row r="134" spans="1:8" ht="15.75" thickBot="1">
      <c r="A134" s="11" t="s">
        <v>831</v>
      </c>
      <c r="B134" s="12" t="s">
        <v>832</v>
      </c>
      <c r="C134" s="8">
        <v>1172.6995059208</v>
      </c>
      <c r="D134" s="13"/>
      <c r="E134" s="13"/>
      <c r="F134" s="13"/>
      <c r="G134" s="13"/>
      <c r="H134" s="9">
        <v>1172.6995059208</v>
      </c>
    </row>
    <row r="135" spans="1:8" ht="15.75" thickBot="1">
      <c r="A135" s="11" t="s">
        <v>833</v>
      </c>
      <c r="B135" s="12" t="s">
        <v>834</v>
      </c>
      <c r="C135" s="10">
        <v>794.16646479879989</v>
      </c>
      <c r="D135" s="10">
        <v>602.04976491579998</v>
      </c>
      <c r="E135" s="10">
        <v>1725.0374831102997</v>
      </c>
      <c r="F135" s="10">
        <v>1130.3720215523999</v>
      </c>
      <c r="G135" s="10">
        <v>1248.1293986321002</v>
      </c>
      <c r="H135" s="9">
        <v>5499.7551330093993</v>
      </c>
    </row>
    <row r="136" spans="1:8" ht="15.75" thickBot="1">
      <c r="A136" s="11" t="s">
        <v>835</v>
      </c>
      <c r="B136" s="12" t="s">
        <v>836</v>
      </c>
      <c r="C136" s="8">
        <v>226.76430984699999</v>
      </c>
      <c r="D136" s="8">
        <v>114.6325187898</v>
      </c>
      <c r="E136" s="8">
        <v>463.32769031330008</v>
      </c>
      <c r="F136" s="8">
        <v>585.99631630279998</v>
      </c>
      <c r="G136" s="8">
        <v>829.70240899529995</v>
      </c>
      <c r="H136" s="9">
        <v>2220.4232442482003</v>
      </c>
    </row>
    <row r="137" spans="1:8" ht="15.75" thickBot="1">
      <c r="A137" s="11" t="s">
        <v>837</v>
      </c>
      <c r="B137" s="12" t="s">
        <v>838</v>
      </c>
      <c r="C137" s="10">
        <v>1347.6282857558001</v>
      </c>
      <c r="D137" s="10">
        <v>717.72471655609991</v>
      </c>
      <c r="E137" s="10">
        <v>3255.7664878913001</v>
      </c>
      <c r="F137" s="10">
        <v>2026.6672815018001</v>
      </c>
      <c r="G137" s="10">
        <v>1001.5655856008001</v>
      </c>
      <c r="H137" s="9">
        <v>8349.352357305801</v>
      </c>
    </row>
    <row r="138" spans="1:8" ht="15.75" thickBot="1">
      <c r="A138" s="11" t="s">
        <v>839</v>
      </c>
      <c r="B138" s="12" t="s">
        <v>840</v>
      </c>
      <c r="C138" s="8">
        <v>107.14512453899999</v>
      </c>
      <c r="D138" s="8">
        <v>108.37404660499999</v>
      </c>
      <c r="E138" s="8">
        <v>109.2316090461</v>
      </c>
      <c r="F138" s="8">
        <v>110.2107454626</v>
      </c>
      <c r="G138" s="8">
        <v>111.16591300970001</v>
      </c>
      <c r="H138" s="9">
        <v>546.12743866239998</v>
      </c>
    </row>
    <row r="139" spans="1:8" ht="15.75" thickBot="1">
      <c r="A139" s="11" t="s">
        <v>841</v>
      </c>
      <c r="B139" s="12" t="s">
        <v>842</v>
      </c>
      <c r="C139" s="10">
        <v>331.38996590049999</v>
      </c>
      <c r="D139" s="10">
        <v>334.36200094769998</v>
      </c>
      <c r="E139" s="10">
        <v>1339.5625408256001</v>
      </c>
      <c r="F139" s="10">
        <v>670.82663325420003</v>
      </c>
      <c r="G139" s="10">
        <v>335.69064874560001</v>
      </c>
      <c r="H139" s="9">
        <v>3011.8317896735998</v>
      </c>
    </row>
    <row r="140" spans="1:8" ht="15.75" thickBot="1">
      <c r="A140" s="11" t="s">
        <v>843</v>
      </c>
      <c r="B140" s="12" t="s">
        <v>844</v>
      </c>
      <c r="C140" s="8">
        <v>909.31022553029993</v>
      </c>
      <c r="D140" s="8">
        <v>1071.9252160608</v>
      </c>
      <c r="E140" s="8">
        <v>1081.8429044154</v>
      </c>
      <c r="F140" s="8">
        <v>1093.0870616191</v>
      </c>
      <c r="G140" s="8">
        <v>1103.8457407582</v>
      </c>
      <c r="H140" s="9">
        <v>5260.0111483837991</v>
      </c>
    </row>
    <row r="141" spans="1:8" ht="23.25" thickBot="1">
      <c r="A141" s="11" t="s">
        <v>845</v>
      </c>
      <c r="B141" s="12" t="s">
        <v>846</v>
      </c>
      <c r="C141" s="10">
        <v>439.3411228155</v>
      </c>
      <c r="D141" s="10">
        <v>740.86273575410007</v>
      </c>
      <c r="E141" s="10">
        <v>1495.2924977491</v>
      </c>
      <c r="F141" s="10">
        <v>1812.9984516212003</v>
      </c>
      <c r="G141" s="10">
        <v>2747.0437673137003</v>
      </c>
      <c r="H141" s="9">
        <v>7235.5385752536004</v>
      </c>
    </row>
    <row r="142" spans="1:8" ht="15.75" thickBot="1">
      <c r="A142" s="11" t="s">
        <v>847</v>
      </c>
      <c r="B142" s="12" t="s">
        <v>848</v>
      </c>
      <c r="C142" s="8">
        <v>722.97161776539997</v>
      </c>
      <c r="D142" s="8">
        <v>729.86552385590005</v>
      </c>
      <c r="E142" s="8">
        <v>736.52136257979998</v>
      </c>
      <c r="F142" s="8">
        <v>744.0138648354</v>
      </c>
      <c r="G142" s="8">
        <v>751.03485431839999</v>
      </c>
      <c r="H142" s="9">
        <v>3684.4072233549005</v>
      </c>
    </row>
    <row r="143" spans="1:8" ht="15.75" thickBot="1">
      <c r="A143" s="11" t="s">
        <v>849</v>
      </c>
      <c r="B143" s="12" t="s">
        <v>850</v>
      </c>
      <c r="C143" s="14"/>
      <c r="D143" s="10">
        <v>2091.9835774950998</v>
      </c>
      <c r="E143" s="10">
        <v>2102.1063624068001</v>
      </c>
      <c r="F143" s="10">
        <v>2150.9537884155002</v>
      </c>
      <c r="G143" s="10">
        <v>2198.6154959138998</v>
      </c>
      <c r="H143" s="9">
        <v>8543.6592242313018</v>
      </c>
    </row>
    <row r="144" spans="1:8" ht="15.75" thickBot="1">
      <c r="A144" s="11" t="s">
        <v>851</v>
      </c>
      <c r="B144" s="12" t="s">
        <v>852</v>
      </c>
      <c r="C144" s="8">
        <v>143.30770497099999</v>
      </c>
      <c r="D144" s="8">
        <v>145.05409974949998</v>
      </c>
      <c r="E144" s="8">
        <v>146.85333880580001</v>
      </c>
      <c r="F144" s="8">
        <v>148.9202563831</v>
      </c>
      <c r="G144" s="8">
        <v>150.97449813739999</v>
      </c>
      <c r="H144" s="9">
        <v>735.10989804679991</v>
      </c>
    </row>
    <row r="145" spans="1:8" ht="15.75" thickBot="1">
      <c r="A145" s="11" t="s">
        <v>853</v>
      </c>
      <c r="B145" s="12" t="s">
        <v>854</v>
      </c>
      <c r="C145" s="10">
        <v>912.48048392090004</v>
      </c>
      <c r="D145" s="10">
        <v>923.89335908190003</v>
      </c>
      <c r="E145" s="10">
        <v>935.01285213550011</v>
      </c>
      <c r="F145" s="10">
        <v>947.81036958760001</v>
      </c>
      <c r="G145" s="10">
        <v>960.59283177219993</v>
      </c>
      <c r="H145" s="9">
        <v>4679.7898964980996</v>
      </c>
    </row>
    <row r="146" spans="1:8" ht="23.25" thickBot="1">
      <c r="A146" s="11" t="s">
        <v>855</v>
      </c>
      <c r="B146" s="12" t="s">
        <v>856</v>
      </c>
      <c r="C146" s="8">
        <v>1157.4538867265001</v>
      </c>
      <c r="D146" s="8">
        <v>1171.8029194893002</v>
      </c>
      <c r="E146" s="8">
        <v>1188.2791114495001</v>
      </c>
      <c r="F146" s="8">
        <v>1207.2254603785</v>
      </c>
      <c r="G146" s="8">
        <v>1839.1704116306</v>
      </c>
      <c r="H146" s="9">
        <v>6563.9317896743996</v>
      </c>
    </row>
    <row r="147" spans="1:8" ht="15.75" thickBot="1">
      <c r="A147" s="11" t="s">
        <v>857</v>
      </c>
      <c r="B147" s="12" t="s">
        <v>858</v>
      </c>
      <c r="C147" s="10">
        <v>58.817991350099987</v>
      </c>
      <c r="D147" s="10">
        <v>59.452205250200002</v>
      </c>
      <c r="E147" s="10">
        <v>59.893149299999997</v>
      </c>
      <c r="F147" s="10">
        <v>60.393150200199997</v>
      </c>
      <c r="G147" s="10">
        <v>60.871299450099997</v>
      </c>
      <c r="H147" s="9">
        <v>299.42779555059997</v>
      </c>
    </row>
    <row r="148" spans="1:8" ht="15.75" thickBot="1">
      <c r="A148" s="11" t="s">
        <v>859</v>
      </c>
      <c r="B148" s="12" t="s">
        <v>860</v>
      </c>
      <c r="C148" s="8">
        <v>2232.6311270209999</v>
      </c>
      <c r="D148" s="8">
        <v>1289.4133507572999</v>
      </c>
      <c r="E148" s="8">
        <v>1299.9289166510998</v>
      </c>
      <c r="F148" s="8">
        <v>1311.8559714394</v>
      </c>
      <c r="G148" s="8">
        <v>992.45675056920004</v>
      </c>
      <c r="H148" s="9">
        <v>7126.2861164379992</v>
      </c>
    </row>
    <row r="149" spans="1:8" ht="15.75" thickBot="1">
      <c r="A149" s="11" t="s">
        <v>861</v>
      </c>
      <c r="B149" s="12" t="s">
        <v>862</v>
      </c>
      <c r="C149" s="10">
        <v>1336.3837041681998</v>
      </c>
      <c r="D149" s="10">
        <v>1350.8861681832</v>
      </c>
      <c r="E149" s="10">
        <v>1948.7621231599999</v>
      </c>
      <c r="F149" s="10">
        <v>2561.3886150806998</v>
      </c>
      <c r="G149" s="10">
        <v>2588.4738602481002</v>
      </c>
      <c r="H149" s="9">
        <v>9785.8944708402032</v>
      </c>
    </row>
    <row r="150" spans="1:8" ht="15.75" thickBot="1">
      <c r="A150" s="11" t="s">
        <v>863</v>
      </c>
      <c r="B150" s="12" t="s">
        <v>864</v>
      </c>
      <c r="C150" s="8">
        <v>1793.6090718364999</v>
      </c>
      <c r="D150" s="8">
        <v>258.9694295516</v>
      </c>
      <c r="E150" s="8">
        <v>261.16310643000003</v>
      </c>
      <c r="F150" s="8">
        <v>263.65266085849998</v>
      </c>
      <c r="G150" s="8">
        <v>266.04065133119997</v>
      </c>
      <c r="H150" s="9">
        <v>2843.4349200078004</v>
      </c>
    </row>
    <row r="151" spans="1:8" ht="15.75" thickBot="1">
      <c r="A151" s="11" t="s">
        <v>865</v>
      </c>
      <c r="B151" s="12" t="s">
        <v>866</v>
      </c>
      <c r="C151" s="10">
        <v>222.14458594409999</v>
      </c>
      <c r="D151" s="10">
        <v>224.593594454</v>
      </c>
      <c r="E151" s="10">
        <v>226.73279345970002</v>
      </c>
      <c r="F151" s="10">
        <v>229.16968648929998</v>
      </c>
      <c r="G151" s="10">
        <v>231.53356053710002</v>
      </c>
      <c r="H151" s="9">
        <v>1134.1742208842002</v>
      </c>
    </row>
    <row r="152" spans="1:8" ht="15.75" thickBot="1">
      <c r="A152" s="11" t="s">
        <v>867</v>
      </c>
      <c r="B152" s="12" t="s">
        <v>868</v>
      </c>
      <c r="C152" s="8">
        <v>235.13958992779999</v>
      </c>
      <c r="D152" s="8">
        <v>356.81417694759995</v>
      </c>
      <c r="E152" s="8">
        <v>1322.4727693382999</v>
      </c>
      <c r="F152" s="8">
        <v>1338.6762521114001</v>
      </c>
      <c r="G152" s="8">
        <v>1354.6200865368999</v>
      </c>
      <c r="H152" s="9">
        <v>4607.722874862</v>
      </c>
    </row>
    <row r="153" spans="1:8" ht="15.75" thickBot="1">
      <c r="A153" s="11" t="s">
        <v>869</v>
      </c>
      <c r="B153" s="12" t="s">
        <v>870</v>
      </c>
      <c r="C153" s="10">
        <v>819.21829528879994</v>
      </c>
      <c r="D153" s="14"/>
      <c r="E153" s="14"/>
      <c r="F153" s="14"/>
      <c r="G153" s="10">
        <v>430.45394418770002</v>
      </c>
      <c r="H153" s="9">
        <v>1249.6722394765002</v>
      </c>
    </row>
    <row r="154" spans="1:8" ht="15.75" thickBot="1">
      <c r="A154" s="11" t="s">
        <v>871</v>
      </c>
      <c r="B154" s="12" t="s">
        <v>872</v>
      </c>
      <c r="C154" s="8">
        <v>463.48610991589999</v>
      </c>
      <c r="D154" s="8">
        <v>821.77476643490002</v>
      </c>
      <c r="E154" s="8">
        <v>1072.0175869986001</v>
      </c>
      <c r="F154" s="8">
        <v>1574.2236235445002</v>
      </c>
      <c r="G154" s="8">
        <v>2092.5022346303999</v>
      </c>
      <c r="H154" s="9">
        <v>6024.0043215242995</v>
      </c>
    </row>
    <row r="155" spans="1:8" ht="23.25" thickBot="1">
      <c r="A155" s="11" t="s">
        <v>873</v>
      </c>
      <c r="B155" s="12" t="s">
        <v>874</v>
      </c>
      <c r="C155" s="10">
        <v>912.48048392170006</v>
      </c>
      <c r="D155" s="10">
        <v>1293.4507027139998</v>
      </c>
      <c r="E155" s="10">
        <v>1496.0205634163999</v>
      </c>
      <c r="F155" s="10">
        <v>1895.6207391752</v>
      </c>
      <c r="G155" s="10">
        <v>1921.1856635443999</v>
      </c>
      <c r="H155" s="9">
        <v>7518.7581527717002</v>
      </c>
    </row>
    <row r="156" spans="1:8" ht="15.75" thickBot="1">
      <c r="A156" s="11" t="s">
        <v>875</v>
      </c>
      <c r="B156" s="12" t="s">
        <v>876</v>
      </c>
      <c r="C156" s="8">
        <v>1535.4708621093</v>
      </c>
      <c r="D156" s="8">
        <v>2333.3667036519</v>
      </c>
      <c r="E156" s="8">
        <v>3155.8478558552001</v>
      </c>
      <c r="F156" s="8">
        <v>5345.6862000489</v>
      </c>
      <c r="G156" s="8">
        <v>6518.5701737803001</v>
      </c>
      <c r="H156" s="9">
        <v>18888.9417954456</v>
      </c>
    </row>
    <row r="157" spans="1:8" ht="15.75" thickBot="1">
      <c r="A157" s="11" t="s">
        <v>877</v>
      </c>
      <c r="B157" s="12" t="s">
        <v>878</v>
      </c>
      <c r="C157" s="10">
        <v>627.27377364940003</v>
      </c>
      <c r="D157" s="10">
        <v>135.8532249715</v>
      </c>
      <c r="E157" s="10">
        <v>1186.2649889269999</v>
      </c>
      <c r="F157" s="10">
        <v>1196.3170388515998</v>
      </c>
      <c r="G157" s="10">
        <v>1205.9130283243001</v>
      </c>
      <c r="H157" s="9">
        <v>4351.6220547237999</v>
      </c>
    </row>
    <row r="158" spans="1:8" ht="15.75" thickBot="1">
      <c r="A158" s="11" t="s">
        <v>879</v>
      </c>
      <c r="B158" s="12" t="s">
        <v>880</v>
      </c>
      <c r="C158" s="13"/>
      <c r="D158" s="8">
        <v>153.76171789750001</v>
      </c>
      <c r="E158" s="8">
        <v>154.9369315337</v>
      </c>
      <c r="F158" s="13"/>
      <c r="G158" s="13"/>
      <c r="H158" s="9">
        <v>308.69864943120001</v>
      </c>
    </row>
    <row r="159" spans="1:8" ht="15.75" thickBot="1">
      <c r="A159" s="11" t="s">
        <v>881</v>
      </c>
      <c r="B159" s="12" t="s">
        <v>882</v>
      </c>
      <c r="C159" s="10">
        <v>463.47530394250003</v>
      </c>
      <c r="D159" s="10">
        <v>669.87425016999998</v>
      </c>
      <c r="E159" s="10">
        <v>470.94771166250001</v>
      </c>
      <c r="F159" s="10">
        <v>1819.6672720425001</v>
      </c>
      <c r="G159" s="10">
        <v>271.04149997250005</v>
      </c>
      <c r="H159" s="9">
        <v>3695.0060377899999</v>
      </c>
    </row>
    <row r="160" spans="1:8" ht="15.75" thickBot="1">
      <c r="A160" s="11" t="s">
        <v>883</v>
      </c>
      <c r="B160" s="12" t="s">
        <v>884</v>
      </c>
      <c r="C160" s="8">
        <v>775.54168094249997</v>
      </c>
      <c r="D160" s="8">
        <v>782.44193037750006</v>
      </c>
      <c r="E160" s="8">
        <v>310.89545999999996</v>
      </c>
      <c r="F160" s="8">
        <v>309.97703999999999</v>
      </c>
      <c r="G160" s="8">
        <v>308.83089000000001</v>
      </c>
      <c r="H160" s="9">
        <v>2487.6870013199996</v>
      </c>
    </row>
    <row r="161" spans="1:8" ht="23.25" thickBot="1">
      <c r="A161" s="11" t="s">
        <v>885</v>
      </c>
      <c r="B161" s="12" t="s">
        <v>886</v>
      </c>
      <c r="C161" s="10">
        <v>903.97756493079999</v>
      </c>
      <c r="D161" s="10">
        <v>909.61967210139994</v>
      </c>
      <c r="E161" s="10">
        <v>915.90572719789998</v>
      </c>
      <c r="F161" s="10">
        <v>922.69577553309989</v>
      </c>
      <c r="G161" s="10">
        <v>928.25487369299992</v>
      </c>
      <c r="H161" s="9">
        <v>4580.4536134561995</v>
      </c>
    </row>
    <row r="162" spans="1:8" ht="15.75" thickBot="1">
      <c r="A162" s="11" t="s">
        <v>887</v>
      </c>
      <c r="B162" s="12" t="s">
        <v>888</v>
      </c>
      <c r="C162" s="8">
        <v>2687.6292120085</v>
      </c>
      <c r="D162" s="13"/>
      <c r="E162" s="13"/>
      <c r="F162" s="13"/>
      <c r="G162" s="13"/>
      <c r="H162" s="9">
        <v>2687.6292120085</v>
      </c>
    </row>
    <row r="163" spans="1:8" ht="15.75" thickBot="1">
      <c r="A163" s="11" t="s">
        <v>889</v>
      </c>
      <c r="B163" s="12" t="s">
        <v>890</v>
      </c>
      <c r="C163" s="10">
        <v>715.99613689069997</v>
      </c>
      <c r="D163" s="10">
        <v>724.72183053539993</v>
      </c>
      <c r="E163" s="10">
        <v>734.01993950610006</v>
      </c>
      <c r="F163" s="10">
        <v>744.70127081470002</v>
      </c>
      <c r="G163" s="10">
        <v>755.31789087909999</v>
      </c>
      <c r="H163" s="9">
        <v>3674.7570686260001</v>
      </c>
    </row>
    <row r="164" spans="1:8" ht="15.75" thickBot="1">
      <c r="A164" s="11" t="s">
        <v>891</v>
      </c>
      <c r="B164" s="12" t="s">
        <v>892</v>
      </c>
      <c r="C164" s="8">
        <v>69.305009246099999</v>
      </c>
      <c r="D164" s="8">
        <v>70.084536225000008</v>
      </c>
      <c r="E164" s="8">
        <v>70.577255747199999</v>
      </c>
      <c r="F164" s="8">
        <v>71.138175700999994</v>
      </c>
      <c r="G164" s="8">
        <v>71.680521056299995</v>
      </c>
      <c r="H164" s="9">
        <v>352.78549797560009</v>
      </c>
    </row>
    <row r="165" spans="1:8" ht="23.25" thickBot="1">
      <c r="A165" s="11" t="s">
        <v>893</v>
      </c>
      <c r="B165" s="12" t="s">
        <v>894</v>
      </c>
      <c r="C165" s="10">
        <v>891.10383479410007</v>
      </c>
      <c r="D165" s="10">
        <v>900.44387280709998</v>
      </c>
      <c r="E165" s="10">
        <v>908.12440568049999</v>
      </c>
      <c r="F165" s="10">
        <v>916.8264577466</v>
      </c>
      <c r="G165" s="10">
        <v>925.13406930730002</v>
      </c>
      <c r="H165" s="9">
        <v>4541.6326403356006</v>
      </c>
    </row>
    <row r="166" spans="1:8" ht="23.25" thickBot="1">
      <c r="A166" s="16" t="s">
        <v>895</v>
      </c>
      <c r="B166" s="17" t="s">
        <v>896</v>
      </c>
      <c r="C166" s="8">
        <v>4343.4202205227002</v>
      </c>
      <c r="D166" s="8">
        <v>4475.3083246084007</v>
      </c>
      <c r="E166" s="8">
        <v>4628.4505520269995</v>
      </c>
      <c r="F166" s="8">
        <v>4772.4946012565988</v>
      </c>
      <c r="G166" s="8">
        <v>4923.9168861586004</v>
      </c>
      <c r="H166" s="9">
        <v>23143.5905845733</v>
      </c>
    </row>
    <row r="167" spans="1:8" ht="15.75" thickBot="1">
      <c r="A167" s="16" t="s">
        <v>897</v>
      </c>
      <c r="B167" s="17" t="s">
        <v>898</v>
      </c>
      <c r="C167" s="10">
        <v>2277.9165860272001</v>
      </c>
      <c r="D167" s="10">
        <v>2417.3272917329</v>
      </c>
      <c r="E167" s="10">
        <v>2659.3241369785001</v>
      </c>
      <c r="F167" s="10">
        <v>2778.8219987824</v>
      </c>
      <c r="G167" s="10">
        <v>2942.7908759552997</v>
      </c>
      <c r="H167" s="9">
        <v>13076.1808894763</v>
      </c>
    </row>
    <row r="168" spans="1:8" ht="15.75" thickBot="1">
      <c r="A168" s="16" t="s">
        <v>899</v>
      </c>
      <c r="B168" s="17" t="s">
        <v>900</v>
      </c>
      <c r="C168" s="8">
        <v>6795.3542071601996</v>
      </c>
      <c r="D168" s="8">
        <v>7265.8805946506</v>
      </c>
      <c r="E168" s="8">
        <v>7740.6226947593004</v>
      </c>
      <c r="F168" s="8">
        <v>8150.6284706223996</v>
      </c>
      <c r="G168" s="8">
        <v>8774.7826621073</v>
      </c>
      <c r="H168" s="9">
        <v>38727.268629299797</v>
      </c>
    </row>
    <row r="169" spans="1:8" ht="15.75" thickBot="1">
      <c r="A169" s="16" t="s">
        <v>901</v>
      </c>
      <c r="B169" s="17" t="s">
        <v>902</v>
      </c>
      <c r="C169" s="10">
        <v>2996.474610022</v>
      </c>
      <c r="D169" s="10">
        <v>3038.5702500206999</v>
      </c>
      <c r="E169" s="10">
        <v>3093.6915300228002</v>
      </c>
      <c r="F169" s="10">
        <v>3157.4565750214001</v>
      </c>
      <c r="G169" s="10">
        <v>3222.0940050208001</v>
      </c>
      <c r="H169" s="9">
        <v>15508.286970107703</v>
      </c>
    </row>
  </sheetData>
  <mergeCells count="15">
    <mergeCell ref="A3:A4"/>
    <mergeCell ref="J3:J4"/>
    <mergeCell ref="A6:B6"/>
    <mergeCell ref="J6:K6"/>
    <mergeCell ref="A7:B7"/>
    <mergeCell ref="J7:K7"/>
    <mergeCell ref="A74:B74"/>
    <mergeCell ref="A98:B98"/>
    <mergeCell ref="A130:B130"/>
    <mergeCell ref="J16:K16"/>
    <mergeCell ref="J24:K24"/>
    <mergeCell ref="J35:K35"/>
    <mergeCell ref="A45:B45"/>
    <mergeCell ref="J54:K54"/>
    <mergeCell ref="J68:K6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C000"/>
  </sheetPr>
  <dimension ref="A1:H47"/>
  <sheetViews>
    <sheetView workbookViewId="0">
      <selection activeCell="A2" sqref="A2:B2"/>
    </sheetView>
  </sheetViews>
  <sheetFormatPr defaultRowHeight="15"/>
  <cols>
    <col min="1" max="1" width="23.140625" bestFit="1" customWidth="1"/>
    <col min="2" max="2" width="50.7109375" customWidth="1"/>
    <col min="3" max="7" width="9.5703125" bestFit="1" customWidth="1"/>
    <col min="8" max="8" width="10.5703125" bestFit="1" customWidth="1"/>
  </cols>
  <sheetData>
    <row r="1" spans="1:8">
      <c r="A1" s="1" t="s">
        <v>0</v>
      </c>
    </row>
    <row r="2" spans="1:8" ht="15.75" thickBot="1">
      <c r="A2" s="102" t="s">
        <v>985</v>
      </c>
      <c r="B2" s="102"/>
    </row>
    <row r="3" spans="1:8" ht="15.75" thickBot="1">
      <c r="A3" s="96"/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5" t="s">
        <v>7</v>
      </c>
    </row>
    <row r="4" spans="1:8" ht="15.75" thickBot="1">
      <c r="A4" s="97"/>
      <c r="B4" s="3"/>
      <c r="C4" s="4" t="s">
        <v>8</v>
      </c>
      <c r="D4" s="4" t="s">
        <v>8</v>
      </c>
      <c r="E4" s="4" t="s">
        <v>8</v>
      </c>
      <c r="F4" s="4" t="s">
        <v>8</v>
      </c>
      <c r="G4" s="4" t="s">
        <v>8</v>
      </c>
      <c r="H4" s="5" t="s">
        <v>8</v>
      </c>
    </row>
    <row r="5" spans="1:8" ht="15.75" thickBot="1">
      <c r="A5" s="4" t="s">
        <v>9</v>
      </c>
      <c r="B5" s="6"/>
      <c r="C5" s="3" t="s">
        <v>10</v>
      </c>
      <c r="D5" s="3" t="s">
        <v>10</v>
      </c>
      <c r="E5" s="3" t="s">
        <v>10</v>
      </c>
      <c r="F5" s="3" t="s">
        <v>10</v>
      </c>
      <c r="G5" s="3" t="s">
        <v>10</v>
      </c>
      <c r="H5" s="7" t="s">
        <v>10</v>
      </c>
    </row>
    <row r="6" spans="1:8" ht="15.75" thickBot="1">
      <c r="A6" s="103" t="s">
        <v>7</v>
      </c>
      <c r="B6" s="104"/>
      <c r="C6" s="9">
        <v>110901.41234286469</v>
      </c>
      <c r="D6" s="9">
        <v>111105.13583464539</v>
      </c>
      <c r="E6" s="9">
        <v>121625.4855596548</v>
      </c>
      <c r="F6" s="9">
        <v>128766.2152594587</v>
      </c>
      <c r="G6" s="9">
        <v>125329.26927051897</v>
      </c>
      <c r="H6" s="9">
        <v>597727.51826714259</v>
      </c>
    </row>
    <row r="7" spans="1:8" ht="15.75" thickBot="1">
      <c r="A7" s="98" t="s">
        <v>426</v>
      </c>
      <c r="B7" s="99"/>
      <c r="C7" s="10">
        <v>45813.4727079027</v>
      </c>
      <c r="D7" s="10">
        <v>31795.072911474486</v>
      </c>
      <c r="E7" s="10">
        <v>38156.611848383982</v>
      </c>
      <c r="F7" s="10">
        <v>44554.148566948999</v>
      </c>
      <c r="G7" s="10">
        <v>42014.491412883493</v>
      </c>
      <c r="H7" s="9">
        <v>202333.79744759368</v>
      </c>
    </row>
    <row r="8" spans="1:8" ht="15.75" thickBot="1">
      <c r="A8" s="94" t="s">
        <v>905</v>
      </c>
      <c r="B8" s="95"/>
      <c r="C8" s="8">
        <v>4331.408999386601</v>
      </c>
      <c r="D8" s="8">
        <v>24672.202179444685</v>
      </c>
      <c r="E8" s="8">
        <v>29337.208760909991</v>
      </c>
      <c r="F8" s="8">
        <v>36286.6670772215</v>
      </c>
      <c r="G8" s="8">
        <v>33241.383997394187</v>
      </c>
      <c r="H8" s="9">
        <v>127868.87101435696</v>
      </c>
    </row>
    <row r="9" spans="1:8" ht="15.75" thickBot="1">
      <c r="A9" s="11" t="s">
        <v>906</v>
      </c>
      <c r="B9" s="12" t="s">
        <v>907</v>
      </c>
      <c r="C9" s="10">
        <v>16460.211748400001</v>
      </c>
      <c r="D9" s="10">
        <v>76967.273325599992</v>
      </c>
      <c r="E9" s="10">
        <v>100040.26199519999</v>
      </c>
      <c r="F9" s="10">
        <v>104773.44364689999</v>
      </c>
      <c r="G9" s="10">
        <v>109072.87448469999</v>
      </c>
      <c r="H9" s="9">
        <v>407314.06520079996</v>
      </c>
    </row>
    <row r="10" spans="1:8" ht="15.75" thickBot="1">
      <c r="A10" s="11" t="s">
        <v>908</v>
      </c>
      <c r="B10" s="12" t="s">
        <v>909</v>
      </c>
      <c r="C10" s="8">
        <v>-12238.146984348799</v>
      </c>
      <c r="D10" s="8">
        <v>-52054.245682797402</v>
      </c>
      <c r="E10" s="8">
        <v>-69701.871178626112</v>
      </c>
      <c r="F10" s="8">
        <v>-68459.999044484794</v>
      </c>
      <c r="G10" s="8">
        <v>-75112.816133999411</v>
      </c>
      <c r="H10" s="9">
        <v>-277567.07902425656</v>
      </c>
    </row>
    <row r="11" spans="1:8" ht="15.75" thickBot="1">
      <c r="A11" s="11" t="s">
        <v>910</v>
      </c>
      <c r="B11" s="12" t="s">
        <v>911</v>
      </c>
      <c r="C11" s="10">
        <v>-854.07676957249998</v>
      </c>
      <c r="D11" s="10">
        <v>-882.75733146810001</v>
      </c>
      <c r="E11" s="10">
        <v>-1569.1501460428999</v>
      </c>
      <c r="F11" s="10">
        <v>-515.08343479610005</v>
      </c>
      <c r="G11" s="10">
        <v>-1260.9895600787002</v>
      </c>
      <c r="H11" s="9">
        <v>-5082.0572419582995</v>
      </c>
    </row>
    <row r="12" spans="1:8" ht="15.75" thickBot="1">
      <c r="A12" s="11" t="s">
        <v>912</v>
      </c>
      <c r="B12" s="12" t="s">
        <v>913</v>
      </c>
      <c r="C12" s="8">
        <v>-84.240579092100006</v>
      </c>
      <c r="D12" s="8">
        <v>-415.26757788980001</v>
      </c>
      <c r="E12" s="8">
        <v>-502.22791762100002</v>
      </c>
      <c r="F12" s="8">
        <v>-597.92349239759994</v>
      </c>
      <c r="G12" s="8">
        <v>-560.40941922770003</v>
      </c>
      <c r="H12" s="9">
        <v>-2160.0689862282002</v>
      </c>
    </row>
    <row r="13" spans="1:8" ht="15.75" thickBot="1">
      <c r="A13" s="11" t="s">
        <v>914</v>
      </c>
      <c r="B13" s="12" t="s">
        <v>915</v>
      </c>
      <c r="C13" s="10">
        <v>1047.6615839999999</v>
      </c>
      <c r="D13" s="10">
        <v>1057.1994460000001</v>
      </c>
      <c r="E13" s="10">
        <v>1070.1960079999999</v>
      </c>
      <c r="F13" s="10">
        <v>1086.2294019999999</v>
      </c>
      <c r="G13" s="10">
        <v>1102.7246259999999</v>
      </c>
      <c r="H13" s="9">
        <v>5364.0110660000009</v>
      </c>
    </row>
    <row r="14" spans="1:8" ht="15.75" thickBot="1">
      <c r="A14" s="94" t="s">
        <v>916</v>
      </c>
      <c r="B14" s="95"/>
      <c r="C14" s="8">
        <v>2200.9452391185</v>
      </c>
      <c r="D14" s="8">
        <v>747.11251867099986</v>
      </c>
      <c r="E14" s="8">
        <v>2034.0841324670998</v>
      </c>
      <c r="F14" s="8">
        <v>1088.2189831608</v>
      </c>
      <c r="G14" s="8">
        <v>1596.0281695785</v>
      </c>
      <c r="H14" s="9">
        <v>7666.3890429959001</v>
      </c>
    </row>
    <row r="15" spans="1:8" ht="15.75" thickBot="1">
      <c r="A15" s="11" t="s">
        <v>917</v>
      </c>
      <c r="B15" s="12" t="s">
        <v>918</v>
      </c>
      <c r="C15" s="10">
        <v>1100.0449603812999</v>
      </c>
      <c r="D15" s="14"/>
      <c r="E15" s="10">
        <v>1123.7060511030002</v>
      </c>
      <c r="F15" s="14"/>
      <c r="G15" s="10">
        <v>578.92845971299994</v>
      </c>
      <c r="H15" s="9">
        <v>2802.6794711972998</v>
      </c>
    </row>
    <row r="16" spans="1:8" ht="15.75" thickBot="1">
      <c r="A16" s="11" t="s">
        <v>919</v>
      </c>
      <c r="B16" s="12" t="s">
        <v>920</v>
      </c>
      <c r="C16" s="8">
        <v>550.47669275070007</v>
      </c>
      <c r="D16" s="8">
        <v>373.66210036850003</v>
      </c>
      <c r="E16" s="8">
        <v>455.20659602529997</v>
      </c>
      <c r="F16" s="8">
        <v>543.95070653569996</v>
      </c>
      <c r="G16" s="8">
        <v>508.24081485010004</v>
      </c>
      <c r="H16" s="9">
        <v>2431.5369105302998</v>
      </c>
    </row>
    <row r="17" spans="1:8" ht="15.75" thickBot="1">
      <c r="A17" s="11" t="s">
        <v>921</v>
      </c>
      <c r="B17" s="12" t="s">
        <v>922</v>
      </c>
      <c r="C17" s="10">
        <v>550.42358598650003</v>
      </c>
      <c r="D17" s="10">
        <v>373.4504183025</v>
      </c>
      <c r="E17" s="10">
        <v>455.17148533879998</v>
      </c>
      <c r="F17" s="10">
        <v>544.26827662510004</v>
      </c>
      <c r="G17" s="10">
        <v>508.85889501540004</v>
      </c>
      <c r="H17" s="9">
        <v>2432.1726612683005</v>
      </c>
    </row>
    <row r="18" spans="1:8" ht="15.75" thickBot="1">
      <c r="A18" s="16" t="s">
        <v>923</v>
      </c>
      <c r="B18" s="17" t="s">
        <v>924</v>
      </c>
      <c r="C18" s="8">
        <v>32477.509103999997</v>
      </c>
      <c r="D18" s="13"/>
      <c r="E18" s="8">
        <v>25.791723792500001</v>
      </c>
      <c r="F18" s="13"/>
      <c r="G18" s="13"/>
      <c r="H18" s="9">
        <v>32503.3008277925</v>
      </c>
    </row>
    <row r="19" spans="1:8" ht="15.75" thickBot="1">
      <c r="A19" s="16" t="s">
        <v>925</v>
      </c>
      <c r="B19" s="17" t="s">
        <v>926</v>
      </c>
      <c r="C19" s="10">
        <v>5271.5441365449997</v>
      </c>
      <c r="D19" s="10">
        <v>5374.5798620402011</v>
      </c>
      <c r="E19" s="10">
        <v>5516.0421777069996</v>
      </c>
      <c r="F19" s="10">
        <v>5686.8071412993995</v>
      </c>
      <c r="G19" s="10">
        <v>5777.1045925713997</v>
      </c>
      <c r="H19" s="9">
        <v>27626.077910162996</v>
      </c>
    </row>
    <row r="20" spans="1:8" ht="15.75" thickBot="1">
      <c r="A20" s="16" t="s">
        <v>927</v>
      </c>
      <c r="B20" s="17" t="s">
        <v>928</v>
      </c>
      <c r="C20" s="8">
        <v>293.7856101269</v>
      </c>
      <c r="D20" s="8">
        <v>190.77572247060002</v>
      </c>
      <c r="E20" s="8">
        <v>236.6901919984</v>
      </c>
      <c r="F20" s="8">
        <v>287.5015611348</v>
      </c>
      <c r="G20" s="8">
        <v>271.26885635120004</v>
      </c>
      <c r="H20" s="9">
        <v>1280.0219420819001</v>
      </c>
    </row>
    <row r="21" spans="1:8" ht="15.75" thickBot="1">
      <c r="A21" s="16" t="s">
        <v>929</v>
      </c>
      <c r="B21" s="17" t="s">
        <v>930</v>
      </c>
      <c r="C21" s="10">
        <v>1238.2796187257002</v>
      </c>
      <c r="D21" s="10">
        <v>810.40262884800006</v>
      </c>
      <c r="E21" s="10">
        <v>1006.7948615089999</v>
      </c>
      <c r="F21" s="10">
        <v>1204.9538041325</v>
      </c>
      <c r="G21" s="10">
        <v>1128.7057969881998</v>
      </c>
      <c r="H21" s="9">
        <v>5389.1367102034001</v>
      </c>
    </row>
    <row r="22" spans="1:8" ht="15.75" thickBot="1">
      <c r="A22" s="98" t="s">
        <v>428</v>
      </c>
      <c r="B22" s="99"/>
      <c r="C22" s="8">
        <v>35913.430846197902</v>
      </c>
      <c r="D22" s="8">
        <v>39401.733293545796</v>
      </c>
      <c r="E22" s="8">
        <v>42910.640357710501</v>
      </c>
      <c r="F22" s="8">
        <v>42848.095318862201</v>
      </c>
      <c r="G22" s="8">
        <v>41232.368584712698</v>
      </c>
      <c r="H22" s="9">
        <v>202306.26840102911</v>
      </c>
    </row>
    <row r="23" spans="1:8" ht="15.75" thickBot="1">
      <c r="A23" s="16" t="s">
        <v>931</v>
      </c>
      <c r="B23" s="17" t="s">
        <v>932</v>
      </c>
      <c r="C23" s="10">
        <v>2343.0183863018997</v>
      </c>
      <c r="D23" s="10">
        <v>2343.0183863018997</v>
      </c>
      <c r="E23" s="10">
        <v>2343.0183863018997</v>
      </c>
      <c r="F23" s="10">
        <v>2343.0183863018997</v>
      </c>
      <c r="G23" s="10">
        <v>2343.0183863018997</v>
      </c>
      <c r="H23" s="9">
        <v>11715.091931509498</v>
      </c>
    </row>
    <row r="24" spans="1:8" ht="15.75" thickBot="1">
      <c r="A24" s="16" t="s">
        <v>933</v>
      </c>
      <c r="B24" s="17" t="s">
        <v>934</v>
      </c>
      <c r="C24" s="8">
        <v>2373.0344110162</v>
      </c>
      <c r="D24" s="8">
        <v>2406.3717207805003</v>
      </c>
      <c r="E24" s="8">
        <v>2450.0245833081999</v>
      </c>
      <c r="F24" s="8">
        <v>2500.5228072874002</v>
      </c>
      <c r="G24" s="8">
        <v>2551.7119096806</v>
      </c>
      <c r="H24" s="9">
        <v>12281.665432072899</v>
      </c>
    </row>
    <row r="25" spans="1:8" ht="15.75" thickBot="1">
      <c r="A25" s="16" t="s">
        <v>935</v>
      </c>
      <c r="B25" s="17" t="s">
        <v>936</v>
      </c>
      <c r="C25" s="10">
        <v>2310.4309428084998</v>
      </c>
      <c r="D25" s="10">
        <v>2554.7596875914001</v>
      </c>
      <c r="E25" s="10">
        <v>2597.0955650960004</v>
      </c>
      <c r="F25" s="10">
        <v>2756.5807818753997</v>
      </c>
      <c r="G25" s="10">
        <v>2920.9247501386999</v>
      </c>
      <c r="H25" s="9">
        <v>13139.791727509999</v>
      </c>
    </row>
    <row r="26" spans="1:8" ht="15.75" thickBot="1">
      <c r="A26" s="16" t="s">
        <v>937</v>
      </c>
      <c r="B26" s="17" t="s">
        <v>938</v>
      </c>
      <c r="C26" s="8">
        <v>735.64318276570009</v>
      </c>
      <c r="D26" s="8">
        <v>745.89624293750001</v>
      </c>
      <c r="E26" s="8">
        <v>759.00320205689991</v>
      </c>
      <c r="F26" s="8">
        <v>884.78188027860006</v>
      </c>
      <c r="G26" s="8">
        <v>902.36632989269992</v>
      </c>
      <c r="H26" s="9">
        <v>4027.6908379314</v>
      </c>
    </row>
    <row r="27" spans="1:8" ht="15.75" thickBot="1">
      <c r="A27" s="16" t="s">
        <v>939</v>
      </c>
      <c r="B27" s="17" t="s">
        <v>940</v>
      </c>
      <c r="C27" s="10">
        <v>363.08148034020002</v>
      </c>
      <c r="D27" s="10">
        <v>386.96888262529995</v>
      </c>
      <c r="E27" s="10">
        <v>416.922165345</v>
      </c>
      <c r="F27" s="10">
        <v>428.48315130039998</v>
      </c>
      <c r="G27" s="10">
        <v>425.17974856819995</v>
      </c>
      <c r="H27" s="9">
        <v>2020.6354281791002</v>
      </c>
    </row>
    <row r="28" spans="1:8" ht="15.75" thickBot="1">
      <c r="A28" s="16" t="s">
        <v>941</v>
      </c>
      <c r="B28" s="17" t="s">
        <v>942</v>
      </c>
      <c r="C28" s="8">
        <v>1530.3554072956999</v>
      </c>
      <c r="D28" s="8">
        <v>1643.8181740332</v>
      </c>
      <c r="E28" s="8">
        <v>1773.4367874583002</v>
      </c>
      <c r="F28" s="8">
        <v>1795.8246944084001</v>
      </c>
      <c r="G28" s="8">
        <v>1769.1041036733</v>
      </c>
      <c r="H28" s="9">
        <v>8512.539166868899</v>
      </c>
    </row>
    <row r="29" spans="1:8" ht="15.75" thickBot="1">
      <c r="A29" s="94" t="s">
        <v>943</v>
      </c>
      <c r="B29" s="95"/>
      <c r="C29" s="10">
        <v>26257.8670356697</v>
      </c>
      <c r="D29" s="10">
        <v>29320.900199275995</v>
      </c>
      <c r="E29" s="10">
        <v>32571.139668144202</v>
      </c>
      <c r="F29" s="10">
        <v>32138.883617410102</v>
      </c>
      <c r="G29" s="10">
        <v>30320.0633564573</v>
      </c>
      <c r="H29" s="9">
        <v>150608.85387695729</v>
      </c>
    </row>
    <row r="30" spans="1:8" ht="15.75" thickBot="1">
      <c r="A30" s="11" t="s">
        <v>944</v>
      </c>
      <c r="B30" s="12" t="s">
        <v>945</v>
      </c>
      <c r="C30" s="8">
        <v>20358.184793613298</v>
      </c>
      <c r="D30" s="8">
        <v>22058.062636960902</v>
      </c>
      <c r="E30" s="8">
        <v>24596.369961086097</v>
      </c>
      <c r="F30" s="8">
        <v>24018.248815526502</v>
      </c>
      <c r="G30" s="8">
        <v>22543.487130580601</v>
      </c>
      <c r="H30" s="9">
        <v>113574.35333776739</v>
      </c>
    </row>
    <row r="31" spans="1:8" ht="15.75" thickBot="1">
      <c r="A31" s="11" t="s">
        <v>946</v>
      </c>
      <c r="B31" s="12" t="s">
        <v>947</v>
      </c>
      <c r="C31" s="10">
        <v>5899.6822420563994</v>
      </c>
      <c r="D31" s="10">
        <v>7262.8375623150996</v>
      </c>
      <c r="E31" s="10">
        <v>7974.7697070580998</v>
      </c>
      <c r="F31" s="10">
        <v>8120.6348018835997</v>
      </c>
      <c r="G31" s="10">
        <v>7776.5762258766999</v>
      </c>
      <c r="H31" s="9">
        <v>37034.500539189896</v>
      </c>
    </row>
    <row r="32" spans="1:8" ht="15.75" thickBot="1">
      <c r="A32" s="98" t="s">
        <v>429</v>
      </c>
      <c r="B32" s="99"/>
      <c r="C32" s="8">
        <v>29174.508788764098</v>
      </c>
      <c r="D32" s="8">
        <v>39908.329629625106</v>
      </c>
      <c r="E32" s="8">
        <v>40558.233353560303</v>
      </c>
      <c r="F32" s="8">
        <v>41363.971373647488</v>
      </c>
      <c r="G32" s="8">
        <v>42082.409272922792</v>
      </c>
      <c r="H32" s="9">
        <v>193087.4524185198</v>
      </c>
    </row>
    <row r="33" spans="1:8" ht="15.75" thickBot="1">
      <c r="A33" s="94" t="s">
        <v>948</v>
      </c>
      <c r="B33" s="95"/>
      <c r="C33" s="10">
        <v>7304.8425191945007</v>
      </c>
      <c r="D33" s="10">
        <v>7401.5181940114007</v>
      </c>
      <c r="E33" s="10">
        <v>7485.778224549299</v>
      </c>
      <c r="F33" s="10">
        <v>7584.5078058678992</v>
      </c>
      <c r="G33" s="10">
        <v>7683.3688115883997</v>
      </c>
      <c r="H33" s="9">
        <v>37460.015555211503</v>
      </c>
    </row>
    <row r="34" spans="1:8" ht="15.75" thickBot="1">
      <c r="A34" s="11" t="s">
        <v>949</v>
      </c>
      <c r="B34" s="12" t="s">
        <v>950</v>
      </c>
      <c r="C34" s="8">
        <v>4280.487576732</v>
      </c>
      <c r="D34" s="8">
        <v>4335.7743181959995</v>
      </c>
      <c r="E34" s="8">
        <v>4382.6340558137999</v>
      </c>
      <c r="F34" s="8">
        <v>4437.8827043167003</v>
      </c>
      <c r="G34" s="8">
        <v>4493.2812669254999</v>
      </c>
      <c r="H34" s="9">
        <v>21930.05992198399</v>
      </c>
    </row>
    <row r="35" spans="1:8" ht="15.75" thickBot="1">
      <c r="A35" s="11" t="s">
        <v>951</v>
      </c>
      <c r="B35" s="12" t="s">
        <v>952</v>
      </c>
      <c r="C35" s="10">
        <v>1878.1019783658001</v>
      </c>
      <c r="D35" s="10">
        <v>1905.0519629304999</v>
      </c>
      <c r="E35" s="10">
        <v>1929.1664189096998</v>
      </c>
      <c r="F35" s="10">
        <v>1956.9398830287998</v>
      </c>
      <c r="G35" s="10">
        <v>1984.5921726232002</v>
      </c>
      <c r="H35" s="9">
        <v>9653.8524158580003</v>
      </c>
    </row>
    <row r="36" spans="1:8" ht="15.75" thickBot="1">
      <c r="A36" s="11" t="s">
        <v>953</v>
      </c>
      <c r="B36" s="12" t="s">
        <v>954</v>
      </c>
      <c r="C36" s="8">
        <v>602.33731505790001</v>
      </c>
      <c r="D36" s="8">
        <v>610.43837898299989</v>
      </c>
      <c r="E36" s="8">
        <v>616.04349911580016</v>
      </c>
      <c r="F36" s="8">
        <v>622.60939991390001</v>
      </c>
      <c r="G36" s="8">
        <v>629.09290694460003</v>
      </c>
      <c r="H36" s="9">
        <v>3080.5215000151998</v>
      </c>
    </row>
    <row r="37" spans="1:8" ht="15.75" thickBot="1">
      <c r="A37" s="11" t="s">
        <v>955</v>
      </c>
      <c r="B37" s="12" t="s">
        <v>956</v>
      </c>
      <c r="C37" s="10">
        <v>543.91564903879998</v>
      </c>
      <c r="D37" s="10">
        <v>550.25353390190003</v>
      </c>
      <c r="E37" s="10">
        <v>557.93425071000001</v>
      </c>
      <c r="F37" s="10">
        <v>567.07581860849996</v>
      </c>
      <c r="G37" s="10">
        <v>576.40246509509996</v>
      </c>
      <c r="H37" s="9">
        <v>2795.5817173543005</v>
      </c>
    </row>
    <row r="38" spans="1:8" ht="15.75" thickBot="1">
      <c r="A38" s="94" t="s">
        <v>957</v>
      </c>
      <c r="B38" s="95"/>
      <c r="C38" s="8">
        <v>15703.046568649101</v>
      </c>
      <c r="D38" s="8">
        <v>15899.877754636402</v>
      </c>
      <c r="E38" s="8">
        <v>16108.649320829101</v>
      </c>
      <c r="F38" s="8">
        <v>16354.758441469499</v>
      </c>
      <c r="G38" s="8">
        <v>16603.6903640899</v>
      </c>
      <c r="H38" s="9">
        <v>80670.022449673997</v>
      </c>
    </row>
    <row r="39" spans="1:8" ht="15.75" thickBot="1">
      <c r="A39" s="11" t="s">
        <v>958</v>
      </c>
      <c r="B39" s="12" t="s">
        <v>959</v>
      </c>
      <c r="C39" s="10">
        <v>10603.3858270571</v>
      </c>
      <c r="D39" s="10">
        <v>10733.833151160101</v>
      </c>
      <c r="E39" s="10">
        <v>10886.878743651499</v>
      </c>
      <c r="F39" s="10">
        <v>11067.3984081402</v>
      </c>
      <c r="G39" s="10">
        <v>11250.6548387322</v>
      </c>
      <c r="H39" s="9">
        <v>54542.150968741094</v>
      </c>
    </row>
    <row r="40" spans="1:8" ht="15.75" thickBot="1">
      <c r="A40" s="11" t="s">
        <v>960</v>
      </c>
      <c r="B40" s="12" t="s">
        <v>961</v>
      </c>
      <c r="C40" s="8">
        <v>4790.8509775811999</v>
      </c>
      <c r="D40" s="8">
        <v>4852.7588805235</v>
      </c>
      <c r="E40" s="8">
        <v>4904.5729042715002</v>
      </c>
      <c r="F40" s="8">
        <v>4965.6627308876996</v>
      </c>
      <c r="G40" s="8">
        <v>5026.8613509344996</v>
      </c>
      <c r="H40" s="9">
        <v>24540.706844198401</v>
      </c>
    </row>
    <row r="41" spans="1:8" ht="15.75" thickBot="1">
      <c r="A41" s="11" t="s">
        <v>962</v>
      </c>
      <c r="B41" s="12" t="s">
        <v>963</v>
      </c>
      <c r="C41" s="10">
        <v>308.8097640108</v>
      </c>
      <c r="D41" s="10">
        <v>313.28572295279997</v>
      </c>
      <c r="E41" s="10">
        <v>317.19767290609997</v>
      </c>
      <c r="F41" s="10">
        <v>321.69730244160002</v>
      </c>
      <c r="G41" s="10">
        <v>326.17417442320004</v>
      </c>
      <c r="H41" s="9">
        <v>1587.1646367345002</v>
      </c>
    </row>
    <row r="42" spans="1:8" ht="15.75" thickBot="1">
      <c r="A42" s="16" t="s">
        <v>964</v>
      </c>
      <c r="B42" s="17" t="s">
        <v>965</v>
      </c>
      <c r="C42" s="8">
        <v>170.33931274419996</v>
      </c>
      <c r="D42" s="8">
        <v>172.8379415782</v>
      </c>
      <c r="E42" s="8">
        <v>175.18706809280002</v>
      </c>
      <c r="F42" s="8">
        <v>177.8857274657</v>
      </c>
      <c r="G42" s="8">
        <v>180.57998956809999</v>
      </c>
      <c r="H42" s="9">
        <v>876.83003944899986</v>
      </c>
    </row>
    <row r="43" spans="1:8" ht="15.75" thickBot="1">
      <c r="A43" s="16" t="s">
        <v>966</v>
      </c>
      <c r="B43" s="17" t="s">
        <v>967</v>
      </c>
      <c r="C43" s="14"/>
      <c r="D43" s="10">
        <v>9832.5709103299014</v>
      </c>
      <c r="E43" s="10">
        <v>9962.0805185218014</v>
      </c>
      <c r="F43" s="10">
        <v>10116.0303999076</v>
      </c>
      <c r="G43" s="10">
        <v>10271.944010999599</v>
      </c>
      <c r="H43" s="9">
        <v>40182.625839758904</v>
      </c>
    </row>
    <row r="44" spans="1:8" ht="15.75" thickBot="1">
      <c r="A44" s="16" t="s">
        <v>968</v>
      </c>
      <c r="B44" s="17" t="s">
        <v>969</v>
      </c>
      <c r="C44" s="8">
        <v>2117.0965777169999</v>
      </c>
      <c r="D44" s="8">
        <v>2146.8383733190999</v>
      </c>
      <c r="E44" s="8">
        <v>2185.7831629257998</v>
      </c>
      <c r="F44" s="8">
        <v>2230.8350242352003</v>
      </c>
      <c r="G44" s="8">
        <v>2276.5032509539001</v>
      </c>
      <c r="H44" s="9">
        <v>10957.056389151001</v>
      </c>
    </row>
    <row r="45" spans="1:8" ht="15.75" thickBot="1">
      <c r="A45" s="16" t="s">
        <v>970</v>
      </c>
      <c r="B45" s="17" t="s">
        <v>971</v>
      </c>
      <c r="C45" s="10">
        <v>2776.1306894953004</v>
      </c>
      <c r="D45" s="10">
        <v>2945.9407686356999</v>
      </c>
      <c r="E45" s="10">
        <v>3101.0599433702</v>
      </c>
      <c r="F45" s="10">
        <v>3318.0636503547998</v>
      </c>
      <c r="G45" s="10">
        <v>3447.3771650355002</v>
      </c>
      <c r="H45" s="9">
        <v>15588.572216891498</v>
      </c>
    </row>
    <row r="46" spans="1:8" ht="15.75" thickBot="1">
      <c r="A46" s="16" t="s">
        <v>972</v>
      </c>
      <c r="B46" s="17" t="s">
        <v>973</v>
      </c>
      <c r="C46" s="8">
        <v>211.51914947450001</v>
      </c>
      <c r="D46" s="8">
        <v>287.4932803968</v>
      </c>
      <c r="E46" s="8">
        <v>293.07206501959996</v>
      </c>
      <c r="F46" s="8">
        <v>304.73000960410002</v>
      </c>
      <c r="G46" s="8">
        <v>313.6982103542</v>
      </c>
      <c r="H46" s="9">
        <v>1410.5127148491999</v>
      </c>
    </row>
    <row r="47" spans="1:8" ht="15.75" thickBot="1">
      <c r="A47" s="16" t="s">
        <v>974</v>
      </c>
      <c r="B47" s="17" t="s">
        <v>975</v>
      </c>
      <c r="C47" s="10">
        <v>891.5339714895</v>
      </c>
      <c r="D47" s="10">
        <v>1221.2524067176</v>
      </c>
      <c r="E47" s="10">
        <v>1246.6230502517001</v>
      </c>
      <c r="F47" s="10">
        <v>1277.1603147426999</v>
      </c>
      <c r="G47" s="10">
        <v>1305.2474703332</v>
      </c>
      <c r="H47" s="9">
        <v>5941.8172135346995</v>
      </c>
    </row>
  </sheetData>
  <mergeCells count="11">
    <mergeCell ref="A29:B29"/>
    <mergeCell ref="A32:B32"/>
    <mergeCell ref="A33:B33"/>
    <mergeCell ref="A38:B38"/>
    <mergeCell ref="A2:B2"/>
    <mergeCell ref="A3:A4"/>
    <mergeCell ref="A6:B6"/>
    <mergeCell ref="A7:B7"/>
    <mergeCell ref="A8:B8"/>
    <mergeCell ref="A14:B14"/>
    <mergeCell ref="A22:B2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C000"/>
  </sheetPr>
  <dimension ref="A1:H11"/>
  <sheetViews>
    <sheetView workbookViewId="0">
      <selection activeCell="A2" sqref="A2"/>
    </sheetView>
  </sheetViews>
  <sheetFormatPr defaultRowHeight="15"/>
  <cols>
    <col min="1" max="1" width="23.140625" bestFit="1" customWidth="1"/>
    <col min="2" max="2" width="27.85546875" bestFit="1" customWidth="1"/>
    <col min="3" max="7" width="9.5703125" bestFit="1" customWidth="1"/>
    <col min="8" max="8" width="10.5703125" bestFit="1" customWidth="1"/>
  </cols>
  <sheetData>
    <row r="1" spans="1:8">
      <c r="A1" s="1" t="s">
        <v>0</v>
      </c>
    </row>
    <row r="2" spans="1:8" ht="15.75" thickBot="1">
      <c r="A2" s="28" t="s">
        <v>986</v>
      </c>
    </row>
    <row r="3" spans="1:8" ht="15.75" thickBot="1">
      <c r="A3" s="96"/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5" t="s">
        <v>7</v>
      </c>
    </row>
    <row r="4" spans="1:8" ht="15.75" thickBot="1">
      <c r="A4" s="97"/>
      <c r="B4" s="3"/>
      <c r="C4" s="4" t="s">
        <v>8</v>
      </c>
      <c r="D4" s="4" t="s">
        <v>8</v>
      </c>
      <c r="E4" s="4" t="s">
        <v>8</v>
      </c>
      <c r="F4" s="4" t="s">
        <v>8</v>
      </c>
      <c r="G4" s="4" t="s">
        <v>8</v>
      </c>
      <c r="H4" s="5" t="s">
        <v>8</v>
      </c>
    </row>
    <row r="5" spans="1:8" ht="15.75" thickBot="1">
      <c r="A5" s="4" t="s">
        <v>9</v>
      </c>
      <c r="B5" s="6"/>
      <c r="C5" s="3" t="s">
        <v>10</v>
      </c>
      <c r="D5" s="3" t="s">
        <v>10</v>
      </c>
      <c r="E5" s="3" t="s">
        <v>10</v>
      </c>
      <c r="F5" s="3" t="s">
        <v>10</v>
      </c>
      <c r="G5" s="3" t="s">
        <v>10</v>
      </c>
      <c r="H5" s="7" t="s">
        <v>10</v>
      </c>
    </row>
    <row r="6" spans="1:8" ht="15.75" thickBot="1">
      <c r="A6" s="98" t="s">
        <v>427</v>
      </c>
      <c r="B6" s="99"/>
      <c r="C6" s="8">
        <v>5519.9795159053992</v>
      </c>
      <c r="D6" s="8">
        <v>5586.4795119189002</v>
      </c>
      <c r="E6" s="8">
        <v>5658.8150829516999</v>
      </c>
      <c r="F6" s="8">
        <v>5744.7407533098003</v>
      </c>
      <c r="G6" s="8">
        <v>5830.8946401653993</v>
      </c>
      <c r="H6" s="9">
        <v>28340.909504251205</v>
      </c>
    </row>
    <row r="7" spans="1:8" ht="15.75" thickBot="1">
      <c r="A7" s="16" t="s">
        <v>976</v>
      </c>
      <c r="B7" s="17" t="s">
        <v>977</v>
      </c>
      <c r="C7" s="10">
        <v>40.060479462800004</v>
      </c>
      <c r="D7" s="10">
        <v>40.307447111800002</v>
      </c>
      <c r="E7" s="10">
        <v>40.983592579099998</v>
      </c>
      <c r="F7" s="10">
        <v>42.452272383600004</v>
      </c>
      <c r="G7" s="10">
        <v>43.636622980799999</v>
      </c>
      <c r="H7" s="9">
        <v>207.44041451809997</v>
      </c>
    </row>
    <row r="8" spans="1:8" ht="15.75" thickBot="1">
      <c r="A8" s="16" t="s">
        <v>978</v>
      </c>
      <c r="B8" s="17" t="s">
        <v>979</v>
      </c>
      <c r="C8" s="8">
        <v>168.85127632659999</v>
      </c>
      <c r="D8" s="8">
        <v>171.2233646855</v>
      </c>
      <c r="E8" s="8">
        <v>174.3294475639</v>
      </c>
      <c r="F8" s="8">
        <v>177.92260640339998</v>
      </c>
      <c r="G8" s="8">
        <v>181.5649241182</v>
      </c>
      <c r="H8" s="9">
        <v>873.89161909760003</v>
      </c>
    </row>
    <row r="9" spans="1:8" ht="15.75" thickBot="1">
      <c r="A9" s="94" t="s">
        <v>980</v>
      </c>
      <c r="B9" s="95"/>
      <c r="C9" s="10">
        <v>5311.0677601159996</v>
      </c>
      <c r="D9" s="10">
        <v>5374.9487001216003</v>
      </c>
      <c r="E9" s="10">
        <v>5443.5020428087</v>
      </c>
      <c r="F9" s="10">
        <v>5524.3658745228004</v>
      </c>
      <c r="G9" s="10">
        <v>5605.6930930664003</v>
      </c>
      <c r="H9" s="9">
        <v>27259.577470635501</v>
      </c>
    </row>
    <row r="10" spans="1:8" ht="15.75" thickBot="1">
      <c r="A10" s="11" t="s">
        <v>981</v>
      </c>
      <c r="B10" s="12" t="s">
        <v>982</v>
      </c>
      <c r="C10" s="8">
        <v>4516.2248358677998</v>
      </c>
      <c r="D10" s="8">
        <v>4570.6015552791996</v>
      </c>
      <c r="E10" s="8">
        <v>4629.2016475808996</v>
      </c>
      <c r="F10" s="8">
        <v>4698.3140776238006</v>
      </c>
      <c r="G10" s="8">
        <v>4767.8344589109993</v>
      </c>
      <c r="H10" s="9">
        <v>23182.1765752627</v>
      </c>
    </row>
    <row r="11" spans="1:8" ht="15.75" thickBot="1">
      <c r="A11" s="11" t="s">
        <v>983</v>
      </c>
      <c r="B11" s="12" t="s">
        <v>984</v>
      </c>
      <c r="C11" s="10">
        <v>794.84292424820001</v>
      </c>
      <c r="D11" s="10">
        <v>804.34714484239998</v>
      </c>
      <c r="E11" s="10">
        <v>814.30039522779998</v>
      </c>
      <c r="F11" s="10">
        <v>826.0517968989999</v>
      </c>
      <c r="G11" s="10">
        <v>837.85863415539995</v>
      </c>
      <c r="H11" s="9">
        <v>4077.4008953727998</v>
      </c>
    </row>
  </sheetData>
  <mergeCells count="3">
    <mergeCell ref="A3:A4"/>
    <mergeCell ref="A6:B6"/>
    <mergeCell ref="A9:B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C000"/>
  </sheetPr>
  <dimension ref="A1:H14"/>
  <sheetViews>
    <sheetView workbookViewId="0">
      <selection activeCell="A2" sqref="A2"/>
    </sheetView>
  </sheetViews>
  <sheetFormatPr defaultRowHeight="15"/>
  <cols>
    <col min="1" max="1" width="23.140625" bestFit="1" customWidth="1"/>
    <col min="2" max="2" width="29.140625" bestFit="1" customWidth="1"/>
    <col min="3" max="7" width="9.5703125" bestFit="1" customWidth="1"/>
    <col min="8" max="8" width="10.5703125" bestFit="1" customWidth="1"/>
  </cols>
  <sheetData>
    <row r="1" spans="1:8">
      <c r="A1" s="1" t="s">
        <v>0</v>
      </c>
    </row>
    <row r="2" spans="1:8" ht="15.75" thickBot="1">
      <c r="A2" s="28" t="s">
        <v>995</v>
      </c>
    </row>
    <row r="3" spans="1:8" ht="15.75" thickBot="1">
      <c r="A3" s="96"/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5" t="s">
        <v>7</v>
      </c>
    </row>
    <row r="4" spans="1:8" ht="15.75" thickBot="1">
      <c r="A4" s="97"/>
      <c r="B4" s="3"/>
      <c r="C4" s="4" t="s">
        <v>8</v>
      </c>
      <c r="D4" s="4" t="s">
        <v>8</v>
      </c>
      <c r="E4" s="4" t="s">
        <v>8</v>
      </c>
      <c r="F4" s="4" t="s">
        <v>8</v>
      </c>
      <c r="G4" s="4" t="s">
        <v>8</v>
      </c>
      <c r="H4" s="5" t="s">
        <v>8</v>
      </c>
    </row>
    <row r="5" spans="1:8" ht="15.75" thickBot="1">
      <c r="A5" s="4" t="s">
        <v>9</v>
      </c>
      <c r="B5" s="6"/>
      <c r="C5" s="3" t="s">
        <v>10</v>
      </c>
      <c r="D5" s="3" t="s">
        <v>10</v>
      </c>
      <c r="E5" s="3" t="s">
        <v>10</v>
      </c>
      <c r="F5" s="3" t="s">
        <v>10</v>
      </c>
      <c r="G5" s="3" t="s">
        <v>10</v>
      </c>
      <c r="H5" s="7" t="s">
        <v>10</v>
      </c>
    </row>
    <row r="6" spans="1:8" ht="15.75" thickBot="1">
      <c r="A6" s="103" t="s">
        <v>7</v>
      </c>
      <c r="B6" s="104"/>
      <c r="C6" s="9">
        <f>'Technoology Plan (Pre-CAM)'!D16</f>
        <v>37958.141118786996</v>
      </c>
      <c r="D6" s="9">
        <f>'Technoology Plan (Pre-CAM)'!E16</f>
        <v>32983.571674762119</v>
      </c>
      <c r="E6" s="9">
        <f>'Technoology Plan (Pre-CAM)'!F16</f>
        <v>35999.557667222522</v>
      </c>
      <c r="F6" s="9">
        <f>'Technoology Plan (Pre-CAM)'!G16</f>
        <v>39312.707290315571</v>
      </c>
      <c r="G6" s="9">
        <f>'Technoology Plan (Pre-CAM)'!H16</f>
        <v>36082.546020010857</v>
      </c>
      <c r="H6" s="9">
        <f>'Technoology Plan (Pre-CAM)'!I16</f>
        <v>182336.52377109806</v>
      </c>
    </row>
    <row r="7" spans="1:8" ht="15.75" thickBot="1">
      <c r="A7" s="29" t="s">
        <v>987</v>
      </c>
      <c r="B7" s="29" t="s">
        <v>988</v>
      </c>
      <c r="C7" s="10">
        <f>'Technoology Plan (Pre-CAM)'!D17</f>
        <v>12764.418169998598</v>
      </c>
      <c r="D7" s="10">
        <f>'Technoology Plan (Pre-CAM)'!E17</f>
        <v>13458.825925054001</v>
      </c>
      <c r="E7" s="10">
        <f>'Technoology Plan (Pre-CAM)'!F17</f>
        <v>10803.603935961301</v>
      </c>
      <c r="F7" s="10">
        <f>'Technoology Plan (Pre-CAM)'!G17</f>
        <v>12058.8613276058</v>
      </c>
      <c r="G7" s="10">
        <f>'Technoology Plan (Pre-CAM)'!H17</f>
        <v>14011.050294453698</v>
      </c>
      <c r="H7" s="9">
        <f>'Technoology Plan (Pre-CAM)'!I17</f>
        <v>63096.759653073401</v>
      </c>
    </row>
    <row r="8" spans="1:8" ht="15.75" thickBot="1">
      <c r="A8" s="29" t="s">
        <v>989</v>
      </c>
      <c r="B8" s="29" t="s">
        <v>990</v>
      </c>
      <c r="C8" s="8">
        <f>'Technoology Plan (Pre-CAM)'!D18</f>
        <v>4194.8875556812</v>
      </c>
      <c r="D8" s="13">
        <f>'Technoology Plan (Pre-CAM)'!E18</f>
        <v>0</v>
      </c>
      <c r="E8" s="13">
        <f>'Technoology Plan (Pre-CAM)'!F18</f>
        <v>0</v>
      </c>
      <c r="F8" s="13">
        <f>'Technoology Plan (Pre-CAM)'!G18</f>
        <v>0</v>
      </c>
      <c r="G8" s="13">
        <f>'Technoology Plan (Pre-CAM)'!H18</f>
        <v>0</v>
      </c>
      <c r="H8" s="9">
        <f>'Technoology Plan (Pre-CAM)'!I18</f>
        <v>4194.8875556812</v>
      </c>
    </row>
    <row r="9" spans="1:8" ht="15.75" thickBot="1">
      <c r="A9" s="29" t="s">
        <v>991</v>
      </c>
      <c r="B9" s="29" t="s">
        <v>992</v>
      </c>
      <c r="C9" s="10">
        <f>'Technoology Plan (Pre-CAM)'!D19</f>
        <v>757.78301103230001</v>
      </c>
      <c r="D9" s="10">
        <f>'Technoology Plan (Pre-CAM)'!E19</f>
        <v>142.8131712046</v>
      </c>
      <c r="E9" s="10">
        <f>'Technoology Plan (Pre-CAM)'!F19</f>
        <v>176.85527334809998</v>
      </c>
      <c r="F9" s="10">
        <f>'Technoology Plan (Pre-CAM)'!G19</f>
        <v>146.89325460409998</v>
      </c>
      <c r="G9" s="10">
        <f>'Technoology Plan (Pre-CAM)'!H19</f>
        <v>149.0891436471</v>
      </c>
      <c r="H9" s="9">
        <f>'Technoology Plan (Pre-CAM)'!I19</f>
        <v>1373.4338538361997</v>
      </c>
    </row>
    <row r="10" spans="1:8" ht="15.75" thickBot="1">
      <c r="A10" s="29" t="s">
        <v>993</v>
      </c>
      <c r="B10" s="29" t="s">
        <v>994</v>
      </c>
      <c r="C10" s="8">
        <f>'Technoology Plan (Pre-CAM)'!D20</f>
        <v>20241.0523820749</v>
      </c>
      <c r="D10" s="8">
        <f>'Technoology Plan (Pre-CAM)'!E20</f>
        <v>19381.932578503514</v>
      </c>
      <c r="E10" s="8">
        <f>'Technoology Plan (Pre-CAM)'!F20</f>
        <v>25019.098457913122</v>
      </c>
      <c r="F10" s="8">
        <f>'Technoology Plan (Pre-CAM)'!G20</f>
        <v>27106.952708105669</v>
      </c>
      <c r="G10" s="8">
        <f>'Technoology Plan (Pre-CAM)'!H20</f>
        <v>21922.406581910062</v>
      </c>
      <c r="H10" s="9">
        <f>'Technoology Plan (Pre-CAM)'!I20</f>
        <v>113671.44270850727</v>
      </c>
    </row>
    <row r="14" spans="1:8">
      <c r="C14" s="68"/>
      <c r="D14" s="68"/>
      <c r="E14" s="68"/>
      <c r="F14" s="68"/>
      <c r="G14" s="68"/>
      <c r="H14" s="68"/>
    </row>
  </sheetData>
  <mergeCells count="2">
    <mergeCell ref="A3:A4"/>
    <mergeCell ref="A6:B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C000"/>
  </sheetPr>
  <dimension ref="A1:H8"/>
  <sheetViews>
    <sheetView workbookViewId="0">
      <selection activeCell="A2" sqref="A2"/>
    </sheetView>
  </sheetViews>
  <sheetFormatPr defaultRowHeight="15"/>
  <cols>
    <col min="1" max="1" width="23.140625" bestFit="1" customWidth="1"/>
    <col min="2" max="2" width="24.85546875" bestFit="1" customWidth="1"/>
    <col min="3" max="8" width="10.7109375" customWidth="1"/>
  </cols>
  <sheetData>
    <row r="1" spans="1:8">
      <c r="A1" s="1" t="s">
        <v>0</v>
      </c>
    </row>
    <row r="2" spans="1:8" ht="15.75" thickBot="1">
      <c r="A2" s="28" t="s">
        <v>1000</v>
      </c>
    </row>
    <row r="3" spans="1:8" ht="15.75" thickBot="1">
      <c r="A3" s="96"/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5" t="s">
        <v>7</v>
      </c>
    </row>
    <row r="4" spans="1:8" ht="15.75" thickBot="1">
      <c r="A4" s="97"/>
      <c r="B4" s="3"/>
      <c r="C4" s="4" t="s">
        <v>8</v>
      </c>
      <c r="D4" s="4" t="s">
        <v>8</v>
      </c>
      <c r="E4" s="4" t="s">
        <v>8</v>
      </c>
      <c r="F4" s="4" t="s">
        <v>8</v>
      </c>
      <c r="G4" s="4" t="s">
        <v>8</v>
      </c>
      <c r="H4" s="5" t="s">
        <v>8</v>
      </c>
    </row>
    <row r="5" spans="1:8" ht="15.75" thickBot="1">
      <c r="A5" s="4" t="s">
        <v>9</v>
      </c>
      <c r="B5" s="6"/>
      <c r="C5" s="3" t="s">
        <v>10</v>
      </c>
      <c r="D5" s="3" t="s">
        <v>10</v>
      </c>
      <c r="E5" s="3" t="s">
        <v>10</v>
      </c>
      <c r="F5" s="3" t="s">
        <v>10</v>
      </c>
      <c r="G5" s="3" t="s">
        <v>10</v>
      </c>
      <c r="H5" s="7" t="s">
        <v>10</v>
      </c>
    </row>
    <row r="6" spans="1:8" ht="15.75" thickBot="1">
      <c r="A6" s="103" t="s">
        <v>7</v>
      </c>
      <c r="B6" s="104"/>
      <c r="C6" s="9">
        <f>'Corporate Property (Pre-CAM)'!D16</f>
        <v>40459.305770887193</v>
      </c>
      <c r="D6" s="9">
        <f>'Corporate Property (Pre-CAM)'!E16</f>
        <v>61255.078528772799</v>
      </c>
      <c r="E6" s="9">
        <f>'Corporate Property (Pre-CAM)'!F16</f>
        <v>45113.264847581311</v>
      </c>
      <c r="F6" s="9">
        <f>'Corporate Property (Pre-CAM)'!G16</f>
        <v>24451.888881400224</v>
      </c>
      <c r="G6" s="9">
        <f>'Corporate Property (Pre-CAM)'!H16</f>
        <v>2028.0448272295434</v>
      </c>
      <c r="H6" s="9">
        <f>'Corporate Property (Pre-CAM)'!I16</f>
        <v>173307.58285587106</v>
      </c>
    </row>
    <row r="7" spans="1:8" ht="15.75" thickBot="1">
      <c r="A7" s="29" t="s">
        <v>996</v>
      </c>
      <c r="B7" s="29" t="s">
        <v>997</v>
      </c>
      <c r="C7" s="10">
        <f>'Corporate Property (Pre-CAM)'!D17</f>
        <v>6287.6249399999997</v>
      </c>
      <c r="D7" s="14">
        <f>'Corporate Property (Pre-CAM)'!E17</f>
        <v>0</v>
      </c>
      <c r="E7" s="14">
        <f>'Corporate Property (Pre-CAM)'!F17</f>
        <v>0</v>
      </c>
      <c r="F7" s="14">
        <f>'Corporate Property (Pre-CAM)'!G17</f>
        <v>0</v>
      </c>
      <c r="G7" s="14">
        <f>'Corporate Property (Pre-CAM)'!H17</f>
        <v>0</v>
      </c>
      <c r="H7" s="9">
        <f>'Corporate Property (Pre-CAM)'!I17</f>
        <v>6287.6249399999997</v>
      </c>
    </row>
    <row r="8" spans="1:8" ht="15.75" thickBot="1">
      <c r="A8" s="29" t="s">
        <v>998</v>
      </c>
      <c r="B8" s="29" t="s">
        <v>999</v>
      </c>
      <c r="C8" s="8">
        <f>'Corporate Property (Pre-CAM)'!D18</f>
        <v>34171.680830887191</v>
      </c>
      <c r="D8" s="8">
        <f>'Corporate Property (Pre-CAM)'!E18</f>
        <v>61255.078528772799</v>
      </c>
      <c r="E8" s="8">
        <f>'Corporate Property (Pre-CAM)'!F18</f>
        <v>45113.264847581311</v>
      </c>
      <c r="F8" s="8">
        <f>'Corporate Property (Pre-CAM)'!G18</f>
        <v>24451.888881400224</v>
      </c>
      <c r="G8" s="8">
        <f>'Corporate Property (Pre-CAM)'!H18</f>
        <v>2028.0448272295434</v>
      </c>
      <c r="H8" s="9">
        <f>'Corporate Property (Pre-CAM)'!I18</f>
        <v>167019.95791587108</v>
      </c>
    </row>
  </sheetData>
  <mergeCells count="2">
    <mergeCell ref="A3:A4"/>
    <mergeCell ref="A6:B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C000"/>
  </sheetPr>
  <dimension ref="A1:H9"/>
  <sheetViews>
    <sheetView workbookViewId="0">
      <selection activeCell="A2" sqref="A2"/>
    </sheetView>
  </sheetViews>
  <sheetFormatPr defaultRowHeight="15"/>
  <cols>
    <col min="1" max="1" width="23.140625" bestFit="1" customWidth="1"/>
    <col min="2" max="2" width="24.85546875" bestFit="1" customWidth="1"/>
    <col min="3" max="7" width="9.5703125" bestFit="1" customWidth="1"/>
    <col min="8" max="8" width="10.5703125" bestFit="1" customWidth="1"/>
  </cols>
  <sheetData>
    <row r="1" spans="1:8">
      <c r="A1" s="1" t="s">
        <v>0</v>
      </c>
    </row>
    <row r="2" spans="1:8" ht="15.75" thickBot="1">
      <c r="A2" s="28" t="s">
        <v>1007</v>
      </c>
    </row>
    <row r="3" spans="1:8" ht="15.75" thickBot="1">
      <c r="A3" s="96"/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5" t="s">
        <v>7</v>
      </c>
    </row>
    <row r="4" spans="1:8" ht="15.75" thickBot="1">
      <c r="A4" s="97"/>
      <c r="B4" s="3"/>
      <c r="C4" s="4" t="s">
        <v>8</v>
      </c>
      <c r="D4" s="4" t="s">
        <v>8</v>
      </c>
      <c r="E4" s="4" t="s">
        <v>8</v>
      </c>
      <c r="F4" s="4" t="s">
        <v>8</v>
      </c>
      <c r="G4" s="4" t="s">
        <v>8</v>
      </c>
      <c r="H4" s="5" t="s">
        <v>8</v>
      </c>
    </row>
    <row r="5" spans="1:8" ht="15.75" thickBot="1">
      <c r="A5" s="4" t="s">
        <v>9</v>
      </c>
      <c r="B5" s="6"/>
      <c r="C5" s="3" t="s">
        <v>10</v>
      </c>
      <c r="D5" s="3" t="s">
        <v>10</v>
      </c>
      <c r="E5" s="3" t="s">
        <v>10</v>
      </c>
      <c r="F5" s="3" t="s">
        <v>10</v>
      </c>
      <c r="G5" s="3" t="s">
        <v>10</v>
      </c>
      <c r="H5" s="7" t="s">
        <v>10</v>
      </c>
    </row>
    <row r="6" spans="1:8" ht="15.75" thickBot="1">
      <c r="A6" s="103" t="s">
        <v>7</v>
      </c>
      <c r="B6" s="104"/>
      <c r="C6" s="9">
        <f>'Fleet &amp; Other Capex (Pre-CAM)'!D16</f>
        <v>18445.795580495542</v>
      </c>
      <c r="D6" s="9">
        <f>'Fleet &amp; Other Capex (Pre-CAM)'!E16</f>
        <v>12408.003288510152</v>
      </c>
      <c r="E6" s="9">
        <f>'Fleet &amp; Other Capex (Pre-CAM)'!F16</f>
        <v>15059.763421849104</v>
      </c>
      <c r="F6" s="9">
        <f>'Fleet &amp; Other Capex (Pre-CAM)'!G16</f>
        <v>16680.172769020148</v>
      </c>
      <c r="G6" s="9">
        <f>'Fleet &amp; Other Capex (Pre-CAM)'!H16</f>
        <v>17888.815017833094</v>
      </c>
      <c r="H6" s="9">
        <f>'Fleet &amp; Other Capex (Pre-CAM)'!I16</f>
        <v>80482.550077708045</v>
      </c>
    </row>
    <row r="7" spans="1:8" ht="15.75" thickBot="1">
      <c r="A7" s="29" t="s">
        <v>1001</v>
      </c>
      <c r="B7" s="29" t="s">
        <v>1002</v>
      </c>
      <c r="C7" s="10">
        <f>'Fleet &amp; Other Capex (Pre-CAM)'!D17</f>
        <v>8561.2863986725206</v>
      </c>
      <c r="D7" s="10">
        <f>'Fleet &amp; Other Capex (Pre-CAM)'!E17</f>
        <v>6106.6672724245145</v>
      </c>
      <c r="E7" s="10">
        <f>'Fleet &amp; Other Capex (Pre-CAM)'!F17</f>
        <v>6957.8927368791492</v>
      </c>
      <c r="F7" s="10">
        <f>'Fleet &amp; Other Capex (Pre-CAM)'!G17</f>
        <v>8487.8015177617672</v>
      </c>
      <c r="G7" s="10">
        <f>'Fleet &amp; Other Capex (Pre-CAM)'!H17</f>
        <v>7907.6402793820562</v>
      </c>
      <c r="H7" s="9">
        <f>'Fleet &amp; Other Capex (Pre-CAM)'!I17</f>
        <v>38021.288205120007</v>
      </c>
    </row>
    <row r="8" spans="1:8" ht="15.75" thickBot="1">
      <c r="A8" s="29" t="s">
        <v>1003</v>
      </c>
      <c r="B8" s="29" t="s">
        <v>1004</v>
      </c>
      <c r="C8" s="8">
        <f>'Fleet &amp; Other Capex (Pre-CAM)'!D18</f>
        <v>2541.7309324687767</v>
      </c>
      <c r="D8" s="8">
        <f>'Fleet &amp; Other Capex (Pre-CAM)'!E18</f>
        <v>2673.2940674302708</v>
      </c>
      <c r="E8" s="8">
        <f>'Fleet &amp; Other Capex (Pre-CAM)'!F18</f>
        <v>2828.4637302557826</v>
      </c>
      <c r="F8" s="8">
        <f>'Fleet &amp; Other Capex (Pre-CAM)'!G18</f>
        <v>3951.6143682540433</v>
      </c>
      <c r="G8" s="8">
        <f>'Fleet &amp; Other Capex (Pre-CAM)'!H18</f>
        <v>5426.6581102258078</v>
      </c>
      <c r="H8" s="9">
        <f>'Fleet &amp; Other Capex (Pre-CAM)'!I18</f>
        <v>17421.761208634678</v>
      </c>
    </row>
    <row r="9" spans="1:8" ht="15.75" thickBot="1">
      <c r="A9" s="29" t="s">
        <v>1005</v>
      </c>
      <c r="B9" s="29" t="s">
        <v>1006</v>
      </c>
      <c r="C9" s="10">
        <f>'Fleet &amp; Other Capex (Pre-CAM)'!D19</f>
        <v>7342.7782493542436</v>
      </c>
      <c r="D9" s="10">
        <f>'Fleet &amp; Other Capex (Pre-CAM)'!E19</f>
        <v>3628.0419486553669</v>
      </c>
      <c r="E9" s="10">
        <f>'Fleet &amp; Other Capex (Pre-CAM)'!F19</f>
        <v>5273.4069547141708</v>
      </c>
      <c r="F9" s="10">
        <f>'Fleet &amp; Other Capex (Pre-CAM)'!G19</f>
        <v>4240.7568830043383</v>
      </c>
      <c r="G9" s="10">
        <f>'Fleet &amp; Other Capex (Pre-CAM)'!H19</f>
        <v>4554.5166282252303</v>
      </c>
      <c r="H9" s="9">
        <f>'Fleet &amp; Other Capex (Pre-CAM)'!I19</f>
        <v>25039.500663953353</v>
      </c>
    </row>
  </sheetData>
  <mergeCells count="2">
    <mergeCell ref="A3:A4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Cover page </vt:lpstr>
      <vt:lpstr>SCS Summary</vt:lpstr>
      <vt:lpstr>Area Plans</vt:lpstr>
      <vt:lpstr>Replacement &amp; DOC</vt:lpstr>
      <vt:lpstr>Distribution Capacity</vt:lpstr>
      <vt:lpstr>Reliability Investment</vt:lpstr>
      <vt:lpstr>Technoology Plan (SCS)</vt:lpstr>
      <vt:lpstr>Corporate Property (SCS)</vt:lpstr>
      <vt:lpstr>Fleet &amp; Other Capex (SCS)</vt:lpstr>
      <vt:lpstr>Metering (ACS)</vt:lpstr>
      <vt:lpstr>ANS Network (ACS)</vt:lpstr>
      <vt:lpstr>ANS Metering (ACS)</vt:lpstr>
      <vt:lpstr>Public Lighting (ACS)</vt:lpstr>
      <vt:lpstr>Unregulated</vt:lpstr>
      <vt:lpstr>PTRM CAPEX SUMMARY</vt:lpstr>
      <vt:lpstr>Technoology Plan (Pre-CAM)</vt:lpstr>
      <vt:lpstr>Corporate Property (Pre-CAM)</vt:lpstr>
      <vt:lpstr>Fleet &amp; Other Capex (Pre-CAM)</vt:lpstr>
      <vt:lpstr>CAM Assumptions</vt:lpstr>
    </vt:vector>
  </TitlesOfParts>
  <Company>Ausgrid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t44397</dc:creator>
  <cp:lastModifiedBy>T51901</cp:lastModifiedBy>
  <dcterms:created xsi:type="dcterms:W3CDTF">2014-05-19T09:13:34Z</dcterms:created>
  <dcterms:modified xsi:type="dcterms:W3CDTF">2014-05-28T01:39:32Z</dcterms:modified>
</cp:coreProperties>
</file>