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1720" windowHeight="12015"/>
  </bookViews>
  <sheets>
    <sheet name="Cover page" sheetId="5" r:id="rId1"/>
    <sheet name="Notes" sheetId="4" r:id="rId2"/>
    <sheet name="S6.1.2(1) &amp; (7)" sheetId="3" r:id="rId3"/>
  </sheets>
  <externalReferences>
    <externalReference r:id="rId4"/>
  </externalReferences>
  <definedNames>
    <definedName name="Check_Model">[1]Check!$I$37</definedName>
    <definedName name="_xlnm.Print_Area" localSheetId="2">'S6.1.2(1) &amp; (7)'!$B$1:$AI$65</definedName>
    <definedName name="_xlnm.Print_Titles" localSheetId="2">'S6.1.2(1) &amp; (7)'!$B:$D,'S6.1.2(1) &amp; (7)'!$1:$7</definedName>
  </definedNames>
  <calcPr calcId="125725" iterate="1" calcOnSave="0"/>
</workbook>
</file>

<file path=xl/calcChain.xml><?xml version="1.0" encoding="utf-8"?>
<calcChain xmlns="http://schemas.openxmlformats.org/spreadsheetml/2006/main">
  <c r="AI63" i="3"/>
  <c r="AF63"/>
  <c r="AC63"/>
  <c r="Z63"/>
  <c r="AH63"/>
  <c r="AE63"/>
  <c r="AB63"/>
  <c r="Y63"/>
  <c r="AI53"/>
  <c r="AF53"/>
  <c r="AC53"/>
  <c r="Z53"/>
  <c r="AI52"/>
  <c r="AF52"/>
  <c r="AC52"/>
  <c r="Z52"/>
  <c r="AI46"/>
  <c r="AI45" s="1"/>
  <c r="AF46"/>
  <c r="AF45" s="1"/>
  <c r="AC46"/>
  <c r="AC45" s="1"/>
  <c r="Z46"/>
  <c r="Z45" s="1"/>
  <c r="AH45"/>
  <c r="AE45"/>
  <c r="AB45"/>
  <c r="Y45"/>
  <c r="AI39"/>
  <c r="AF39"/>
  <c r="AC39"/>
  <c r="Z39"/>
  <c r="AE37"/>
  <c r="Y37"/>
  <c r="AH37"/>
  <c r="AB37"/>
  <c r="AE35"/>
  <c r="AB35"/>
  <c r="Y35"/>
  <c r="AH35"/>
  <c r="AI34"/>
  <c r="AF34"/>
  <c r="AC34"/>
  <c r="Z34"/>
  <c r="AH32"/>
  <c r="AE32"/>
  <c r="AB32"/>
  <c r="Y32"/>
  <c r="AI31"/>
  <c r="AF31"/>
  <c r="AC31"/>
  <c r="Z31"/>
  <c r="AI30"/>
  <c r="AF30"/>
  <c r="AC30"/>
  <c r="Z30"/>
  <c r="AH28"/>
  <c r="AE28"/>
  <c r="AB28"/>
  <c r="Y28"/>
  <c r="AE25"/>
  <c r="Y25"/>
  <c r="AH25"/>
  <c r="AB25"/>
  <c r="AI22"/>
  <c r="AE21"/>
  <c r="AB21"/>
  <c r="Z22"/>
  <c r="AH21"/>
  <c r="AH20" s="1"/>
  <c r="Y21"/>
  <c r="AI14"/>
  <c r="AF14"/>
  <c r="AC14"/>
  <c r="Z14"/>
  <c r="AI13"/>
  <c r="AF13"/>
  <c r="AC13"/>
  <c r="Z13"/>
  <c r="AI12"/>
  <c r="AF12"/>
  <c r="AC12"/>
  <c r="Z12"/>
  <c r="AI11"/>
  <c r="AF11"/>
  <c r="AC11"/>
  <c r="Z11"/>
  <c r="AI10"/>
  <c r="AE9"/>
  <c r="AB9"/>
  <c r="Y9"/>
  <c r="AH9"/>
  <c r="AG63"/>
  <c r="AD63"/>
  <c r="AA63"/>
  <c r="X63"/>
  <c r="AI51"/>
  <c r="AF51"/>
  <c r="AC51"/>
  <c r="Z51"/>
  <c r="AI50"/>
  <c r="AF50"/>
  <c r="AC50"/>
  <c r="Z50"/>
  <c r="AG45"/>
  <c r="AD45"/>
  <c r="AA45"/>
  <c r="X45"/>
  <c r="AI43"/>
  <c r="AF43"/>
  <c r="AC43"/>
  <c r="Z43"/>
  <c r="AI42"/>
  <c r="AF42"/>
  <c r="AC42"/>
  <c r="Z42"/>
  <c r="AI41"/>
  <c r="AF41"/>
  <c r="AC41"/>
  <c r="Z41"/>
  <c r="AI40"/>
  <c r="AF40"/>
  <c r="AC40"/>
  <c r="Z40"/>
  <c r="AG37"/>
  <c r="AD37"/>
  <c r="AC38"/>
  <c r="AC37" s="1"/>
  <c r="X37"/>
  <c r="AI36"/>
  <c r="AI35" s="1"/>
  <c r="AD35"/>
  <c r="AA35"/>
  <c r="X35"/>
  <c r="AG35"/>
  <c r="AI33"/>
  <c r="AI32" s="1"/>
  <c r="AF33"/>
  <c r="AF32" s="1"/>
  <c r="AC33"/>
  <c r="AC32" s="1"/>
  <c r="X32"/>
  <c r="AG32"/>
  <c r="AD32"/>
  <c r="AA32"/>
  <c r="AG28"/>
  <c r="AD28"/>
  <c r="AC29"/>
  <c r="AC28" s="1"/>
  <c r="X28"/>
  <c r="AI27"/>
  <c r="AF27"/>
  <c r="AC27"/>
  <c r="Z27"/>
  <c r="AI26"/>
  <c r="AI25" s="1"/>
  <c r="AF26"/>
  <c r="AF25" s="1"/>
  <c r="AA25"/>
  <c r="X25"/>
  <c r="AG25"/>
  <c r="AD25"/>
  <c r="AI24"/>
  <c r="AF24"/>
  <c r="AC24"/>
  <c r="Z24"/>
  <c r="AI23"/>
  <c r="AD21"/>
  <c r="AC23"/>
  <c r="X21"/>
  <c r="AA21"/>
  <c r="AC21" s="1"/>
  <c r="AG9"/>
  <c r="AI9" s="1"/>
  <c r="AD9"/>
  <c r="AF9" s="1"/>
  <c r="AA9"/>
  <c r="AC9" s="1"/>
  <c r="Z15"/>
  <c r="X9"/>
  <c r="W63"/>
  <c r="V63"/>
  <c r="U63"/>
  <c r="V45"/>
  <c r="Z21" l="1"/>
  <c r="Z9"/>
  <c r="AF21"/>
  <c r="AB20"/>
  <c r="AA37"/>
  <c r="AC10"/>
  <c r="AC22"/>
  <c r="AC26"/>
  <c r="AC25" s="1"/>
  <c r="AF36"/>
  <c r="AF35" s="1"/>
  <c r="AI38"/>
  <c r="AI37" s="1"/>
  <c r="AA28"/>
  <c r="AF15"/>
  <c r="AF23"/>
  <c r="AI29"/>
  <c r="AI28" s="1"/>
  <c r="Y20"/>
  <c r="AC36"/>
  <c r="AC35" s="1"/>
  <c r="AF10"/>
  <c r="AF22"/>
  <c r="AF38"/>
  <c r="AF37" s="1"/>
  <c r="AC15"/>
  <c r="AF29"/>
  <c r="AF28" s="1"/>
  <c r="AI15"/>
  <c r="Z10"/>
  <c r="Z26"/>
  <c r="Z25" s="1"/>
  <c r="Z38"/>
  <c r="Z37" s="1"/>
  <c r="Z29"/>
  <c r="Z28" s="1"/>
  <c r="Z33"/>
  <c r="Z32" s="1"/>
  <c r="Z36"/>
  <c r="Z35" s="1"/>
  <c r="Z23"/>
  <c r="Y48"/>
  <c r="Y55" s="1"/>
  <c r="Y65" s="1"/>
  <c r="AE20"/>
  <c r="AH48"/>
  <c r="AH55" s="1"/>
  <c r="AH65" s="1"/>
  <c r="AB48"/>
  <c r="AB55" s="1"/>
  <c r="AB65" s="1"/>
  <c r="AE48"/>
  <c r="AE55" s="1"/>
  <c r="AE65" s="1"/>
  <c r="X20"/>
  <c r="Z20" s="1"/>
  <c r="AG21"/>
  <c r="AA20"/>
  <c r="AC20" s="1"/>
  <c r="X48"/>
  <c r="X55" s="1"/>
  <c r="X65" s="1"/>
  <c r="AD48"/>
  <c r="AD55" s="1"/>
  <c r="AD65" s="1"/>
  <c r="AG48"/>
  <c r="AG55" s="1"/>
  <c r="AG65" s="1"/>
  <c r="AD20"/>
  <c r="AF20" s="1"/>
  <c r="AA48"/>
  <c r="AA55" s="1"/>
  <c r="AA65" s="1"/>
  <c r="AC48" l="1"/>
  <c r="AC55" s="1"/>
  <c r="AC65" s="1"/>
  <c r="AF48"/>
  <c r="AF55" s="1"/>
  <c r="AF65" s="1"/>
  <c r="AG20"/>
  <c r="AI20" s="1"/>
  <c r="AI21"/>
  <c r="Z48"/>
  <c r="Z55" s="1"/>
  <c r="Z65" s="1"/>
  <c r="AI48"/>
  <c r="AI55" s="1"/>
  <c r="AI65" s="1"/>
  <c r="W42" l="1"/>
  <c r="W41"/>
  <c r="W40"/>
  <c r="W39"/>
  <c r="V35"/>
  <c r="W34"/>
  <c r="W33"/>
  <c r="W31"/>
  <c r="W30"/>
  <c r="W29"/>
  <c r="V25"/>
  <c r="W26"/>
  <c r="W53"/>
  <c r="W52"/>
  <c r="W51"/>
  <c r="W50"/>
  <c r="W46"/>
  <c r="W24"/>
  <c r="W23"/>
  <c r="W22"/>
  <c r="V37"/>
  <c r="V32" l="1"/>
  <c r="W45"/>
  <c r="W43"/>
  <c r="V28"/>
  <c r="W28"/>
  <c r="W36"/>
  <c r="W27"/>
  <c r="W32"/>
  <c r="W38"/>
  <c r="V21"/>
  <c r="W15"/>
  <c r="W14"/>
  <c r="W13"/>
  <c r="W12"/>
  <c r="W11"/>
  <c r="W35" l="1"/>
  <c r="W25"/>
  <c r="W37"/>
  <c r="V20"/>
  <c r="V9"/>
  <c r="V48" s="1"/>
  <c r="V55" s="1"/>
  <c r="V65" s="1"/>
  <c r="U9"/>
  <c r="W10"/>
  <c r="U45"/>
  <c r="U35"/>
  <c r="W9" l="1"/>
  <c r="U32"/>
  <c r="U21"/>
  <c r="W21" s="1"/>
  <c r="U25"/>
  <c r="U28"/>
  <c r="U37"/>
  <c r="O21"/>
  <c r="P21"/>
  <c r="Q21"/>
  <c r="R21"/>
  <c r="S21"/>
  <c r="O25"/>
  <c r="P25"/>
  <c r="Q25"/>
  <c r="R25"/>
  <c r="S25"/>
  <c r="O28"/>
  <c r="P28"/>
  <c r="Q28"/>
  <c r="R28"/>
  <c r="S28"/>
  <c r="O32"/>
  <c r="P32"/>
  <c r="Q32"/>
  <c r="R32"/>
  <c r="S32"/>
  <c r="O35"/>
  <c r="P35"/>
  <c r="Q35"/>
  <c r="R35"/>
  <c r="S35"/>
  <c r="O37"/>
  <c r="P37"/>
  <c r="Q37"/>
  <c r="R37"/>
  <c r="S37"/>
  <c r="W48" l="1"/>
  <c r="W55" s="1"/>
  <c r="W65" s="1"/>
  <c r="R20"/>
  <c r="Q20"/>
  <c r="S20"/>
  <c r="O20"/>
  <c r="P20"/>
  <c r="U48"/>
  <c r="U55" s="1"/>
  <c r="U65" s="1"/>
  <c r="U20"/>
  <c r="W20" s="1"/>
  <c r="I60"/>
  <c r="E60"/>
  <c r="S60"/>
  <c r="R60"/>
  <c r="Q60"/>
  <c r="P60"/>
  <c r="O60"/>
  <c r="N60"/>
  <c r="M60"/>
  <c r="L60"/>
  <c r="K60"/>
  <c r="J60"/>
  <c r="H60"/>
  <c r="G60"/>
  <c r="F60"/>
  <c r="I57"/>
  <c r="G57"/>
  <c r="E57"/>
  <c r="S57"/>
  <c r="S63" s="1"/>
  <c r="R57"/>
  <c r="R63" s="1"/>
  <c r="Q57"/>
  <c r="Q63" s="1"/>
  <c r="P57"/>
  <c r="P63" s="1"/>
  <c r="O57"/>
  <c r="O63" s="1"/>
  <c r="N57"/>
  <c r="N63" s="1"/>
  <c r="M57"/>
  <c r="M63" s="1"/>
  <c r="L57"/>
  <c r="L63" s="1"/>
  <c r="K57"/>
  <c r="K63" s="1"/>
  <c r="J57"/>
  <c r="J63" s="1"/>
  <c r="H57"/>
  <c r="H63" s="1"/>
  <c r="F57"/>
  <c r="I45"/>
  <c r="G45"/>
  <c r="F45"/>
  <c r="E45"/>
  <c r="S45"/>
  <c r="R45"/>
  <c r="Q45"/>
  <c r="P45"/>
  <c r="O45"/>
  <c r="N45"/>
  <c r="M45"/>
  <c r="L45"/>
  <c r="K45"/>
  <c r="J45"/>
  <c r="H45"/>
  <c r="G37"/>
  <c r="H37"/>
  <c r="F37"/>
  <c r="N37"/>
  <c r="M37"/>
  <c r="L37"/>
  <c r="K37"/>
  <c r="J37"/>
  <c r="I37"/>
  <c r="E37"/>
  <c r="H35"/>
  <c r="F35"/>
  <c r="N35"/>
  <c r="M35"/>
  <c r="L35"/>
  <c r="K35"/>
  <c r="J35"/>
  <c r="I35"/>
  <c r="G35"/>
  <c r="E35"/>
  <c r="H32"/>
  <c r="F32"/>
  <c r="N32"/>
  <c r="M32"/>
  <c r="L32"/>
  <c r="K32"/>
  <c r="J32"/>
  <c r="I32"/>
  <c r="G32"/>
  <c r="E32"/>
  <c r="H28"/>
  <c r="F28"/>
  <c r="N28"/>
  <c r="M28"/>
  <c r="L28"/>
  <c r="K28"/>
  <c r="J28"/>
  <c r="I28"/>
  <c r="G28"/>
  <c r="E28"/>
  <c r="H25"/>
  <c r="F25"/>
  <c r="I25"/>
  <c r="G25"/>
  <c r="E25"/>
  <c r="N25"/>
  <c r="M25"/>
  <c r="L25"/>
  <c r="K25"/>
  <c r="J25"/>
  <c r="H21"/>
  <c r="N21"/>
  <c r="M21"/>
  <c r="L21"/>
  <c r="K21"/>
  <c r="J21"/>
  <c r="E21"/>
  <c r="I17"/>
  <c r="G17"/>
  <c r="F17"/>
  <c r="E17"/>
  <c r="S17"/>
  <c r="R17"/>
  <c r="Q17"/>
  <c r="P17"/>
  <c r="O17"/>
  <c r="N17"/>
  <c r="M17"/>
  <c r="L17"/>
  <c r="K17"/>
  <c r="J17"/>
  <c r="H17"/>
  <c r="I9"/>
  <c r="G9"/>
  <c r="S9"/>
  <c r="R9"/>
  <c r="Q9"/>
  <c r="P9"/>
  <c r="O9"/>
  <c r="N9"/>
  <c r="M9"/>
  <c r="L9"/>
  <c r="K9"/>
  <c r="J9"/>
  <c r="H9"/>
  <c r="E9"/>
  <c r="L20" l="1"/>
  <c r="M20"/>
  <c r="K20"/>
  <c r="J20"/>
  <c r="N20"/>
  <c r="G63"/>
  <c r="H20"/>
  <c r="E20"/>
  <c r="F63"/>
  <c r="F21"/>
  <c r="F20" s="1"/>
  <c r="F9"/>
  <c r="I21"/>
  <c r="I20" s="1"/>
  <c r="E63"/>
  <c r="G21"/>
  <c r="G20" s="1"/>
  <c r="I63"/>
  <c r="J48"/>
  <c r="J55" s="1"/>
  <c r="J65" s="1"/>
  <c r="N48"/>
  <c r="N55" s="1"/>
  <c r="E48"/>
  <c r="E55" s="1"/>
  <c r="M48"/>
  <c r="M55" s="1"/>
  <c r="M65" s="1"/>
  <c r="H48"/>
  <c r="H55" s="1"/>
  <c r="H65" s="1"/>
  <c r="L48"/>
  <c r="L55" s="1"/>
  <c r="K48"/>
  <c r="K55" s="1"/>
  <c r="K65" s="1"/>
  <c r="R48"/>
  <c r="Q48"/>
  <c r="P48"/>
  <c r="P55" s="1"/>
  <c r="P65" s="1"/>
  <c r="Z67" s="1"/>
  <c r="O48"/>
  <c r="S48"/>
  <c r="L65"/>
  <c r="N65"/>
  <c r="E65" l="1"/>
  <c r="G48"/>
  <c r="G55" s="1"/>
  <c r="G65" s="1"/>
  <c r="I48"/>
  <c r="I55" s="1"/>
  <c r="I65" s="1"/>
  <c r="F48"/>
  <c r="F55" s="1"/>
  <c r="F65" s="1"/>
  <c r="S55"/>
  <c r="S65" s="1"/>
  <c r="AI67" s="1"/>
  <c r="R55"/>
  <c r="R65" s="1"/>
  <c r="AF67" s="1"/>
  <c r="Q55"/>
  <c r="Q65" s="1"/>
  <c r="AC67" s="1"/>
  <c r="O55"/>
  <c r="O65" s="1"/>
  <c r="W67" s="1"/>
</calcChain>
</file>

<file path=xl/sharedStrings.xml><?xml version="1.0" encoding="utf-8"?>
<sst xmlns="http://schemas.openxmlformats.org/spreadsheetml/2006/main" count="145" uniqueCount="73">
  <si>
    <t>Ausgrid
OPEX Forecast Model</t>
  </si>
  <si>
    <t>Operational Expenditure Category</t>
  </si>
  <si>
    <t>Actual</t>
  </si>
  <si>
    <t>Forecast</t>
  </si>
  <si>
    <t>Nominal</t>
  </si>
  <si>
    <t>System Maintenance</t>
  </si>
  <si>
    <t>Inspection</t>
  </si>
  <si>
    <t>Corrective</t>
  </si>
  <si>
    <t>Breakdown</t>
  </si>
  <si>
    <t>Nature Induced</t>
  </si>
  <si>
    <t>Non-Direct Maintenance</t>
  </si>
  <si>
    <t>Engineering Support</t>
  </si>
  <si>
    <t>Other Maintenance</t>
  </si>
  <si>
    <t>Damage by 3rd Party</t>
  </si>
  <si>
    <t>Operations &amp; Support</t>
  </si>
  <si>
    <t>Network Operations</t>
  </si>
  <si>
    <t>Customer Operations</t>
  </si>
  <si>
    <t>Engineering, Planning and Connections</t>
  </si>
  <si>
    <t>System Control</t>
  </si>
  <si>
    <t>Information, Communications &amp; Technology</t>
  </si>
  <si>
    <t>Operational Technology</t>
  </si>
  <si>
    <t>Property</t>
  </si>
  <si>
    <t>Property Management</t>
  </si>
  <si>
    <t>Land Tax</t>
  </si>
  <si>
    <t>Non-System Maintenance</t>
  </si>
  <si>
    <t>Finance</t>
  </si>
  <si>
    <t>Training &amp; Development</t>
  </si>
  <si>
    <t>Learning &amp; Development</t>
  </si>
  <si>
    <t>Apprentice Non-System Maintenance</t>
  </si>
  <si>
    <t>Other Operations</t>
  </si>
  <si>
    <t>Contact Centre</t>
  </si>
  <si>
    <t>Data operations</t>
  </si>
  <si>
    <t>Management</t>
  </si>
  <si>
    <t>Metering</t>
  </si>
  <si>
    <t>Other</t>
  </si>
  <si>
    <t>Other Opex</t>
  </si>
  <si>
    <t>Insurance</t>
  </si>
  <si>
    <t>Non-network alternative (demand management)</t>
  </si>
  <si>
    <t>Efficiency Initiatives Implementation Costs</t>
  </si>
  <si>
    <t>Efficiency/Productivity Savings</t>
  </si>
  <si>
    <t>Opex After Efficiency Measures</t>
  </si>
  <si>
    <t>Actuarial Adjustments</t>
  </si>
  <si>
    <t>ERE Long Service Leave</t>
  </si>
  <si>
    <t>RIN Adjustments</t>
  </si>
  <si>
    <t>Total Adjustments</t>
  </si>
  <si>
    <t>TSA Loss of Synergy Costs</t>
  </si>
  <si>
    <t>Change to Accounting Standards</t>
  </si>
  <si>
    <t>Real 2013/14</t>
  </si>
  <si>
    <t>Underlying Operational Expenditure</t>
  </si>
  <si>
    <t>Total Operational Epxenditure</t>
  </si>
  <si>
    <t>Impact of Transitioning to New CAM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</si>
  <si>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</si>
  <si>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</si>
  <si>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</si>
  <si>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</si>
  <si>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</si>
  <si>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</si>
  <si>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</si>
  <si>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</si>
  <si>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</si>
  <si>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</si>
  <si>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</si>
  <si>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</si>
  <si>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</si>
  <si>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</si>
  <si>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</si>
  <si>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Expected</t>
  </si>
  <si>
    <t>Ausgrid's operating expenditure - previous, current and forthcoming regulatory periods (Clause S6.1.2(7) of the NER)</t>
  </si>
  <si>
    <t>Variable</t>
  </si>
  <si>
    <t>Fixed</t>
  </si>
  <si>
    <t>Total</t>
  </si>
  <si>
    <t xml:space="preserve">This is Attachment 6.13 to Ausgrid's regulatory proposal. It addresses the requirements of the National Electricity Rules (the rules) in clauses S6.1.2(1) and S6.1.2(7). The following must be noted:
 - Clause 11.56.4(d) requires the transitional regulatory year to be treated as if it is the last year of the 2009-14 period.
 </t>
  </si>
  <si>
    <t>Clause S6.1.2(1) (ii), (iii) &amp; (iv) of the NER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</si>
</sst>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#.0,"/>
    <numFmt numFmtId="165" formatCode="#,###.000000,"/>
    <numFmt numFmtId="166" formatCode="#,###,"/>
    <numFmt numFmtId="167" formatCode="#,##0;[Red]\-#,##0;"/>
    <numFmt numFmtId="168" formatCode="_(* #,##0.00_);_(* \(#,##0.00\);_(* &quot;-&quot;??_);_(@_)"/>
    <numFmt numFmtId="169" formatCode="_(* #,##0.00000000_);_(* \(#,##0.000000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i/>
      <sz val="12"/>
      <color indexed="63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BDA78"/>
        <bgColor indexed="64"/>
      </patternFill>
    </fill>
    <fill>
      <patternFill patternType="solid">
        <fgColor rgb="FFF5F8EE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Fill="0" applyBorder="0" applyAlignment="0">
      <alignment vertical="center"/>
    </xf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23">
    <xf numFmtId="0" fontId="0" fillId="0" borderId="0" xfId="0"/>
    <xf numFmtId="0" fontId="7" fillId="2" borderId="0" xfId="3" applyFont="1" applyFill="1" applyBorder="1" applyAlignment="1">
      <alignment horizontal="left" vertical="center"/>
    </xf>
    <xf numFmtId="0" fontId="0" fillId="0" borderId="0" xfId="0" applyBorder="1"/>
    <xf numFmtId="164" fontId="0" fillId="0" borderId="0" xfId="0" applyNumberFormat="1"/>
    <xf numFmtId="0" fontId="8" fillId="3" borderId="0" xfId="0" applyFont="1" applyFill="1" applyAlignment="1">
      <alignment horizontal="centerContinuous" vertical="center"/>
    </xf>
    <xf numFmtId="0" fontId="0" fillId="3" borderId="0" xfId="0" applyFill="1" applyBorder="1" applyAlignment="1">
      <alignment horizontal="centerContinuous"/>
    </xf>
    <xf numFmtId="164" fontId="0" fillId="3" borderId="0" xfId="0" applyNumberFormat="1" applyFill="1" applyAlignment="1">
      <alignment horizontal="centerContinuous"/>
    </xf>
    <xf numFmtId="164" fontId="2" fillId="4" borderId="0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left"/>
    </xf>
    <xf numFmtId="164" fontId="2" fillId="4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0" fontId="0" fillId="0" borderId="6" xfId="0" applyBorder="1"/>
    <xf numFmtId="165" fontId="0" fillId="0" borderId="0" xfId="0" applyNumberFormat="1"/>
    <xf numFmtId="164" fontId="0" fillId="0" borderId="2" xfId="0" applyNumberFormat="1" applyFill="1" applyBorder="1"/>
    <xf numFmtId="0" fontId="4" fillId="7" borderId="0" xfId="0" applyFont="1" applyFill="1" applyBorder="1"/>
    <xf numFmtId="0" fontId="4" fillId="7" borderId="1" xfId="0" applyFont="1" applyFill="1" applyBorder="1"/>
    <xf numFmtId="166" fontId="4" fillId="7" borderId="2" xfId="0" applyNumberFormat="1" applyFont="1" applyFill="1" applyBorder="1"/>
    <xf numFmtId="166" fontId="4" fillId="8" borderId="2" xfId="0" applyNumberFormat="1" applyFont="1" applyFill="1" applyBorder="1"/>
    <xf numFmtId="166" fontId="0" fillId="0" borderId="0" xfId="0" applyNumberFormat="1"/>
    <xf numFmtId="0" fontId="4" fillId="0" borderId="0" xfId="0" applyFont="1" applyFill="1" applyBorder="1"/>
    <xf numFmtId="0" fontId="0" fillId="0" borderId="0" xfId="0" applyFont="1" applyBorder="1"/>
    <xf numFmtId="166" fontId="9" fillId="0" borderId="2" xfId="0" applyNumberFormat="1" applyFont="1" applyFill="1" applyBorder="1"/>
    <xf numFmtId="166" fontId="9" fillId="0" borderId="7" xfId="0" applyNumberFormat="1" applyFont="1" applyFill="1" applyBorder="1"/>
    <xf numFmtId="0" fontId="0" fillId="0" borderId="1" xfId="0" applyFill="1" applyBorder="1"/>
    <xf numFmtId="0" fontId="10" fillId="0" borderId="1" xfId="0" applyFont="1" applyFill="1" applyBorder="1"/>
    <xf numFmtId="166" fontId="11" fillId="0" borderId="2" xfId="0" applyNumberFormat="1" applyFont="1" applyFill="1" applyBorder="1"/>
    <xf numFmtId="166" fontId="0" fillId="0" borderId="2" xfId="0" applyNumberFormat="1" applyFill="1" applyBorder="1"/>
    <xf numFmtId="166" fontId="4" fillId="8" borderId="7" xfId="0" applyNumberFormat="1" applyFont="1" applyFill="1" applyBorder="1"/>
    <xf numFmtId="0" fontId="4" fillId="0" borderId="0" xfId="0" applyFont="1" applyBorder="1"/>
    <xf numFmtId="0" fontId="4" fillId="0" borderId="1" xfId="0" applyFont="1" applyBorder="1"/>
    <xf numFmtId="166" fontId="4" fillId="0" borderId="2" xfId="0" applyNumberFormat="1" applyFont="1" applyBorder="1"/>
    <xf numFmtId="166" fontId="4" fillId="0" borderId="2" xfId="0" applyNumberFormat="1" applyFont="1" applyFill="1" applyBorder="1"/>
    <xf numFmtId="166" fontId="4" fillId="0" borderId="7" xfId="0" applyNumberFormat="1" applyFont="1" applyBorder="1"/>
    <xf numFmtId="0" fontId="10" fillId="0" borderId="1" xfId="0" applyFont="1" applyBorder="1"/>
    <xf numFmtId="166" fontId="10" fillId="0" borderId="2" xfId="0" applyNumberFormat="1" applyFont="1" applyBorder="1"/>
    <xf numFmtId="166" fontId="10" fillId="0" borderId="2" xfId="0" applyNumberFormat="1" applyFont="1" applyFill="1" applyBorder="1"/>
    <xf numFmtId="0" fontId="12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166" fontId="10" fillId="0" borderId="7" xfId="0" applyNumberFormat="1" applyFont="1" applyFill="1" applyBorder="1"/>
    <xf numFmtId="0" fontId="13" fillId="0" borderId="0" xfId="0" applyFont="1" applyBorder="1"/>
    <xf numFmtId="0" fontId="9" fillId="0" borderId="0" xfId="0" applyFont="1" applyFill="1" applyBorder="1"/>
    <xf numFmtId="166" fontId="9" fillId="0" borderId="2" xfId="0" applyNumberFormat="1" applyFont="1" applyBorder="1"/>
    <xf numFmtId="166" fontId="13" fillId="0" borderId="0" xfId="0" applyNumberFormat="1" applyFont="1"/>
    <xf numFmtId="0" fontId="13" fillId="0" borderId="0" xfId="0" applyFont="1"/>
    <xf numFmtId="0" fontId="2" fillId="5" borderId="0" xfId="0" applyFont="1" applyFill="1" applyBorder="1"/>
    <xf numFmtId="166" fontId="2" fillId="5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7" xfId="0" applyNumberFormat="1" applyFont="1" applyFill="1" applyBorder="1"/>
    <xf numFmtId="0" fontId="0" fillId="0" borderId="1" xfId="0" applyBorder="1"/>
    <xf numFmtId="166" fontId="0" fillId="0" borderId="2" xfId="0" applyNumberFormat="1" applyBorder="1"/>
    <xf numFmtId="166" fontId="0" fillId="0" borderId="7" xfId="0" applyNumberFormat="1" applyFill="1" applyBorder="1"/>
    <xf numFmtId="10" fontId="0" fillId="0" borderId="2" xfId="2" applyNumberFormat="1" applyFont="1" applyFill="1" applyBorder="1"/>
    <xf numFmtId="0" fontId="10" fillId="0" borderId="0" xfId="0" applyFont="1" applyBorder="1"/>
    <xf numFmtId="166" fontId="0" fillId="0" borderId="7" xfId="0" applyNumberFormat="1" applyBorder="1"/>
    <xf numFmtId="166" fontId="4" fillId="0" borderId="7" xfId="0" applyNumberFormat="1" applyFont="1" applyFill="1" applyBorder="1"/>
    <xf numFmtId="166" fontId="10" fillId="0" borderId="7" xfId="0" applyNumberFormat="1" applyFont="1" applyBorder="1"/>
    <xf numFmtId="0" fontId="0" fillId="0" borderId="0" xfId="0" applyFill="1"/>
    <xf numFmtId="167" fontId="15" fillId="0" borderId="0" xfId="0" applyNumberFormat="1" applyFont="1" applyFill="1" applyBorder="1"/>
    <xf numFmtId="166" fontId="0" fillId="0" borderId="2" xfId="0" applyNumberFormat="1" applyFont="1" applyBorder="1"/>
    <xf numFmtId="166" fontId="4" fillId="0" borderId="0" xfId="0" applyNumberFormat="1" applyFont="1"/>
    <xf numFmtId="168" fontId="0" fillId="0" borderId="0" xfId="1" applyNumberFormat="1" applyFont="1"/>
    <xf numFmtId="167" fontId="9" fillId="0" borderId="0" xfId="0" applyNumberFormat="1" applyFont="1" applyFill="1" applyBorder="1"/>
    <xf numFmtId="166" fontId="4" fillId="0" borderId="0" xfId="0" applyNumberFormat="1" applyFont="1" applyBorder="1"/>
    <xf numFmtId="164" fontId="4" fillId="0" borderId="0" xfId="0" applyNumberFormat="1" applyFont="1"/>
    <xf numFmtId="169" fontId="0" fillId="0" borderId="0" xfId="1" applyNumberFormat="1" applyFont="1"/>
    <xf numFmtId="164" fontId="2" fillId="9" borderId="1" xfId="0" applyNumberFormat="1" applyFont="1" applyFill="1" applyBorder="1" applyAlignment="1">
      <alignment horizontal="center"/>
    </xf>
    <xf numFmtId="164" fontId="2" fillId="9" borderId="4" xfId="0" applyNumberFormat="1" applyFont="1" applyFill="1" applyBorder="1" applyAlignment="1">
      <alignment horizontal="center"/>
    </xf>
    <xf numFmtId="166" fontId="2" fillId="9" borderId="2" xfId="0" applyNumberFormat="1" applyFont="1" applyFill="1" applyBorder="1"/>
    <xf numFmtId="164" fontId="2" fillId="9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6" borderId="1" xfId="0" quotePrefix="1" applyNumberFormat="1" applyFont="1" applyFill="1" applyBorder="1" applyAlignment="1">
      <alignment horizontal="center"/>
    </xf>
    <xf numFmtId="164" fontId="2" fillId="10" borderId="1" xfId="0" quotePrefix="1" applyNumberFormat="1" applyFont="1" applyFill="1" applyBorder="1" applyAlignment="1">
      <alignment horizontal="center"/>
    </xf>
    <xf numFmtId="164" fontId="2" fillId="10" borderId="1" xfId="0" applyNumberFormat="1" applyFont="1" applyFill="1" applyBorder="1" applyAlignment="1">
      <alignment horizontal="center"/>
    </xf>
    <xf numFmtId="164" fontId="2" fillId="10" borderId="4" xfId="0" applyNumberFormat="1" applyFont="1" applyFill="1" applyBorder="1" applyAlignment="1">
      <alignment horizontal="center"/>
    </xf>
    <xf numFmtId="166" fontId="2" fillId="10" borderId="2" xfId="0" applyNumberFormat="1" applyFont="1" applyFill="1" applyBorder="1"/>
    <xf numFmtId="166" fontId="4" fillId="10" borderId="2" xfId="0" applyNumberFormat="1" applyFont="1" applyFill="1" applyBorder="1"/>
    <xf numFmtId="0" fontId="4" fillId="0" borderId="0" xfId="0" applyFont="1"/>
    <xf numFmtId="166" fontId="16" fillId="0" borderId="2" xfId="0" applyNumberFormat="1" applyFont="1" applyBorder="1"/>
    <xf numFmtId="164" fontId="16" fillId="0" borderId="0" xfId="0" applyNumberFormat="1" applyFont="1"/>
    <xf numFmtId="166" fontId="16" fillId="0" borderId="2" xfId="0" applyNumberFormat="1" applyFont="1" applyFill="1" applyBorder="1"/>
    <xf numFmtId="166" fontId="3" fillId="0" borderId="2" xfId="0" applyNumberFormat="1" applyFont="1" applyBorder="1"/>
    <xf numFmtId="166" fontId="3" fillId="0" borderId="2" xfId="0" applyNumberFormat="1" applyFont="1" applyFill="1" applyBorder="1"/>
    <xf numFmtId="0" fontId="0" fillId="11" borderId="0" xfId="0" applyFill="1" applyAlignment="1">
      <alignment vertical="top" wrapText="1"/>
    </xf>
    <xf numFmtId="164" fontId="0" fillId="0" borderId="0" xfId="0" applyNumberFormat="1" applyFill="1"/>
    <xf numFmtId="166" fontId="17" fillId="0" borderId="0" xfId="0" applyNumberFormat="1" applyFont="1" applyFill="1"/>
    <xf numFmtId="166" fontId="18" fillId="0" borderId="0" xfId="0" applyNumberFormat="1" applyFont="1" applyFill="1"/>
    <xf numFmtId="164" fontId="4" fillId="0" borderId="0" xfId="0" applyNumberFormat="1" applyFont="1" applyFill="1"/>
    <xf numFmtId="168" fontId="0" fillId="0" borderId="2" xfId="1" applyNumberFormat="1" applyFont="1" applyFill="1" applyBorder="1"/>
    <xf numFmtId="164" fontId="2" fillId="3" borderId="0" xfId="0" applyNumberFormat="1" applyFont="1" applyFill="1" applyAlignment="1">
      <alignment horizontal="centerContinuous"/>
    </xf>
    <xf numFmtId="164" fontId="0" fillId="0" borderId="0" xfId="0" applyNumberFormat="1" applyFont="1"/>
    <xf numFmtId="164" fontId="5" fillId="3" borderId="0" xfId="0" applyNumberFormat="1" applyFont="1" applyFill="1" applyAlignment="1">
      <alignment horizontal="centerContinuous"/>
    </xf>
    <xf numFmtId="165" fontId="0" fillId="0" borderId="0" xfId="0" applyNumberFormat="1" applyFont="1"/>
    <xf numFmtId="166" fontId="13" fillId="0" borderId="2" xfId="0" applyNumberFormat="1" applyFont="1" applyFill="1" applyBorder="1"/>
    <xf numFmtId="166" fontId="0" fillId="0" borderId="2" xfId="0" applyNumberFormat="1" applyFont="1" applyFill="1" applyBorder="1"/>
    <xf numFmtId="10" fontId="1" fillId="0" borderId="2" xfId="2" applyNumberFormat="1" applyFont="1" applyFill="1" applyBorder="1"/>
    <xf numFmtId="168" fontId="1" fillId="0" borderId="0" xfId="1" applyNumberFormat="1" applyFont="1"/>
    <xf numFmtId="168" fontId="1" fillId="0" borderId="2" xfId="1" applyNumberFormat="1" applyFont="1" applyFill="1" applyBorder="1"/>
    <xf numFmtId="164" fontId="0" fillId="3" borderId="0" xfId="0" applyNumberFormat="1" applyFont="1" applyFill="1" applyAlignment="1">
      <alignment horizontal="centerContinuous"/>
    </xf>
    <xf numFmtId="0" fontId="0" fillId="0" borderId="0" xfId="0" applyFont="1"/>
    <xf numFmtId="164" fontId="2" fillId="12" borderId="1" xfId="0" applyNumberFormat="1" applyFont="1" applyFill="1" applyBorder="1" applyAlignment="1">
      <alignment horizontal="center"/>
    </xf>
    <xf numFmtId="164" fontId="2" fillId="12" borderId="4" xfId="0" applyNumberFormat="1" applyFont="1" applyFill="1" applyBorder="1" applyAlignment="1">
      <alignment horizontal="center"/>
    </xf>
    <xf numFmtId="166" fontId="0" fillId="12" borderId="2" xfId="0" applyNumberFormat="1" applyFont="1" applyFill="1" applyBorder="1"/>
    <xf numFmtId="164" fontId="2" fillId="12" borderId="1" xfId="0" quotePrefix="1" applyNumberFormat="1" applyFont="1" applyFill="1" applyBorder="1" applyAlignment="1">
      <alignment horizontal="center"/>
    </xf>
    <xf numFmtId="164" fontId="2" fillId="13" borderId="1" xfId="0" applyNumberFormat="1" applyFont="1" applyFill="1" applyBorder="1" applyAlignment="1">
      <alignment horizontal="center"/>
    </xf>
    <xf numFmtId="164" fontId="2" fillId="13" borderId="4" xfId="0" applyNumberFormat="1" applyFont="1" applyFill="1" applyBorder="1" applyAlignment="1">
      <alignment horizontal="center"/>
    </xf>
    <xf numFmtId="166" fontId="4" fillId="12" borderId="2" xfId="0" applyNumberFormat="1" applyFont="1" applyFill="1" applyBorder="1"/>
    <xf numFmtId="0" fontId="19" fillId="0" borderId="1" xfId="0" applyFont="1" applyBorder="1"/>
    <xf numFmtId="0" fontId="9" fillId="0" borderId="0" xfId="0" applyFont="1" applyBorder="1"/>
    <xf numFmtId="0" fontId="9" fillId="0" borderId="1" xfId="0" applyFont="1" applyBorder="1"/>
    <xf numFmtId="166" fontId="9" fillId="0" borderId="0" xfId="0" applyNumberFormat="1" applyFont="1"/>
    <xf numFmtId="0" fontId="9" fillId="0" borderId="0" xfId="0" applyFont="1"/>
    <xf numFmtId="0" fontId="2" fillId="5" borderId="1" xfId="0" applyFont="1" applyFill="1" applyBorder="1"/>
    <xf numFmtId="164" fontId="2" fillId="13" borderId="1" xfId="0" quotePrefix="1" applyNumberFormat="1" applyFont="1" applyFill="1" applyBorder="1" applyAlignment="1">
      <alignment horizontal="center"/>
    </xf>
    <xf numFmtId="166" fontId="2" fillId="14" borderId="2" xfId="0" applyNumberFormat="1" applyFont="1" applyFill="1" applyBorder="1"/>
    <xf numFmtId="166" fontId="4" fillId="15" borderId="2" xfId="0" applyNumberFormat="1" applyFont="1" applyFill="1" applyBorder="1"/>
    <xf numFmtId="164" fontId="8" fillId="3" borderId="0" xfId="0" applyNumberFormat="1" applyFont="1" applyFill="1" applyAlignment="1">
      <alignment horizontal="centerContinuous"/>
    </xf>
  </cellXfs>
  <cellStyles count="6">
    <cellStyle name="Comma" xfId="1" builtinId="3"/>
    <cellStyle name="Comma 2 2" xfId="5"/>
    <cellStyle name="Comma 8" xfId="4"/>
    <cellStyle name="Model Name" xf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5F8EE"/>
      <color rgb="FFF2F6EA"/>
      <color rgb="FFABDA78"/>
      <color rgb="FFC4E59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314325</xdr:colOff>
      <xdr:row>52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019925" cy="992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44450\LOCALS~1\Temp\notes5AEE16\EA%20Opex%20Forecast%20Model%20v2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Instructions"/>
      <sheetName val="F_A vs Reg"/>
      <sheetName val="EA Opex Totals"/>
      <sheetName val="T_D_Allocation"/>
      <sheetName val="Act_Group_Totals"/>
      <sheetName val="Price_Esc"/>
      <sheetName val="Workload_Drivers"/>
      <sheetName val="Workload_Esc"/>
      <sheetName val="Prod_Esc"/>
      <sheetName val="StepUp_Imp"/>
      <sheetName val="Escalation_Assump"/>
      <sheetName val="Assump_Main_TI"/>
      <sheetName val="T_D_Split"/>
      <sheetName val="Act_Select"/>
      <sheetName val="SS_CF C"/>
      <sheetName val="SS_CF A"/>
      <sheetName val="Net_CF C"/>
      <sheetName val="Net_CF A"/>
      <sheetName val="Ene_CF C"/>
      <sheetName val="Ene_CF A"/>
      <sheetName val="Corp_CF C"/>
      <sheetName val="Corp_CF A"/>
      <sheetName val="Mapping"/>
      <sheetName val="Timing Flags Annual"/>
      <sheetName val="Timing Flags Qtly"/>
      <sheetName val="Check"/>
      <sheetName val="Template"/>
      <sheetName val="Activity Groups"/>
      <sheetName val="SS_Actual Cost Data"/>
      <sheetName val="Net_Actual Cost Data"/>
      <sheetName val="Ene_Actual Cost Data"/>
      <sheetName val="Corp_Actual Cost Data"/>
      <sheetName val="EA Opex Forecast Model v2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7">
          <cell r="I37" t="str">
            <v>Model is ok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F53" sqref="F5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activeCell="B7" sqref="B7:B10"/>
    </sheetView>
  </sheetViews>
  <sheetFormatPr defaultRowHeight="15"/>
  <cols>
    <col min="2" max="2" width="114" customWidth="1"/>
  </cols>
  <sheetData>
    <row r="1" spans="2:2" ht="60">
      <c r="B1" s="8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7"/>
  <sheetViews>
    <sheetView showGridLines="0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" sqref="A3"/>
    </sheetView>
  </sheetViews>
  <sheetFormatPr defaultRowHeight="15"/>
  <cols>
    <col min="1" max="3" width="3.140625" customWidth="1"/>
    <col min="4" max="4" width="41.5703125" style="2" bestFit="1" customWidth="1"/>
    <col min="5" max="15" width="12.85546875" style="3" customWidth="1"/>
    <col min="16" max="19" width="12.85546875" customWidth="1"/>
    <col min="20" max="20" width="3.42578125" customWidth="1"/>
    <col min="21" max="22" width="12.85546875" style="96" customWidth="1"/>
    <col min="23" max="23" width="12.85546875" style="3" customWidth="1"/>
    <col min="24" max="25" width="12.85546875" style="105" customWidth="1"/>
    <col min="26" max="26" width="12.85546875" customWidth="1"/>
    <col min="27" max="28" width="12.85546875" style="105" customWidth="1"/>
    <col min="29" max="29" width="12.85546875" customWidth="1"/>
    <col min="30" max="31" width="12.85546875" style="105" customWidth="1"/>
    <col min="32" max="32" width="12.85546875" customWidth="1"/>
    <col min="33" max="34" width="12.85546875" style="105" customWidth="1"/>
    <col min="35" max="35" width="12.85546875" customWidth="1"/>
  </cols>
  <sheetData>
    <row r="1" spans="2:35">
      <c r="B1" s="1" t="s">
        <v>0</v>
      </c>
      <c r="P1" s="3"/>
      <c r="Q1" s="3"/>
      <c r="R1" s="3"/>
      <c r="S1" s="3"/>
      <c r="X1" s="96"/>
      <c r="Y1" s="96"/>
      <c r="Z1" s="3"/>
      <c r="AA1" s="96"/>
      <c r="AB1" s="96"/>
      <c r="AC1" s="3"/>
      <c r="AD1" s="96"/>
      <c r="AE1" s="96"/>
      <c r="AF1" s="3"/>
      <c r="AG1" s="96"/>
      <c r="AH1" s="96"/>
      <c r="AI1" s="3"/>
    </row>
    <row r="2" spans="2:35">
      <c r="P2" s="3"/>
      <c r="Q2" s="3"/>
      <c r="R2" s="3"/>
      <c r="S2" s="3"/>
      <c r="X2" s="96"/>
      <c r="Y2" s="96"/>
      <c r="Z2" s="3"/>
      <c r="AA2" s="96"/>
      <c r="AB2" s="96"/>
      <c r="AC2" s="3"/>
      <c r="AD2" s="96"/>
      <c r="AE2" s="96"/>
      <c r="AF2" s="3"/>
      <c r="AG2" s="96"/>
      <c r="AH2" s="96"/>
      <c r="AI2" s="3"/>
    </row>
    <row r="3" spans="2:35" ht="18.75">
      <c r="B3" s="4" t="s">
        <v>67</v>
      </c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122" t="s">
        <v>72</v>
      </c>
      <c r="V3" s="97"/>
      <c r="W3" s="95"/>
      <c r="X3" s="104"/>
      <c r="Y3" s="104"/>
      <c r="Z3" s="6"/>
      <c r="AA3" s="104"/>
      <c r="AB3" s="104"/>
      <c r="AC3" s="6"/>
      <c r="AD3" s="104"/>
      <c r="AE3" s="104"/>
      <c r="AF3" s="6"/>
      <c r="AG3" s="104"/>
      <c r="AH3" s="104"/>
      <c r="AI3" s="6"/>
    </row>
    <row r="4" spans="2:35">
      <c r="P4" s="3"/>
      <c r="Q4" s="3"/>
      <c r="R4" s="3"/>
      <c r="S4" s="3"/>
      <c r="X4" s="96"/>
      <c r="Y4" s="96"/>
      <c r="Z4" s="3"/>
      <c r="AA4" s="96"/>
      <c r="AB4" s="96"/>
      <c r="AC4" s="3"/>
      <c r="AD4" s="96"/>
      <c r="AE4" s="96"/>
      <c r="AF4" s="3"/>
      <c r="AG4" s="96"/>
      <c r="AH4" s="96"/>
      <c r="AI4" s="3"/>
    </row>
    <row r="5" spans="2:35" ht="15" customHeight="1">
      <c r="B5" s="7"/>
      <c r="C5" s="7"/>
      <c r="D5" s="8"/>
      <c r="E5" s="74" t="s">
        <v>51</v>
      </c>
      <c r="F5" s="74" t="s">
        <v>52</v>
      </c>
      <c r="G5" s="74" t="s">
        <v>53</v>
      </c>
      <c r="H5" s="74" t="s">
        <v>54</v>
      </c>
      <c r="I5" s="74" t="s">
        <v>55</v>
      </c>
      <c r="J5" s="75" t="s">
        <v>56</v>
      </c>
      <c r="K5" s="75" t="s">
        <v>57</v>
      </c>
      <c r="L5" s="75" t="s">
        <v>58</v>
      </c>
      <c r="M5" s="75" t="s">
        <v>59</v>
      </c>
      <c r="N5" s="76" t="s">
        <v>60</v>
      </c>
      <c r="O5" s="78" t="s">
        <v>61</v>
      </c>
      <c r="P5" s="77" t="s">
        <v>62</v>
      </c>
      <c r="Q5" s="77" t="s">
        <v>63</v>
      </c>
      <c r="R5" s="77" t="s">
        <v>64</v>
      </c>
      <c r="S5" s="77" t="s">
        <v>65</v>
      </c>
      <c r="U5" s="109" t="s">
        <v>61</v>
      </c>
      <c r="V5" s="109" t="s">
        <v>61</v>
      </c>
      <c r="W5" s="79" t="s">
        <v>70</v>
      </c>
      <c r="X5" s="119" t="s">
        <v>62</v>
      </c>
      <c r="Y5" s="119" t="s">
        <v>62</v>
      </c>
      <c r="Z5" s="77" t="s">
        <v>62</v>
      </c>
      <c r="AA5" s="119" t="s">
        <v>63</v>
      </c>
      <c r="AB5" s="119" t="s">
        <v>63</v>
      </c>
      <c r="AC5" s="77" t="s">
        <v>63</v>
      </c>
      <c r="AD5" s="119" t="s">
        <v>64</v>
      </c>
      <c r="AE5" s="119" t="s">
        <v>64</v>
      </c>
      <c r="AF5" s="77" t="s">
        <v>64</v>
      </c>
      <c r="AG5" s="119" t="s">
        <v>65</v>
      </c>
      <c r="AH5" s="119" t="s">
        <v>65</v>
      </c>
      <c r="AI5" s="77" t="s">
        <v>65</v>
      </c>
    </row>
    <row r="6" spans="2:35">
      <c r="B6" s="11" t="s">
        <v>1</v>
      </c>
      <c r="C6" s="11"/>
      <c r="D6" s="8"/>
      <c r="E6" s="71" t="s">
        <v>2</v>
      </c>
      <c r="F6" s="71" t="s">
        <v>2</v>
      </c>
      <c r="G6" s="71" t="s">
        <v>2</v>
      </c>
      <c r="H6" s="71" t="s">
        <v>2</v>
      </c>
      <c r="I6" s="71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9" t="s">
        <v>66</v>
      </c>
      <c r="O6" s="79" t="s">
        <v>66</v>
      </c>
      <c r="P6" s="10" t="s">
        <v>3</v>
      </c>
      <c r="Q6" s="10" t="s">
        <v>3</v>
      </c>
      <c r="R6" s="10" t="s">
        <v>3</v>
      </c>
      <c r="S6" s="10" t="s">
        <v>3</v>
      </c>
      <c r="U6" s="106" t="s">
        <v>69</v>
      </c>
      <c r="V6" s="106" t="s">
        <v>68</v>
      </c>
      <c r="W6" s="79" t="s">
        <v>66</v>
      </c>
      <c r="X6" s="110" t="s">
        <v>69</v>
      </c>
      <c r="Y6" s="110" t="s">
        <v>68</v>
      </c>
      <c r="Z6" s="10" t="s">
        <v>66</v>
      </c>
      <c r="AA6" s="110" t="s">
        <v>69</v>
      </c>
      <c r="AB6" s="110" t="s">
        <v>68</v>
      </c>
      <c r="AC6" s="10" t="s">
        <v>66</v>
      </c>
      <c r="AD6" s="110" t="s">
        <v>69</v>
      </c>
      <c r="AE6" s="110" t="s">
        <v>68</v>
      </c>
      <c r="AF6" s="10" t="s">
        <v>66</v>
      </c>
      <c r="AG6" s="110" t="s">
        <v>69</v>
      </c>
      <c r="AH6" s="110" t="s">
        <v>68</v>
      </c>
      <c r="AI6" s="10" t="s">
        <v>66</v>
      </c>
    </row>
    <row r="7" spans="2:35">
      <c r="B7" s="12"/>
      <c r="C7" s="12"/>
      <c r="D7" s="13"/>
      <c r="E7" s="72" t="s">
        <v>4</v>
      </c>
      <c r="F7" s="72" t="s">
        <v>4</v>
      </c>
      <c r="G7" s="72" t="s">
        <v>4</v>
      </c>
      <c r="H7" s="72" t="s">
        <v>4</v>
      </c>
      <c r="I7" s="72" t="s">
        <v>4</v>
      </c>
      <c r="J7" s="13" t="s">
        <v>4</v>
      </c>
      <c r="K7" s="13" t="s">
        <v>4</v>
      </c>
      <c r="L7" s="13" t="s">
        <v>4</v>
      </c>
      <c r="M7" s="13" t="s">
        <v>4</v>
      </c>
      <c r="N7" s="14" t="s">
        <v>4</v>
      </c>
      <c r="O7" s="80" t="s">
        <v>47</v>
      </c>
      <c r="P7" s="15" t="s">
        <v>47</v>
      </c>
      <c r="Q7" s="15" t="s">
        <v>47</v>
      </c>
      <c r="R7" s="15" t="s">
        <v>47</v>
      </c>
      <c r="S7" s="15" t="s">
        <v>47</v>
      </c>
      <c r="U7" s="107" t="s">
        <v>47</v>
      </c>
      <c r="V7" s="107" t="s">
        <v>47</v>
      </c>
      <c r="W7" s="80" t="s">
        <v>47</v>
      </c>
      <c r="X7" s="111" t="s">
        <v>47</v>
      </c>
      <c r="Y7" s="111" t="s">
        <v>47</v>
      </c>
      <c r="Z7" s="15" t="s">
        <v>47</v>
      </c>
      <c r="AA7" s="111" t="s">
        <v>47</v>
      </c>
      <c r="AB7" s="111" t="s">
        <v>47</v>
      </c>
      <c r="AC7" s="15" t="s">
        <v>47</v>
      </c>
      <c r="AD7" s="111" t="s">
        <v>47</v>
      </c>
      <c r="AE7" s="111" t="s">
        <v>47</v>
      </c>
      <c r="AF7" s="15" t="s">
        <v>47</v>
      </c>
      <c r="AG7" s="111" t="s">
        <v>47</v>
      </c>
      <c r="AH7" s="111" t="s">
        <v>47</v>
      </c>
      <c r="AI7" s="15" t="s">
        <v>47</v>
      </c>
    </row>
    <row r="8" spans="2:35">
      <c r="C8" s="16"/>
      <c r="M8" s="17"/>
      <c r="N8" s="18"/>
      <c r="O8" s="17"/>
      <c r="P8" s="3"/>
      <c r="Q8" s="3"/>
      <c r="R8" s="3"/>
      <c r="S8" s="3"/>
      <c r="U8" s="98"/>
      <c r="V8" s="98"/>
      <c r="W8" s="17"/>
      <c r="X8" s="96"/>
      <c r="Y8" s="96"/>
      <c r="Z8" s="3"/>
      <c r="AA8" s="96"/>
      <c r="AB8" s="96"/>
      <c r="AC8" s="3"/>
      <c r="AD8" s="96"/>
      <c r="AE8" s="96"/>
      <c r="AF8" s="3"/>
      <c r="AG8" s="96"/>
      <c r="AH8" s="96"/>
      <c r="AI8" s="3"/>
    </row>
    <row r="9" spans="2:35" s="83" customFormat="1">
      <c r="B9" s="19" t="s">
        <v>5</v>
      </c>
      <c r="C9" s="19"/>
      <c r="D9" s="20"/>
      <c r="E9" s="21">
        <f t="shared" ref="E9:I9" si="0">SUM(E10:E15)</f>
        <v>137224637.98509085</v>
      </c>
      <c r="F9" s="21">
        <f t="shared" si="0"/>
        <v>146221829.50550517</v>
      </c>
      <c r="G9" s="21">
        <f t="shared" si="0"/>
        <v>159486075.59629196</v>
      </c>
      <c r="H9" s="21">
        <f t="shared" si="0"/>
        <v>206463403.85153085</v>
      </c>
      <c r="I9" s="21">
        <f t="shared" si="0"/>
        <v>190208609.56070003</v>
      </c>
      <c r="J9" s="21">
        <f t="shared" ref="J9:S9" si="1">SUM(J10:J15)</f>
        <v>221993360.03321236</v>
      </c>
      <c r="K9" s="21">
        <f t="shared" si="1"/>
        <v>219012177.30799913</v>
      </c>
      <c r="L9" s="21">
        <f t="shared" si="1"/>
        <v>212532863.65116891</v>
      </c>
      <c r="M9" s="21">
        <f t="shared" si="1"/>
        <v>220769948.63508195</v>
      </c>
      <c r="N9" s="21">
        <f t="shared" si="1"/>
        <v>232441189.1424872</v>
      </c>
      <c r="O9" s="82">
        <f t="shared" si="1"/>
        <v>243701504.86859396</v>
      </c>
      <c r="P9" s="22">
        <f t="shared" si="1"/>
        <v>247372270.89102224</v>
      </c>
      <c r="Q9" s="22">
        <f t="shared" si="1"/>
        <v>252552995.2215718</v>
      </c>
      <c r="R9" s="22">
        <f t="shared" si="1"/>
        <v>257859958.62217101</v>
      </c>
      <c r="S9" s="22">
        <f t="shared" si="1"/>
        <v>263665653.98959136</v>
      </c>
      <c r="T9" s="65"/>
      <c r="U9" s="112">
        <f>SUM(U10:U15)</f>
        <v>20848036.029936761</v>
      </c>
      <c r="V9" s="112">
        <f>SUM(V10:V15)</f>
        <v>222853468.8386572</v>
      </c>
      <c r="W9" s="82">
        <f>SUM(U9:V9)</f>
        <v>243701504.86859396</v>
      </c>
      <c r="X9" s="121">
        <f>SUM(X10:X15)</f>
        <v>21161476.506984822</v>
      </c>
      <c r="Y9" s="121">
        <f>SUM(Y10:Y15)</f>
        <v>226210794.38403741</v>
      </c>
      <c r="Z9" s="22">
        <f>SUM(X9:Y9)</f>
        <v>247372270.89102224</v>
      </c>
      <c r="AA9" s="121">
        <f>SUM(AA10:AA15)</f>
        <v>21606819.457743451</v>
      </c>
      <c r="AB9" s="121">
        <f>SUM(AB10:AB15)</f>
        <v>230946175.76382834</v>
      </c>
      <c r="AC9" s="22">
        <f>SUM(AA9:AB9)</f>
        <v>252552995.2215718</v>
      </c>
      <c r="AD9" s="121">
        <f>SUM(AD10:AD15)</f>
        <v>22066907.9320397</v>
      </c>
      <c r="AE9" s="121">
        <f>SUM(AE10:AE15)</f>
        <v>235793050.69013131</v>
      </c>
      <c r="AF9" s="22">
        <f>SUM(AD9:AE9)</f>
        <v>257859958.62217101</v>
      </c>
      <c r="AG9" s="121">
        <f>SUM(AG10:AG15)</f>
        <v>22539644.458283529</v>
      </c>
      <c r="AH9" s="121">
        <f t="shared" ref="AH9" si="2">SUM(AH10:AH15)</f>
        <v>241126009.53130785</v>
      </c>
      <c r="AI9" s="22">
        <f>SUM(AG9:AH9)</f>
        <v>263665653.98959136</v>
      </c>
    </row>
    <row r="10" spans="2:35" s="83" customFormat="1">
      <c r="B10" s="33"/>
      <c r="C10" s="24" t="s">
        <v>6</v>
      </c>
      <c r="D10" s="33"/>
      <c r="E10" s="26">
        <v>52813543.543295607</v>
      </c>
      <c r="F10" s="26">
        <v>54843625.623982079</v>
      </c>
      <c r="G10" s="26">
        <v>62253058.478869252</v>
      </c>
      <c r="H10" s="26">
        <v>85336051.43451184</v>
      </c>
      <c r="I10" s="26">
        <v>71474538.830000013</v>
      </c>
      <c r="J10" s="26">
        <v>84434570.80220902</v>
      </c>
      <c r="K10" s="26">
        <v>90894143.900106058</v>
      </c>
      <c r="L10" s="26">
        <v>84645238.464148536</v>
      </c>
      <c r="M10" s="26">
        <v>86262139.318254232</v>
      </c>
      <c r="N10" s="26">
        <v>92533689.076429278</v>
      </c>
      <c r="O10" s="26">
        <v>104174246.99347503</v>
      </c>
      <c r="P10" s="26">
        <v>106157497.69911249</v>
      </c>
      <c r="Q10" s="26">
        <v>108993206.50818749</v>
      </c>
      <c r="R10" s="26">
        <v>111894334.04690047</v>
      </c>
      <c r="S10" s="26">
        <v>115242145.81333712</v>
      </c>
      <c r="T10" s="65"/>
      <c r="U10" s="99"/>
      <c r="V10" s="99">
        <v>104174246.99347503</v>
      </c>
      <c r="W10" s="26">
        <f>SUM(U10:V10)</f>
        <v>104174246.99347503</v>
      </c>
      <c r="X10" s="99"/>
      <c r="Y10" s="99">
        <v>106157497.69911249</v>
      </c>
      <c r="Z10" s="26">
        <f>SUM(X10:Y10)</f>
        <v>106157497.69911249</v>
      </c>
      <c r="AA10" s="99"/>
      <c r="AB10" s="99">
        <v>108993206.50818749</v>
      </c>
      <c r="AC10" s="26">
        <f>SUM(AA10:AB10)</f>
        <v>108993206.50818749</v>
      </c>
      <c r="AD10" s="99"/>
      <c r="AE10" s="99">
        <v>111894334.04690047</v>
      </c>
      <c r="AF10" s="26">
        <f>SUM(AD10:AE10)</f>
        <v>111894334.04690047</v>
      </c>
      <c r="AG10" s="99"/>
      <c r="AH10" s="99">
        <v>115242145.81333712</v>
      </c>
      <c r="AI10" s="26">
        <f>SUM(AG10:AH10)</f>
        <v>115242145.81333712</v>
      </c>
    </row>
    <row r="11" spans="2:35" s="83" customFormat="1">
      <c r="B11" s="33"/>
      <c r="C11" s="24" t="s">
        <v>7</v>
      </c>
      <c r="D11" s="33"/>
      <c r="E11" s="26">
        <v>25224884.449834257</v>
      </c>
      <c r="F11" s="26">
        <v>34132579.112686142</v>
      </c>
      <c r="G11" s="26">
        <v>29562245.622290961</v>
      </c>
      <c r="H11" s="26">
        <v>40316442.056317911</v>
      </c>
      <c r="I11" s="26">
        <v>37107675.839999996</v>
      </c>
      <c r="J11" s="26">
        <v>58125717.679250501</v>
      </c>
      <c r="K11" s="26">
        <v>50320227.959584966</v>
      </c>
      <c r="L11" s="26">
        <v>50743460.812974848</v>
      </c>
      <c r="M11" s="26">
        <v>52467180.465997748</v>
      </c>
      <c r="N11" s="26">
        <v>54568933.106132522</v>
      </c>
      <c r="O11" s="26">
        <v>55039664.417781189</v>
      </c>
      <c r="P11" s="26">
        <v>55681205.431512862</v>
      </c>
      <c r="Q11" s="26">
        <v>56577373.035258889</v>
      </c>
      <c r="R11" s="26">
        <v>57498308.158572614</v>
      </c>
      <c r="S11" s="26">
        <v>58440452.409487426</v>
      </c>
      <c r="T11" s="65"/>
      <c r="U11" s="99"/>
      <c r="V11" s="99">
        <v>55039664.417781189</v>
      </c>
      <c r="W11" s="26">
        <f t="shared" ref="W11:W15" si="3">SUM(U11:V11)</f>
        <v>55039664.417781189</v>
      </c>
      <c r="X11" s="99"/>
      <c r="Y11" s="99">
        <v>55681205.431512862</v>
      </c>
      <c r="Z11" s="26">
        <f t="shared" ref="Z11:Z15" si="4">SUM(X11:Y11)</f>
        <v>55681205.431512862</v>
      </c>
      <c r="AA11" s="99"/>
      <c r="AB11" s="99">
        <v>56577373.035258889</v>
      </c>
      <c r="AC11" s="26">
        <f t="shared" ref="AC11:AC15" si="5">SUM(AA11:AB11)</f>
        <v>56577373.035258889</v>
      </c>
      <c r="AD11" s="99"/>
      <c r="AE11" s="99">
        <v>57498308.158572614</v>
      </c>
      <c r="AF11" s="26">
        <f t="shared" ref="AF11:AF15" si="6">SUM(AD11:AE11)</f>
        <v>57498308.158572614</v>
      </c>
      <c r="AG11" s="99"/>
      <c r="AH11" s="99">
        <v>58440452.409487426</v>
      </c>
      <c r="AI11" s="26">
        <f t="shared" ref="AI11:AI15" si="7">SUM(AG11:AH11)</f>
        <v>58440452.409487426</v>
      </c>
    </row>
    <row r="12" spans="2:35" s="83" customFormat="1">
      <c r="B12" s="33"/>
      <c r="C12" s="24" t="s">
        <v>8</v>
      </c>
      <c r="D12" s="33"/>
      <c r="E12" s="26">
        <v>28118861.719405223</v>
      </c>
      <c r="F12" s="26">
        <v>25453413.550894253</v>
      </c>
      <c r="G12" s="26">
        <v>28286577.939949911</v>
      </c>
      <c r="H12" s="26">
        <v>36969890.397615038</v>
      </c>
      <c r="I12" s="26">
        <v>41896967.839999996</v>
      </c>
      <c r="J12" s="26">
        <v>47962314.264929116</v>
      </c>
      <c r="K12" s="26">
        <v>47064067.917624824</v>
      </c>
      <c r="L12" s="26">
        <v>46250991.004242316</v>
      </c>
      <c r="M12" s="26">
        <v>51802176.951658204</v>
      </c>
      <c r="N12" s="26">
        <v>53867045.295335144</v>
      </c>
      <c r="O12" s="26">
        <v>54336441.791269124</v>
      </c>
      <c r="P12" s="26">
        <v>54954924.385672599</v>
      </c>
      <c r="Q12" s="26">
        <v>55804129.414626002</v>
      </c>
      <c r="R12" s="26">
        <v>56672008.538713291</v>
      </c>
      <c r="S12" s="26">
        <v>57555837.419059053</v>
      </c>
      <c r="T12" s="65"/>
      <c r="U12" s="99"/>
      <c r="V12" s="99">
        <v>54336441.791269124</v>
      </c>
      <c r="W12" s="26">
        <f t="shared" si="3"/>
        <v>54336441.791269124</v>
      </c>
      <c r="X12" s="99"/>
      <c r="Y12" s="99">
        <v>54954924.385672599</v>
      </c>
      <c r="Z12" s="26">
        <f t="shared" si="4"/>
        <v>54954924.385672599</v>
      </c>
      <c r="AA12" s="99"/>
      <c r="AB12" s="99">
        <v>55804129.414626002</v>
      </c>
      <c r="AC12" s="26">
        <f t="shared" si="5"/>
        <v>55804129.414626002</v>
      </c>
      <c r="AD12" s="99"/>
      <c r="AE12" s="99">
        <v>56672008.538713291</v>
      </c>
      <c r="AF12" s="26">
        <f t="shared" si="6"/>
        <v>56672008.538713291</v>
      </c>
      <c r="AG12" s="99"/>
      <c r="AH12" s="99">
        <v>57555837.419059053</v>
      </c>
      <c r="AI12" s="26">
        <f t="shared" si="7"/>
        <v>57555837.419059053</v>
      </c>
    </row>
    <row r="13" spans="2:35" s="83" customFormat="1">
      <c r="B13" s="33"/>
      <c r="C13" s="24" t="s">
        <v>9</v>
      </c>
      <c r="D13" s="33"/>
      <c r="E13" s="26">
        <v>1710897.6164427171</v>
      </c>
      <c r="F13" s="26">
        <v>3369333.5405765888</v>
      </c>
      <c r="G13" s="26">
        <v>12090325.793452103</v>
      </c>
      <c r="H13" s="26">
        <v>7441151.1662799828</v>
      </c>
      <c r="I13" s="26">
        <v>4742370.9700000007</v>
      </c>
      <c r="J13" s="26">
        <v>7031116.0683668982</v>
      </c>
      <c r="K13" s="26">
        <v>7847703.0267616818</v>
      </c>
      <c r="L13" s="26">
        <v>7071107.4694017284</v>
      </c>
      <c r="M13" s="26">
        <v>9745179.6013848763</v>
      </c>
      <c r="N13" s="26">
        <v>10134830.216936313</v>
      </c>
      <c r="O13" s="26">
        <v>8586074.4521122649</v>
      </c>
      <c r="P13" s="26">
        <v>8692009.1513562948</v>
      </c>
      <c r="Q13" s="26">
        <v>8835316.0394970011</v>
      </c>
      <c r="R13" s="26">
        <v>8981064.4362569004</v>
      </c>
      <c r="S13" s="26">
        <v>9128890.4516525473</v>
      </c>
      <c r="T13" s="65"/>
      <c r="U13" s="99"/>
      <c r="V13" s="99">
        <v>8586074.4521122649</v>
      </c>
      <c r="W13" s="26">
        <f t="shared" si="3"/>
        <v>8586074.4521122649</v>
      </c>
      <c r="X13" s="99"/>
      <c r="Y13" s="99">
        <v>8692009.1513562948</v>
      </c>
      <c r="Z13" s="26">
        <f t="shared" si="4"/>
        <v>8692009.1513562948</v>
      </c>
      <c r="AA13" s="99"/>
      <c r="AB13" s="99">
        <v>8835316.0394970011</v>
      </c>
      <c r="AC13" s="26">
        <f t="shared" si="5"/>
        <v>8835316.0394970011</v>
      </c>
      <c r="AD13" s="99"/>
      <c r="AE13" s="99">
        <v>8981064.4362569004</v>
      </c>
      <c r="AF13" s="26">
        <f t="shared" si="6"/>
        <v>8981064.4362569004</v>
      </c>
      <c r="AG13" s="99"/>
      <c r="AH13" s="99">
        <v>9128890.4516525473</v>
      </c>
      <c r="AI13" s="26">
        <f t="shared" si="7"/>
        <v>9128890.4516525473</v>
      </c>
    </row>
    <row r="14" spans="2:35" s="83" customFormat="1">
      <c r="B14" s="33"/>
      <c r="C14" s="24" t="s">
        <v>10</v>
      </c>
      <c r="D14" s="33"/>
      <c r="E14" s="26">
        <v>1129381.6221105948</v>
      </c>
      <c r="F14" s="26">
        <v>1311800.6225348278</v>
      </c>
      <c r="G14" s="26">
        <v>1265411.3431259922</v>
      </c>
      <c r="H14" s="26">
        <v>4265817.5150799174</v>
      </c>
      <c r="I14" s="26">
        <v>1498388.94</v>
      </c>
      <c r="J14" s="26">
        <v>1359073.7927742584</v>
      </c>
      <c r="K14" s="26">
        <v>1050621.1177137569</v>
      </c>
      <c r="L14" s="26">
        <v>1160160.4644879813</v>
      </c>
      <c r="M14" s="26">
        <v>683549.38535588456</v>
      </c>
      <c r="N14" s="26">
        <v>710721.296665653</v>
      </c>
      <c r="O14" s="26">
        <v>717041.18401959364</v>
      </c>
      <c r="P14" s="26">
        <v>725157.71638313169</v>
      </c>
      <c r="Q14" s="26">
        <v>736150.76625898236</v>
      </c>
      <c r="R14" s="26">
        <v>747335.50968806841</v>
      </c>
      <c r="S14" s="26">
        <v>758683.43777166959</v>
      </c>
      <c r="T14" s="65"/>
      <c r="U14" s="99"/>
      <c r="V14" s="99">
        <v>717041.18401959364</v>
      </c>
      <c r="W14" s="26">
        <f t="shared" si="3"/>
        <v>717041.18401959364</v>
      </c>
      <c r="X14" s="99"/>
      <c r="Y14" s="99">
        <v>725157.71638313169</v>
      </c>
      <c r="Z14" s="26">
        <f t="shared" si="4"/>
        <v>725157.71638313169</v>
      </c>
      <c r="AA14" s="99"/>
      <c r="AB14" s="99">
        <v>736150.76625898236</v>
      </c>
      <c r="AC14" s="26">
        <f t="shared" si="5"/>
        <v>736150.76625898236</v>
      </c>
      <c r="AD14" s="99"/>
      <c r="AE14" s="99">
        <v>747335.50968806841</v>
      </c>
      <c r="AF14" s="26">
        <f t="shared" si="6"/>
        <v>747335.50968806841</v>
      </c>
      <c r="AG14" s="99"/>
      <c r="AH14" s="99">
        <v>758683.43777166959</v>
      </c>
      <c r="AI14" s="26">
        <f t="shared" si="7"/>
        <v>758683.43777166959</v>
      </c>
    </row>
    <row r="15" spans="2:35" s="83" customFormat="1">
      <c r="B15" s="33"/>
      <c r="C15" s="24" t="s">
        <v>11</v>
      </c>
      <c r="D15" s="33"/>
      <c r="E15" s="26">
        <v>28227069.034002475</v>
      </c>
      <c r="F15" s="26">
        <v>27111077.054831266</v>
      </c>
      <c r="G15" s="26">
        <v>26028456.418603722</v>
      </c>
      <c r="H15" s="26">
        <v>32134051.28172617</v>
      </c>
      <c r="I15" s="26">
        <v>33488667.140700024</v>
      </c>
      <c r="J15" s="26">
        <v>23080567.42568256</v>
      </c>
      <c r="K15" s="26">
        <v>21835413.38620786</v>
      </c>
      <c r="L15" s="26">
        <v>22661905.435913544</v>
      </c>
      <c r="M15" s="26">
        <v>19809722.912431017</v>
      </c>
      <c r="N15" s="26">
        <v>20625970.150988273</v>
      </c>
      <c r="O15" s="26">
        <v>20848036.029936761</v>
      </c>
      <c r="P15" s="26">
        <v>21161476.506984822</v>
      </c>
      <c r="Q15" s="26">
        <v>21606819.457743451</v>
      </c>
      <c r="R15" s="26">
        <v>22066907.9320397</v>
      </c>
      <c r="S15" s="26">
        <v>22539644.458283529</v>
      </c>
      <c r="T15" s="65"/>
      <c r="U15" s="99">
        <v>20848036.029936761</v>
      </c>
      <c r="V15" s="99"/>
      <c r="W15" s="26">
        <f t="shared" si="3"/>
        <v>20848036.029936761</v>
      </c>
      <c r="X15" s="99">
        <v>21161476.506984822</v>
      </c>
      <c r="Y15" s="99"/>
      <c r="Z15" s="26">
        <f t="shared" si="4"/>
        <v>21161476.506984822</v>
      </c>
      <c r="AA15" s="99">
        <v>21606819.457743451</v>
      </c>
      <c r="AB15" s="99"/>
      <c r="AC15" s="26">
        <f t="shared" si="5"/>
        <v>21606819.457743451</v>
      </c>
      <c r="AD15" s="99">
        <v>22066907.9320397</v>
      </c>
      <c r="AE15" s="99"/>
      <c r="AF15" s="26">
        <f t="shared" si="6"/>
        <v>22066907.9320397</v>
      </c>
      <c r="AG15" s="99">
        <v>22539644.458283529</v>
      </c>
      <c r="AH15" s="99"/>
      <c r="AI15" s="26">
        <f t="shared" si="7"/>
        <v>22539644.458283529</v>
      </c>
    </row>
    <row r="16" spans="2:35">
      <c r="B16" s="2"/>
      <c r="C16" s="24"/>
      <c r="D16" s="25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23"/>
      <c r="U16" s="99">
        <v>0</v>
      </c>
      <c r="V16" s="99"/>
      <c r="W16" s="26"/>
      <c r="X16" s="99">
        <v>0</v>
      </c>
      <c r="Y16" s="99"/>
      <c r="Z16" s="26"/>
      <c r="AA16" s="99">
        <v>0</v>
      </c>
      <c r="AB16" s="99"/>
      <c r="AC16" s="26"/>
      <c r="AD16" s="99">
        <v>0</v>
      </c>
      <c r="AE16" s="99"/>
      <c r="AF16" s="26"/>
      <c r="AG16" s="99">
        <v>0</v>
      </c>
      <c r="AH16" s="99"/>
      <c r="AI16" s="26"/>
    </row>
    <row r="17" spans="2:35">
      <c r="B17" s="19" t="s">
        <v>12</v>
      </c>
      <c r="C17" s="19"/>
      <c r="D17" s="20"/>
      <c r="E17" s="21">
        <f t="shared" ref="E17:S17" si="8">+E18</f>
        <v>3969541.7842254811</v>
      </c>
      <c r="F17" s="21">
        <f t="shared" si="8"/>
        <v>3779036.8784404378</v>
      </c>
      <c r="G17" s="21">
        <f t="shared" si="8"/>
        <v>2498986.4606187595</v>
      </c>
      <c r="H17" s="21">
        <f t="shared" si="8"/>
        <v>4410734.5147206262</v>
      </c>
      <c r="I17" s="21">
        <f t="shared" si="8"/>
        <v>5800641.0800000001</v>
      </c>
      <c r="J17" s="21">
        <f t="shared" si="8"/>
        <v>5215550.4368605986</v>
      </c>
      <c r="K17" s="21">
        <f t="shared" si="8"/>
        <v>5564591.5186102083</v>
      </c>
      <c r="L17" s="21">
        <f t="shared" si="8"/>
        <v>8210797.0421524486</v>
      </c>
      <c r="M17" s="21">
        <f t="shared" si="8"/>
        <v>4590912.6448432794</v>
      </c>
      <c r="N17" s="21">
        <f t="shared" si="8"/>
        <v>6651454.004999999</v>
      </c>
      <c r="O17" s="82">
        <f t="shared" si="8"/>
        <v>0</v>
      </c>
      <c r="P17" s="22">
        <f t="shared" si="8"/>
        <v>0</v>
      </c>
      <c r="Q17" s="22">
        <f t="shared" si="8"/>
        <v>0</v>
      </c>
      <c r="R17" s="22">
        <f t="shared" si="8"/>
        <v>0</v>
      </c>
      <c r="S17" s="22">
        <f t="shared" si="8"/>
        <v>0</v>
      </c>
      <c r="T17" s="23"/>
      <c r="U17" s="108">
        <v>0</v>
      </c>
      <c r="V17" s="108"/>
      <c r="W17" s="82"/>
      <c r="X17" s="121">
        <v>0</v>
      </c>
      <c r="Y17" s="121"/>
      <c r="Z17" s="22"/>
      <c r="AA17" s="121">
        <v>0</v>
      </c>
      <c r="AB17" s="121"/>
      <c r="AC17" s="22"/>
      <c r="AD17" s="121">
        <v>0</v>
      </c>
      <c r="AE17" s="121"/>
      <c r="AF17" s="22"/>
      <c r="AG17" s="121">
        <v>0</v>
      </c>
      <c r="AH17" s="121"/>
      <c r="AI17" s="22"/>
    </row>
    <row r="18" spans="2:35">
      <c r="B18" s="2"/>
      <c r="C18" s="24" t="s">
        <v>13</v>
      </c>
      <c r="D18" s="28"/>
      <c r="E18" s="26">
        <v>3969541.7842254811</v>
      </c>
      <c r="F18" s="26">
        <v>3779036.8784404378</v>
      </c>
      <c r="G18" s="26">
        <v>2498986.4606187595</v>
      </c>
      <c r="H18" s="26">
        <v>4410734.5147206262</v>
      </c>
      <c r="I18" s="26">
        <v>5800641.0800000001</v>
      </c>
      <c r="J18" s="26">
        <v>5215550.4368605986</v>
      </c>
      <c r="K18" s="26">
        <v>5564591.5186102083</v>
      </c>
      <c r="L18" s="26">
        <v>8210797.0421524486</v>
      </c>
      <c r="M18" s="26">
        <v>4590912.6448432794</v>
      </c>
      <c r="N18" s="26">
        <v>6651454.004999999</v>
      </c>
      <c r="O18" s="26"/>
      <c r="P18" s="26"/>
      <c r="Q18" s="26"/>
      <c r="R18" s="26"/>
      <c r="S18" s="26"/>
      <c r="T18" s="23"/>
      <c r="U18" s="99"/>
      <c r="V18" s="99"/>
      <c r="W18" s="26"/>
      <c r="X18" s="99"/>
      <c r="Y18" s="99"/>
      <c r="Z18" s="26"/>
      <c r="AA18" s="99"/>
      <c r="AB18" s="99"/>
      <c r="AC18" s="26"/>
      <c r="AD18" s="99"/>
      <c r="AE18" s="99"/>
      <c r="AF18" s="26"/>
      <c r="AG18" s="99"/>
      <c r="AH18" s="99"/>
      <c r="AI18" s="26"/>
    </row>
    <row r="19" spans="2:35">
      <c r="B19" s="2"/>
      <c r="C19" s="2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30"/>
      <c r="P19" s="30"/>
      <c r="Q19" s="30"/>
      <c r="R19" s="30"/>
      <c r="S19" s="30"/>
      <c r="T19" s="23"/>
      <c r="U19" s="30">
        <v>0</v>
      </c>
      <c r="V19" s="30"/>
      <c r="W19" s="30"/>
      <c r="X19" s="30">
        <v>0</v>
      </c>
      <c r="Y19" s="30"/>
      <c r="Z19" s="30"/>
      <c r="AA19" s="30">
        <v>0</v>
      </c>
      <c r="AB19" s="30"/>
      <c r="AC19" s="30"/>
      <c r="AD19" s="30">
        <v>0</v>
      </c>
      <c r="AE19" s="30"/>
      <c r="AF19" s="30"/>
      <c r="AG19" s="30">
        <v>0</v>
      </c>
      <c r="AH19" s="30"/>
      <c r="AI19" s="30"/>
    </row>
    <row r="20" spans="2:35" s="83" customFormat="1">
      <c r="B20" s="19" t="s">
        <v>14</v>
      </c>
      <c r="C20" s="19"/>
      <c r="D20" s="20"/>
      <c r="E20" s="21">
        <f t="shared" ref="E20:N20" si="9">E21+E25+E28+E32+E37+E35</f>
        <v>172189121.00955716</v>
      </c>
      <c r="F20" s="21">
        <f t="shared" si="9"/>
        <v>198886738.538385</v>
      </c>
      <c r="G20" s="21">
        <f t="shared" si="9"/>
        <v>190569610.56774691</v>
      </c>
      <c r="H20" s="21">
        <f t="shared" si="9"/>
        <v>285591969.57994401</v>
      </c>
      <c r="I20" s="21">
        <f t="shared" si="9"/>
        <v>283617752.2913242</v>
      </c>
      <c r="J20" s="21">
        <f t="shared" si="9"/>
        <v>298788417.04052454</v>
      </c>
      <c r="K20" s="21">
        <f t="shared" si="9"/>
        <v>306808441.44969743</v>
      </c>
      <c r="L20" s="21">
        <f t="shared" si="9"/>
        <v>323824532.62218183</v>
      </c>
      <c r="M20" s="21">
        <f t="shared" si="9"/>
        <v>315240515.54967594</v>
      </c>
      <c r="N20" s="21">
        <f t="shared" si="9"/>
        <v>328079942.94946319</v>
      </c>
      <c r="O20" s="82">
        <f>O21+O25+O28+O32+O37+O35</f>
        <v>307490609.31524175</v>
      </c>
      <c r="P20" s="22">
        <f t="shared" ref="P20:V20" si="10">P21+P25+P28+P32+P37+P35</f>
        <v>313525868.85711497</v>
      </c>
      <c r="Q20" s="22">
        <f t="shared" si="10"/>
        <v>322667060.62112445</v>
      </c>
      <c r="R20" s="22">
        <f t="shared" si="10"/>
        <v>315718934.1928947</v>
      </c>
      <c r="S20" s="32">
        <f t="shared" si="10"/>
        <v>321058897.05246603</v>
      </c>
      <c r="T20" s="65"/>
      <c r="U20" s="112">
        <f t="shared" si="10"/>
        <v>226456388.91570103</v>
      </c>
      <c r="V20" s="112">
        <f t="shared" si="10"/>
        <v>81034220.399540722</v>
      </c>
      <c r="W20" s="82">
        <f>SUM(U20:V20)</f>
        <v>307490609.31524175</v>
      </c>
      <c r="X20" s="121">
        <f>X21+X25+X28+X32+X37+X35</f>
        <v>230172274.42302454</v>
      </c>
      <c r="Y20" s="121">
        <f>Y21+Y25+Y28+Y32+Y37+Y35</f>
        <v>83353594.434090465</v>
      </c>
      <c r="Z20" s="22">
        <f>SUM(X20:Y20)</f>
        <v>313525868.85711503</v>
      </c>
      <c r="AA20" s="121">
        <f>AA21+AA25+AA28+AA32+AA37+AA35</f>
        <v>237463824.02190718</v>
      </c>
      <c r="AB20" s="121">
        <f>AB21+AB25+AB28+AB32+AB37+AB35</f>
        <v>85203236.599217266</v>
      </c>
      <c r="AC20" s="22">
        <f>SUM(AA20:AB20)</f>
        <v>322667060.62112445</v>
      </c>
      <c r="AD20" s="121">
        <f>AD21+AD25+AD28+AD32+AD37+AD35</f>
        <v>229586551.27063572</v>
      </c>
      <c r="AE20" s="121">
        <f>AE21+AE25+AE28+AE32+AE37+AE35</f>
        <v>86132382.922258958</v>
      </c>
      <c r="AF20" s="22">
        <f>SUM(AD20:AE20)</f>
        <v>315718934.1928947</v>
      </c>
      <c r="AG20" s="121">
        <f>AG21+AG25+AG28+AG32+AG37+AG35</f>
        <v>233879216.29268381</v>
      </c>
      <c r="AH20" s="121">
        <f t="shared" ref="AH20" si="11">AH21+AH25+AH28+AH32+AH37+AH35</f>
        <v>87179680.75978221</v>
      </c>
      <c r="AI20" s="22">
        <f>SUM(AG20:AH20)</f>
        <v>321058897.05246603</v>
      </c>
    </row>
    <row r="21" spans="2:35" s="83" customFormat="1">
      <c r="B21" s="33"/>
      <c r="C21" s="33" t="s">
        <v>15</v>
      </c>
      <c r="D21" s="34"/>
      <c r="E21" s="35">
        <f t="shared" ref="E21:I21" si="12">SUM(E22:E24)</f>
        <v>42853908.224678092</v>
      </c>
      <c r="F21" s="35">
        <f t="shared" si="12"/>
        <v>48002557.329333298</v>
      </c>
      <c r="G21" s="35">
        <f t="shared" si="12"/>
        <v>39100397.217679046</v>
      </c>
      <c r="H21" s="35">
        <f t="shared" si="12"/>
        <v>64622615.720860906</v>
      </c>
      <c r="I21" s="35">
        <f t="shared" si="12"/>
        <v>64761476.434950024</v>
      </c>
      <c r="J21" s="35">
        <f>SUM(J22:J24)</f>
        <v>58944381.367344439</v>
      </c>
      <c r="K21" s="35">
        <f>SUM(K22:K24)</f>
        <v>66147807.253314979</v>
      </c>
      <c r="L21" s="35">
        <f>SUM(L22:L24)</f>
        <v>71997537.422314867</v>
      </c>
      <c r="M21" s="35">
        <f>SUM(M22:M24)</f>
        <v>60932819.149852946</v>
      </c>
      <c r="N21" s="36">
        <f t="shared" ref="N21:U21" si="13">SUM(N22:N24)</f>
        <v>65730799.494511969</v>
      </c>
      <c r="O21" s="35">
        <f t="shared" si="13"/>
        <v>63377490.711229146</v>
      </c>
      <c r="P21" s="35">
        <f t="shared" si="13"/>
        <v>64890457.41399999</v>
      </c>
      <c r="Q21" s="35">
        <f t="shared" si="13"/>
        <v>66762608.073268697</v>
      </c>
      <c r="R21" s="35">
        <f t="shared" si="13"/>
        <v>68115654.639290825</v>
      </c>
      <c r="S21" s="37">
        <f t="shared" si="13"/>
        <v>69015574.024772525</v>
      </c>
      <c r="T21" s="65"/>
      <c r="U21" s="35">
        <f t="shared" si="13"/>
        <v>35044388.253620133</v>
      </c>
      <c r="V21" s="35">
        <f t="shared" ref="V21" si="14">SUM(V22:V24)</f>
        <v>28333102.457609016</v>
      </c>
      <c r="W21" s="35">
        <f>SUM(U21:V21)</f>
        <v>63377490.711229146</v>
      </c>
      <c r="X21" s="35">
        <f>SUM(X22:X24)</f>
        <v>36160106.765813172</v>
      </c>
      <c r="Y21" s="35">
        <f>SUM(Y22:Y24)</f>
        <v>28730350.648186818</v>
      </c>
      <c r="Z21" s="35">
        <f>SUM(X21:Y21)</f>
        <v>64890457.41399999</v>
      </c>
      <c r="AA21" s="35">
        <f>SUM(AA22:AA24)</f>
        <v>37059959.178831771</v>
      </c>
      <c r="AB21" s="35">
        <f>SUM(AB22:AB24)</f>
        <v>29702648.894436922</v>
      </c>
      <c r="AC21" s="35">
        <f>SUM(AA21:AB21)</f>
        <v>66762608.073268697</v>
      </c>
      <c r="AD21" s="35">
        <f>SUM(AD22:AD24)</f>
        <v>37863498.815363228</v>
      </c>
      <c r="AE21" s="35">
        <f>SUM(AE22:AE24)</f>
        <v>30252155.823927604</v>
      </c>
      <c r="AF21" s="35">
        <f>SUM(AD21:AE21)</f>
        <v>68115654.639290839</v>
      </c>
      <c r="AG21" s="35">
        <f>SUM(AG22:AG24)</f>
        <v>38681386.893283859</v>
      </c>
      <c r="AH21" s="35">
        <f t="shared" ref="AH21" si="15">SUM(AH22:AH24)</f>
        <v>30334187.131488677</v>
      </c>
      <c r="AI21" s="35">
        <f>SUM(AG21:AH21)</f>
        <v>69015574.02477254</v>
      </c>
    </row>
    <row r="22" spans="2:35">
      <c r="B22" s="2"/>
      <c r="C22" s="2"/>
      <c r="D22" s="38" t="s">
        <v>16</v>
      </c>
      <c r="E22" s="39">
        <v>27903986.975406151</v>
      </c>
      <c r="F22" s="39">
        <v>26611464.178628702</v>
      </c>
      <c r="G22" s="39">
        <v>27267864.70942248</v>
      </c>
      <c r="H22" s="39">
        <v>42210944.373159312</v>
      </c>
      <c r="I22" s="39">
        <v>38016600.73165001</v>
      </c>
      <c r="J22" s="39">
        <v>25069889.271722995</v>
      </c>
      <c r="K22" s="39">
        <v>30844267.933630671</v>
      </c>
      <c r="L22" s="39">
        <v>34693542.119915143</v>
      </c>
      <c r="M22" s="40">
        <v>30313890.919837099</v>
      </c>
      <c r="N22" s="40">
        <v>31539630.935503531</v>
      </c>
      <c r="O22" s="40">
        <v>28333102.457609013</v>
      </c>
      <c r="P22" s="40">
        <v>28730350.648186818</v>
      </c>
      <c r="Q22" s="40">
        <v>29702648.894436918</v>
      </c>
      <c r="R22" s="40">
        <v>30252155.823927596</v>
      </c>
      <c r="S22" s="40">
        <v>30334187.131488677</v>
      </c>
      <c r="T22" s="23"/>
      <c r="U22" s="40"/>
      <c r="V22" s="40">
        <v>28333102.457609016</v>
      </c>
      <c r="W22" s="40">
        <f>SUM(U22:V22)</f>
        <v>28333102.457609016</v>
      </c>
      <c r="X22" s="40"/>
      <c r="Y22" s="40">
        <v>28730350.648186818</v>
      </c>
      <c r="Z22" s="40">
        <f>SUM(X22:Y22)</f>
        <v>28730350.648186818</v>
      </c>
      <c r="AA22" s="40"/>
      <c r="AB22" s="40">
        <v>29702648.894436922</v>
      </c>
      <c r="AC22" s="40">
        <f>SUM(AA22:AB22)</f>
        <v>29702648.894436922</v>
      </c>
      <c r="AD22" s="40"/>
      <c r="AE22" s="40">
        <v>30252155.823927604</v>
      </c>
      <c r="AF22" s="40">
        <f>SUM(AD22:AE22)</f>
        <v>30252155.823927604</v>
      </c>
      <c r="AG22" s="40"/>
      <c r="AH22" s="40">
        <v>30334187.131488677</v>
      </c>
      <c r="AI22" s="40">
        <f>SUM(AG22:AH22)</f>
        <v>30334187.131488677</v>
      </c>
    </row>
    <row r="23" spans="2:35">
      <c r="B23" s="2"/>
      <c r="C23" s="2"/>
      <c r="D23" s="38" t="s">
        <v>17</v>
      </c>
      <c r="E23" s="39">
        <v>5517145.721657061</v>
      </c>
      <c r="F23" s="39">
        <v>12294204.986664273</v>
      </c>
      <c r="G23" s="39">
        <v>1668863.4828886706</v>
      </c>
      <c r="H23" s="39">
        <v>9272293.4915985242</v>
      </c>
      <c r="I23" s="39">
        <v>12717281.493300011</v>
      </c>
      <c r="J23" s="39">
        <v>16103177.491011111</v>
      </c>
      <c r="K23" s="39">
        <v>16088564.58508935</v>
      </c>
      <c r="L23" s="39">
        <v>16101461.953748818</v>
      </c>
      <c r="M23" s="40">
        <v>11936843.596640546</v>
      </c>
      <c r="N23" s="40">
        <v>14751998.232094327</v>
      </c>
      <c r="O23" s="40">
        <v>15383871.038998036</v>
      </c>
      <c r="P23" s="40">
        <v>16218173.116304906</v>
      </c>
      <c r="Q23" s="40">
        <v>16738979.483989825</v>
      </c>
      <c r="R23" s="40">
        <v>17157569.126263142</v>
      </c>
      <c r="S23" s="40">
        <v>17585490.959817447</v>
      </c>
      <c r="T23" s="23"/>
      <c r="U23" s="40">
        <v>15383871.038998034</v>
      </c>
      <c r="V23" s="40"/>
      <c r="W23" s="40">
        <f t="shared" ref="W23:W43" si="16">SUM(U23:V23)</f>
        <v>15383871.038998034</v>
      </c>
      <c r="X23" s="40">
        <v>16218173.116304906</v>
      </c>
      <c r="Y23" s="40"/>
      <c r="Z23" s="40">
        <f t="shared" ref="Z23:Z43" si="17">SUM(X23:Y23)</f>
        <v>16218173.116304906</v>
      </c>
      <c r="AA23" s="40">
        <v>16738979.483989827</v>
      </c>
      <c r="AB23" s="40"/>
      <c r="AC23" s="40">
        <f t="shared" ref="AC23:AC43" si="18">SUM(AA23:AB23)</f>
        <v>16738979.483989827</v>
      </c>
      <c r="AD23" s="40">
        <v>17157569.126263142</v>
      </c>
      <c r="AE23" s="40"/>
      <c r="AF23" s="40">
        <f t="shared" ref="AF23:AF43" si="19">SUM(AD23:AE23)</f>
        <v>17157569.126263142</v>
      </c>
      <c r="AG23" s="40">
        <v>17585490.959817447</v>
      </c>
      <c r="AH23" s="40"/>
      <c r="AI23" s="40">
        <f t="shared" ref="AI23:AI43" si="20">SUM(AG23:AH23)</f>
        <v>17585490.959817447</v>
      </c>
    </row>
    <row r="24" spans="2:35">
      <c r="B24" s="2"/>
      <c r="C24" s="2"/>
      <c r="D24" s="38" t="s">
        <v>18</v>
      </c>
      <c r="E24" s="39">
        <v>9432775.5276148804</v>
      </c>
      <c r="F24" s="39">
        <v>9096888.1640403178</v>
      </c>
      <c r="G24" s="39">
        <v>10163669.025367893</v>
      </c>
      <c r="H24" s="39">
        <v>13139377.85610307</v>
      </c>
      <c r="I24" s="39">
        <v>14027594.210000001</v>
      </c>
      <c r="J24" s="39">
        <v>17771314.604610331</v>
      </c>
      <c r="K24" s="39">
        <v>19214974.734594956</v>
      </c>
      <c r="L24" s="39">
        <v>21202533.348650906</v>
      </c>
      <c r="M24" s="40">
        <v>18682084.633375302</v>
      </c>
      <c r="N24" s="40">
        <v>19439170.326914109</v>
      </c>
      <c r="O24" s="40">
        <v>19660517.214622095</v>
      </c>
      <c r="P24" s="40">
        <v>19941933.649508264</v>
      </c>
      <c r="Q24" s="40">
        <v>20320979.694841947</v>
      </c>
      <c r="R24" s="40">
        <v>20705929.68910009</v>
      </c>
      <c r="S24" s="40">
        <v>21095895.933466412</v>
      </c>
      <c r="T24" s="23"/>
      <c r="U24" s="40">
        <v>19660517.214622095</v>
      </c>
      <c r="V24" s="40"/>
      <c r="W24" s="40">
        <f t="shared" si="16"/>
        <v>19660517.214622095</v>
      </c>
      <c r="X24" s="40">
        <v>19941933.649508264</v>
      </c>
      <c r="Y24" s="40"/>
      <c r="Z24" s="40">
        <f t="shared" si="17"/>
        <v>19941933.649508264</v>
      </c>
      <c r="AA24" s="40">
        <v>20320979.694841947</v>
      </c>
      <c r="AB24" s="40"/>
      <c r="AC24" s="40">
        <f t="shared" si="18"/>
        <v>20320979.694841947</v>
      </c>
      <c r="AD24" s="40">
        <v>20705929.68910009</v>
      </c>
      <c r="AE24" s="40"/>
      <c r="AF24" s="40">
        <f t="shared" si="19"/>
        <v>20705929.68910009</v>
      </c>
      <c r="AG24" s="40">
        <v>21095895.933466412</v>
      </c>
      <c r="AH24" s="40"/>
      <c r="AI24" s="40">
        <f t="shared" si="20"/>
        <v>21095895.933466412</v>
      </c>
    </row>
    <row r="25" spans="2:35" s="83" customFormat="1">
      <c r="B25" s="33"/>
      <c r="C25" s="33" t="s">
        <v>19</v>
      </c>
      <c r="D25" s="34"/>
      <c r="E25" s="35">
        <f t="shared" ref="E25:U25" si="21">SUM(E26:E27)</f>
        <v>28585522.953168496</v>
      </c>
      <c r="F25" s="35">
        <f t="shared" si="21"/>
        <v>29245801.984854728</v>
      </c>
      <c r="G25" s="35">
        <f t="shared" si="21"/>
        <v>35883927.125619806</v>
      </c>
      <c r="H25" s="35">
        <f t="shared" si="21"/>
        <v>48181971.667258777</v>
      </c>
      <c r="I25" s="35">
        <f t="shared" si="21"/>
        <v>57136810.038539</v>
      </c>
      <c r="J25" s="35">
        <f t="shared" si="21"/>
        <v>65466109.044475764</v>
      </c>
      <c r="K25" s="35">
        <f t="shared" si="21"/>
        <v>63833327.888387725</v>
      </c>
      <c r="L25" s="35">
        <f t="shared" si="21"/>
        <v>67550830.578103051</v>
      </c>
      <c r="M25" s="35">
        <f t="shared" si="21"/>
        <v>61652921.890400574</v>
      </c>
      <c r="N25" s="36">
        <f t="shared" si="21"/>
        <v>61973641.23969692</v>
      </c>
      <c r="O25" s="35">
        <f t="shared" si="21"/>
        <v>58186972.320339918</v>
      </c>
      <c r="P25" s="35">
        <f t="shared" si="21"/>
        <v>60669594.659200624</v>
      </c>
      <c r="Q25" s="35">
        <f t="shared" si="21"/>
        <v>63660358.351422384</v>
      </c>
      <c r="R25" s="35">
        <f t="shared" si="21"/>
        <v>65228529.29593154</v>
      </c>
      <c r="S25" s="37">
        <f t="shared" si="21"/>
        <v>66489623.456682071</v>
      </c>
      <c r="T25" s="65"/>
      <c r="U25" s="35">
        <f t="shared" si="21"/>
        <v>44189709.047907844</v>
      </c>
      <c r="V25" s="35">
        <f t="shared" ref="V25:W25" si="22">SUM(V26:V27)</f>
        <v>13997263.272432063</v>
      </c>
      <c r="W25" s="35">
        <f t="shared" si="22"/>
        <v>58186972.320339911</v>
      </c>
      <c r="X25" s="35">
        <f>SUM(X26:X27)</f>
        <v>46613621.262064807</v>
      </c>
      <c r="Y25" s="35">
        <f>SUM(Y26:Y27)</f>
        <v>14055973.397135824</v>
      </c>
      <c r="Z25" s="35">
        <f t="shared" ref="Z25" si="23">SUM(Z26:Z27)</f>
        <v>60669594.659200631</v>
      </c>
      <c r="AA25" s="35">
        <f>SUM(AA26:AA27)</f>
        <v>49512990.44427152</v>
      </c>
      <c r="AB25" s="35">
        <f>SUM(AB26:AB27)</f>
        <v>14147367.907150865</v>
      </c>
      <c r="AC25" s="35">
        <f t="shared" ref="AC25" si="24">SUM(AC26:AC27)</f>
        <v>63660358.351422384</v>
      </c>
      <c r="AD25" s="35">
        <f>SUM(AD26:AD27)</f>
        <v>50984191.060162298</v>
      </c>
      <c r="AE25" s="35">
        <f>SUM(AE26:AE27)</f>
        <v>14244338.235769214</v>
      </c>
      <c r="AF25" s="35">
        <f t="shared" ref="AF25" si="25">SUM(AF26:AF27)</f>
        <v>65228529.295931518</v>
      </c>
      <c r="AG25" s="35">
        <f>SUM(AG26:AG27)</f>
        <v>52143513.831031419</v>
      </c>
      <c r="AH25" s="35">
        <f t="shared" ref="AH25:AI25" si="26">SUM(AH26:AH27)</f>
        <v>14346109.625650659</v>
      </c>
      <c r="AI25" s="35">
        <f t="shared" si="26"/>
        <v>66489623.456682079</v>
      </c>
    </row>
    <row r="26" spans="2:35">
      <c r="B26" s="2"/>
      <c r="C26" s="41" t="s">
        <v>19</v>
      </c>
      <c r="D26" s="38" t="s">
        <v>19</v>
      </c>
      <c r="E26" s="39">
        <v>25754743.048795573</v>
      </c>
      <c r="F26" s="39">
        <v>24716418.341557495</v>
      </c>
      <c r="G26" s="39">
        <v>31348227.506638687</v>
      </c>
      <c r="H26" s="39">
        <v>37003215.195270583</v>
      </c>
      <c r="I26" s="39">
        <v>40641709.198539004</v>
      </c>
      <c r="J26" s="39">
        <v>44544890.59423469</v>
      </c>
      <c r="K26" s="39">
        <v>45918798.423990354</v>
      </c>
      <c r="L26" s="39">
        <v>46416416.419617154</v>
      </c>
      <c r="M26" s="40">
        <v>45398046.5796545</v>
      </c>
      <c r="N26" s="40">
        <v>47183697.729403317</v>
      </c>
      <c r="O26" s="40">
        <v>43357486.290278025</v>
      </c>
      <c r="P26" s="40">
        <v>45771526.169024095</v>
      </c>
      <c r="Q26" s="40">
        <v>48656282.727806635</v>
      </c>
      <c r="R26" s="40">
        <v>50112199.670967154</v>
      </c>
      <c r="S26" s="40">
        <v>51255661.823884115</v>
      </c>
      <c r="T26" s="23"/>
      <c r="U26" s="40">
        <v>43357486.290278018</v>
      </c>
      <c r="V26" s="40"/>
      <c r="W26" s="40">
        <f t="shared" si="16"/>
        <v>43357486.290278018</v>
      </c>
      <c r="X26" s="40">
        <v>45771526.169024095</v>
      </c>
      <c r="Y26" s="40"/>
      <c r="Z26" s="40">
        <f t="shared" si="17"/>
        <v>45771526.169024095</v>
      </c>
      <c r="AA26" s="40">
        <v>48656282.727806628</v>
      </c>
      <c r="AB26" s="40"/>
      <c r="AC26" s="40">
        <f t="shared" si="18"/>
        <v>48656282.727806628</v>
      </c>
      <c r="AD26" s="40">
        <v>50112199.670967132</v>
      </c>
      <c r="AE26" s="40"/>
      <c r="AF26" s="40">
        <f t="shared" si="19"/>
        <v>50112199.670967132</v>
      </c>
      <c r="AG26" s="40">
        <v>51255661.823884122</v>
      </c>
      <c r="AH26" s="40"/>
      <c r="AI26" s="40">
        <f t="shared" si="20"/>
        <v>51255661.823884122</v>
      </c>
    </row>
    <row r="27" spans="2:35">
      <c r="B27" s="2"/>
      <c r="C27" s="42" t="s">
        <v>20</v>
      </c>
      <c r="D27" s="38" t="s">
        <v>20</v>
      </c>
      <c r="E27" s="39">
        <v>2830779.9043729226</v>
      </c>
      <c r="F27" s="39">
        <v>4529383.6432972318</v>
      </c>
      <c r="G27" s="39">
        <v>4535699.6189811192</v>
      </c>
      <c r="H27" s="39">
        <v>11178756.471988194</v>
      </c>
      <c r="I27" s="39">
        <v>16495100.839999996</v>
      </c>
      <c r="J27" s="39">
        <v>20921218.45024107</v>
      </c>
      <c r="K27" s="39">
        <v>17914529.464397375</v>
      </c>
      <c r="L27" s="39">
        <v>21134414.158485901</v>
      </c>
      <c r="M27" s="40">
        <v>16254875.31074607</v>
      </c>
      <c r="N27" s="40">
        <v>14789943.510293603</v>
      </c>
      <c r="O27" s="40">
        <v>14829486.030061891</v>
      </c>
      <c r="P27" s="40">
        <v>14898068.490176531</v>
      </c>
      <c r="Q27" s="40">
        <v>15004075.623615753</v>
      </c>
      <c r="R27" s="40">
        <v>15116329.624964384</v>
      </c>
      <c r="S27" s="40">
        <v>15233961.632797955</v>
      </c>
      <c r="T27" s="23"/>
      <c r="U27" s="40">
        <v>832222.75762982853</v>
      </c>
      <c r="V27" s="40">
        <v>13997263.272432063</v>
      </c>
      <c r="W27" s="40">
        <f t="shared" si="16"/>
        <v>14829486.030061891</v>
      </c>
      <c r="X27" s="40">
        <v>842095.09304070985</v>
      </c>
      <c r="Y27" s="40">
        <v>14055973.397135824</v>
      </c>
      <c r="Z27" s="40">
        <f t="shared" si="17"/>
        <v>14898068.490176534</v>
      </c>
      <c r="AA27" s="40">
        <v>856707.71646489098</v>
      </c>
      <c r="AB27" s="40">
        <v>14147367.907150865</v>
      </c>
      <c r="AC27" s="40">
        <f t="shared" si="18"/>
        <v>15004075.623615755</v>
      </c>
      <c r="AD27" s="40">
        <v>871991.38919516967</v>
      </c>
      <c r="AE27" s="40">
        <v>14244338.235769214</v>
      </c>
      <c r="AF27" s="40">
        <f t="shared" si="19"/>
        <v>15116329.624964384</v>
      </c>
      <c r="AG27" s="40">
        <v>887852.00714729668</v>
      </c>
      <c r="AH27" s="40">
        <v>14346109.625650659</v>
      </c>
      <c r="AI27" s="40">
        <f t="shared" si="20"/>
        <v>15233961.632797956</v>
      </c>
    </row>
    <row r="28" spans="2:35" s="83" customFormat="1">
      <c r="B28" s="33"/>
      <c r="C28" s="33" t="s">
        <v>21</v>
      </c>
      <c r="D28" s="34"/>
      <c r="E28" s="35">
        <f t="shared" ref="E28:I28" si="27">SUM(E29:E31)</f>
        <v>22922623.521936409</v>
      </c>
      <c r="F28" s="35">
        <f t="shared" si="27"/>
        <v>25031733.785491399</v>
      </c>
      <c r="G28" s="35">
        <f t="shared" si="27"/>
        <v>25701204.388270613</v>
      </c>
      <c r="H28" s="35">
        <f t="shared" si="27"/>
        <v>31343855.87203569</v>
      </c>
      <c r="I28" s="35">
        <f t="shared" si="27"/>
        <v>28913672.872573666</v>
      </c>
      <c r="J28" s="35">
        <f>SUM(J29:J31)</f>
        <v>46839603.945054859</v>
      </c>
      <c r="K28" s="35">
        <f t="shared" ref="K28:U28" si="28">SUM(K29:K31)</f>
        <v>49718143.738190599</v>
      </c>
      <c r="L28" s="35">
        <f t="shared" si="28"/>
        <v>50388171.122488007</v>
      </c>
      <c r="M28" s="35">
        <f t="shared" si="28"/>
        <v>52767604.04883074</v>
      </c>
      <c r="N28" s="35">
        <f t="shared" si="28"/>
        <v>54775885.520421691</v>
      </c>
      <c r="O28" s="35">
        <f t="shared" si="28"/>
        <v>64669407.197191335</v>
      </c>
      <c r="P28" s="35">
        <f t="shared" si="28"/>
        <v>64188667.864858039</v>
      </c>
      <c r="Q28" s="35">
        <f t="shared" si="28"/>
        <v>65974044.690328464</v>
      </c>
      <c r="R28" s="35">
        <f>SUM(R29:R31)</f>
        <v>53478202.90692544</v>
      </c>
      <c r="S28" s="35">
        <f t="shared" si="28"/>
        <v>53369167.150683343</v>
      </c>
      <c r="T28" s="65"/>
      <c r="U28" s="35">
        <f t="shared" si="28"/>
        <v>43507169.730443977</v>
      </c>
      <c r="V28" s="35">
        <f t="shared" ref="V28:W28" si="29">SUM(V29:V31)</f>
        <v>21162237.466747347</v>
      </c>
      <c r="W28" s="35">
        <f t="shared" si="29"/>
        <v>64669407.197191328</v>
      </c>
      <c r="X28" s="35">
        <f>SUM(X29:X31)</f>
        <v>42607827.330301896</v>
      </c>
      <c r="Y28" s="35">
        <f>SUM(Y29:Y31)</f>
        <v>21580840.534556154</v>
      </c>
      <c r="Z28" s="35">
        <f t="shared" ref="Z28" si="30">SUM(Z29:Z31)</f>
        <v>64188667.864858054</v>
      </c>
      <c r="AA28" s="35">
        <f>SUM(AA29:AA31)</f>
        <v>43946104.105359212</v>
      </c>
      <c r="AB28" s="35">
        <f>SUM(AB29:AB31)</f>
        <v>22027940.584969252</v>
      </c>
      <c r="AC28" s="35">
        <f t="shared" ref="AC28" si="31">SUM(AC29:AC31)</f>
        <v>65974044.690328464</v>
      </c>
      <c r="AD28" s="35">
        <f>SUM(AD29:AD31)</f>
        <v>30993737.01693261</v>
      </c>
      <c r="AE28" s="35">
        <f>SUM(AE29:AE31)</f>
        <v>22484465.889992833</v>
      </c>
      <c r="AF28" s="35">
        <f t="shared" ref="AF28" si="32">SUM(AF29:AF31)</f>
        <v>53478202.90692544</v>
      </c>
      <c r="AG28" s="35">
        <f>SUM(AG29:AG31)</f>
        <v>30418888.763845988</v>
      </c>
      <c r="AH28" s="35">
        <f t="shared" ref="AH28:AI28" si="33">SUM(AH29:AH31)</f>
        <v>22950278.386837367</v>
      </c>
      <c r="AI28" s="35">
        <f t="shared" si="33"/>
        <v>53369167.150683358</v>
      </c>
    </row>
    <row r="29" spans="2:35">
      <c r="B29" s="2"/>
      <c r="C29" s="33"/>
      <c r="D29" s="38" t="s">
        <v>22</v>
      </c>
      <c r="E29" s="39">
        <v>22922623.521936409</v>
      </c>
      <c r="F29" s="39">
        <v>25031733.785491399</v>
      </c>
      <c r="G29" s="39">
        <v>25701204.388270613</v>
      </c>
      <c r="H29" s="39">
        <v>31343855.87203569</v>
      </c>
      <c r="I29" s="39">
        <v>28913672.872573666</v>
      </c>
      <c r="J29" s="40">
        <v>29383025.992039584</v>
      </c>
      <c r="K29" s="40">
        <v>30797455.887934301</v>
      </c>
      <c r="L29" s="40">
        <v>30615481.309428804</v>
      </c>
      <c r="M29" s="40">
        <v>32756136.207208462</v>
      </c>
      <c r="N29" s="40">
        <v>34015291.604872987</v>
      </c>
      <c r="O29" s="40">
        <v>43507169.730443984</v>
      </c>
      <c r="P29" s="40">
        <v>42607827.330301888</v>
      </c>
      <c r="Q29" s="40">
        <v>43946104.105359212</v>
      </c>
      <c r="R29" s="40">
        <v>30993737.016932607</v>
      </c>
      <c r="S29" s="40">
        <v>30418888.76384598</v>
      </c>
      <c r="T29" s="23"/>
      <c r="U29" s="40">
        <v>43507169.730443977</v>
      </c>
      <c r="V29" s="40"/>
      <c r="W29" s="40">
        <f t="shared" si="16"/>
        <v>43507169.730443977</v>
      </c>
      <c r="X29" s="40">
        <v>42607827.330301896</v>
      </c>
      <c r="Y29" s="40"/>
      <c r="Z29" s="40">
        <f t="shared" si="17"/>
        <v>42607827.330301896</v>
      </c>
      <c r="AA29" s="40">
        <v>43946104.105359212</v>
      </c>
      <c r="AB29" s="40"/>
      <c r="AC29" s="40">
        <f t="shared" si="18"/>
        <v>43946104.105359212</v>
      </c>
      <c r="AD29" s="40">
        <v>30993737.01693261</v>
      </c>
      <c r="AE29" s="40"/>
      <c r="AF29" s="40">
        <f t="shared" si="19"/>
        <v>30993737.01693261</v>
      </c>
      <c r="AG29" s="40">
        <v>30418888.763845988</v>
      </c>
      <c r="AH29" s="40"/>
      <c r="AI29" s="40">
        <f t="shared" si="20"/>
        <v>30418888.763845988</v>
      </c>
    </row>
    <row r="30" spans="2:35">
      <c r="B30" s="2"/>
      <c r="C30" s="33"/>
      <c r="D30" s="38" t="s">
        <v>23</v>
      </c>
      <c r="E30" s="39"/>
      <c r="F30" s="39"/>
      <c r="G30" s="39"/>
      <c r="H30" s="39"/>
      <c r="I30" s="39"/>
      <c r="J30" s="40">
        <v>13195176.04968852</v>
      </c>
      <c r="K30" s="40">
        <v>14480274.171840001</v>
      </c>
      <c r="L30" s="40">
        <v>15762727.675587999</v>
      </c>
      <c r="M30" s="40">
        <v>16284658.137067802</v>
      </c>
      <c r="N30" s="40">
        <v>16882253.490118843</v>
      </c>
      <c r="O30" s="40">
        <v>17243865.208245128</v>
      </c>
      <c r="P30" s="40">
        <v>17608319.097668674</v>
      </c>
      <c r="Q30" s="40">
        <v>17980062.064880695</v>
      </c>
      <c r="R30" s="40">
        <v>18359239.891436949</v>
      </c>
      <c r="S30" s="40">
        <v>18746001.274524335</v>
      </c>
      <c r="T30" s="23"/>
      <c r="U30" s="40"/>
      <c r="V30" s="40">
        <v>17243865.208245128</v>
      </c>
      <c r="W30" s="40">
        <f t="shared" si="16"/>
        <v>17243865.208245128</v>
      </c>
      <c r="X30" s="40"/>
      <c r="Y30" s="40">
        <v>17608319.097668674</v>
      </c>
      <c r="Z30" s="40">
        <f t="shared" si="17"/>
        <v>17608319.097668674</v>
      </c>
      <c r="AA30" s="40"/>
      <c r="AB30" s="40">
        <v>17980062.064880695</v>
      </c>
      <c r="AC30" s="40">
        <f t="shared" si="18"/>
        <v>17980062.064880695</v>
      </c>
      <c r="AD30" s="40"/>
      <c r="AE30" s="40">
        <v>18359239.891436949</v>
      </c>
      <c r="AF30" s="40">
        <f t="shared" si="19"/>
        <v>18359239.891436949</v>
      </c>
      <c r="AG30" s="40"/>
      <c r="AH30" s="40">
        <v>18746001.274524335</v>
      </c>
      <c r="AI30" s="40">
        <f t="shared" si="20"/>
        <v>18746001.274524335</v>
      </c>
    </row>
    <row r="31" spans="2:35">
      <c r="B31" s="2"/>
      <c r="C31" s="33"/>
      <c r="D31" s="38" t="s">
        <v>24</v>
      </c>
      <c r="E31" s="39"/>
      <c r="F31" s="39"/>
      <c r="G31" s="39"/>
      <c r="H31" s="39"/>
      <c r="I31" s="39"/>
      <c r="J31" s="40">
        <v>4261401.90332676</v>
      </c>
      <c r="K31" s="40">
        <v>4440413.6784162968</v>
      </c>
      <c r="L31" s="40">
        <v>4009962.1374712065</v>
      </c>
      <c r="M31" s="40">
        <v>3726809.7045544786</v>
      </c>
      <c r="N31" s="40">
        <v>3878340.425429855</v>
      </c>
      <c r="O31" s="40">
        <v>3918372.2585022198</v>
      </c>
      <c r="P31" s="40">
        <v>3972521.4368874789</v>
      </c>
      <c r="Q31" s="40">
        <v>4047878.5200885567</v>
      </c>
      <c r="R31" s="40">
        <v>4125225.9985558842</v>
      </c>
      <c r="S31" s="40">
        <v>4204277.1123130322</v>
      </c>
      <c r="T31" s="23"/>
      <c r="U31" s="40"/>
      <c r="V31" s="40">
        <v>3918372.2585022198</v>
      </c>
      <c r="W31" s="40">
        <f t="shared" si="16"/>
        <v>3918372.2585022198</v>
      </c>
      <c r="X31" s="40"/>
      <c r="Y31" s="40">
        <v>3972521.4368874789</v>
      </c>
      <c r="Z31" s="40">
        <f t="shared" si="17"/>
        <v>3972521.4368874789</v>
      </c>
      <c r="AA31" s="40"/>
      <c r="AB31" s="40">
        <v>4047878.5200885567</v>
      </c>
      <c r="AC31" s="40">
        <f t="shared" si="18"/>
        <v>4047878.5200885567</v>
      </c>
      <c r="AD31" s="40"/>
      <c r="AE31" s="40">
        <v>4125225.9985558842</v>
      </c>
      <c r="AF31" s="40">
        <f t="shared" si="19"/>
        <v>4125225.9985558842</v>
      </c>
      <c r="AG31" s="40"/>
      <c r="AH31" s="40">
        <v>4204277.1123130322</v>
      </c>
      <c r="AI31" s="40">
        <f t="shared" si="20"/>
        <v>4204277.1123130322</v>
      </c>
    </row>
    <row r="32" spans="2:35" s="83" customFormat="1">
      <c r="B32" s="33"/>
      <c r="C32" s="33" t="s">
        <v>26</v>
      </c>
      <c r="D32" s="34"/>
      <c r="E32" s="35">
        <f t="shared" ref="E32:I32" si="34">SUM(E33:E34)</f>
        <v>21180953.141490474</v>
      </c>
      <c r="F32" s="35">
        <f t="shared" si="34"/>
        <v>24272338.676933438</v>
      </c>
      <c r="G32" s="35">
        <f t="shared" si="34"/>
        <v>26299236.843891405</v>
      </c>
      <c r="H32" s="35">
        <f t="shared" si="34"/>
        <v>44711886.880292088</v>
      </c>
      <c r="I32" s="35">
        <f t="shared" si="34"/>
        <v>34480453.842989944</v>
      </c>
      <c r="J32" s="35">
        <f>SUM(J33:J34)</f>
        <v>32092105.393162202</v>
      </c>
      <c r="K32" s="35">
        <f t="shared" ref="K32:U32" si="35">SUM(K33:K34)</f>
        <v>34980934.608427726</v>
      </c>
      <c r="L32" s="35">
        <f t="shared" si="35"/>
        <v>32123568.52933304</v>
      </c>
      <c r="M32" s="35">
        <f t="shared" si="35"/>
        <v>29938718.942282334</v>
      </c>
      <c r="N32" s="35">
        <f t="shared" si="35"/>
        <v>31148151.044110414</v>
      </c>
      <c r="O32" s="35">
        <f t="shared" si="35"/>
        <v>29650476.240350809</v>
      </c>
      <c r="P32" s="35">
        <f t="shared" si="35"/>
        <v>29660743.942994192</v>
      </c>
      <c r="Q32" s="35">
        <f t="shared" si="35"/>
        <v>30096240.16466783</v>
      </c>
      <c r="R32" s="35">
        <f>SUM(R33:R34)</f>
        <v>30841349.611081</v>
      </c>
      <c r="S32" s="35">
        <f t="shared" si="35"/>
        <v>31603686.608944975</v>
      </c>
      <c r="T32" s="65"/>
      <c r="U32" s="35">
        <f t="shared" si="35"/>
        <v>28943252.454169899</v>
      </c>
      <c r="V32" s="35">
        <f t="shared" ref="V32:W32" si="36">SUM(V33:V34)</f>
        <v>707223.78618090553</v>
      </c>
      <c r="W32" s="35">
        <f t="shared" si="36"/>
        <v>29650476.240350805</v>
      </c>
      <c r="X32" s="35">
        <f>SUM(X33:X34)</f>
        <v>28945434.811243873</v>
      </c>
      <c r="Y32" s="35">
        <f>SUM(Y33:Y34)</f>
        <v>715309.13175031473</v>
      </c>
      <c r="Z32" s="35">
        <f t="shared" ref="Z32" si="37">SUM(Z33:Z34)</f>
        <v>29660743.942994189</v>
      </c>
      <c r="AA32" s="35">
        <f>SUM(AA33:AA34)</f>
        <v>29369980.574961044</v>
      </c>
      <c r="AB32" s="35">
        <f>SUM(AB33:AB34)</f>
        <v>726259.58970677969</v>
      </c>
      <c r="AC32" s="35">
        <f t="shared" ref="AC32" si="38">SUM(AC33:AC34)</f>
        <v>30096240.164667822</v>
      </c>
      <c r="AD32" s="35">
        <f>SUM(AD33:AD34)</f>
        <v>30103948.730736591</v>
      </c>
      <c r="AE32" s="35">
        <f>SUM(AE33:AE34)</f>
        <v>737400.88034440659</v>
      </c>
      <c r="AF32" s="35">
        <f t="shared" ref="AF32" si="39">SUM(AF33:AF34)</f>
        <v>30841349.611080997</v>
      </c>
      <c r="AG32" s="35">
        <f>SUM(AG33:AG34)</f>
        <v>30854981.987767372</v>
      </c>
      <c r="AH32" s="35">
        <f t="shared" ref="AH32:AI32" si="40">SUM(AH33:AH34)</f>
        <v>748704.6211776014</v>
      </c>
      <c r="AI32" s="35">
        <f t="shared" si="40"/>
        <v>31603686.608944975</v>
      </c>
    </row>
    <row r="33" spans="2:35">
      <c r="B33" s="2"/>
      <c r="C33" s="33"/>
      <c r="D33" s="38" t="s">
        <v>27</v>
      </c>
      <c r="E33" s="39">
        <v>21180953.141490474</v>
      </c>
      <c r="F33" s="39">
        <v>24272338.676933438</v>
      </c>
      <c r="G33" s="39">
        <v>26299236.843891405</v>
      </c>
      <c r="H33" s="39">
        <v>44711886.880292088</v>
      </c>
      <c r="I33" s="39">
        <v>34480453.842989944</v>
      </c>
      <c r="J33" s="39">
        <v>31989225.68950069</v>
      </c>
      <c r="K33" s="39">
        <v>34550336.148038372</v>
      </c>
      <c r="L33" s="39">
        <v>31317545.190997612</v>
      </c>
      <c r="M33" s="40">
        <v>29264608.495646596</v>
      </c>
      <c r="N33" s="40">
        <v>30447223.234213136</v>
      </c>
      <c r="O33" s="40">
        <v>28943252.454169903</v>
      </c>
      <c r="P33" s="40">
        <v>28945434.811243877</v>
      </c>
      <c r="Q33" s="40">
        <v>29369980.574961051</v>
      </c>
      <c r="R33" s="40">
        <v>30103948.730736595</v>
      </c>
      <c r="S33" s="40">
        <v>30854981.987767372</v>
      </c>
      <c r="T33" s="23"/>
      <c r="U33" s="40">
        <v>28943252.454169899</v>
      </c>
      <c r="V33" s="40"/>
      <c r="W33" s="40">
        <f t="shared" si="16"/>
        <v>28943252.454169899</v>
      </c>
      <c r="X33" s="40">
        <v>28945434.811243873</v>
      </c>
      <c r="Y33" s="40"/>
      <c r="Z33" s="40">
        <f t="shared" si="17"/>
        <v>28945434.811243873</v>
      </c>
      <c r="AA33" s="40">
        <v>29369980.574961044</v>
      </c>
      <c r="AB33" s="40"/>
      <c r="AC33" s="40">
        <f t="shared" si="18"/>
        <v>29369980.574961044</v>
      </c>
      <c r="AD33" s="40">
        <v>30103948.730736591</v>
      </c>
      <c r="AE33" s="40"/>
      <c r="AF33" s="40">
        <f t="shared" si="19"/>
        <v>30103948.730736591</v>
      </c>
      <c r="AG33" s="40">
        <v>30854981.987767372</v>
      </c>
      <c r="AH33" s="40"/>
      <c r="AI33" s="40">
        <f t="shared" si="20"/>
        <v>30854981.987767372</v>
      </c>
    </row>
    <row r="34" spans="2:35">
      <c r="B34" s="2"/>
      <c r="C34" s="33"/>
      <c r="D34" s="38" t="s">
        <v>28</v>
      </c>
      <c r="E34" s="39"/>
      <c r="F34" s="39"/>
      <c r="G34" s="39"/>
      <c r="H34" s="39"/>
      <c r="I34" s="39"/>
      <c r="J34" s="39">
        <v>102879.70366151218</v>
      </c>
      <c r="K34" s="39">
        <v>430598.4603893538</v>
      </c>
      <c r="L34" s="39">
        <v>806023.33833542815</v>
      </c>
      <c r="M34" s="40">
        <v>674110.4466357365</v>
      </c>
      <c r="N34" s="40">
        <v>700927.80989727925</v>
      </c>
      <c r="O34" s="40">
        <v>707223.78618090553</v>
      </c>
      <c r="P34" s="40">
        <v>715309.13175031473</v>
      </c>
      <c r="Q34" s="40">
        <v>726259.58970677969</v>
      </c>
      <c r="R34" s="40">
        <v>737400.88034440659</v>
      </c>
      <c r="S34" s="40">
        <v>748704.6211776014</v>
      </c>
      <c r="T34" s="23"/>
      <c r="U34" s="40"/>
      <c r="V34" s="40">
        <v>707223.78618090553</v>
      </c>
      <c r="W34" s="40">
        <f t="shared" si="16"/>
        <v>707223.78618090553</v>
      </c>
      <c r="X34" s="40"/>
      <c r="Y34" s="40">
        <v>715309.13175031473</v>
      </c>
      <c r="Z34" s="40">
        <f t="shared" si="17"/>
        <v>715309.13175031473</v>
      </c>
      <c r="AA34" s="40"/>
      <c r="AB34" s="40">
        <v>726259.58970677969</v>
      </c>
      <c r="AC34" s="40">
        <f t="shared" si="18"/>
        <v>726259.58970677969</v>
      </c>
      <c r="AD34" s="40"/>
      <c r="AE34" s="40">
        <v>737400.88034440659</v>
      </c>
      <c r="AF34" s="40">
        <f t="shared" si="19"/>
        <v>737400.88034440659</v>
      </c>
      <c r="AG34" s="40"/>
      <c r="AH34" s="40">
        <v>748704.6211776014</v>
      </c>
      <c r="AI34" s="40">
        <f t="shared" si="20"/>
        <v>748704.6211776014</v>
      </c>
    </row>
    <row r="35" spans="2:35" s="83" customFormat="1">
      <c r="B35" s="33"/>
      <c r="C35" s="33" t="s">
        <v>33</v>
      </c>
      <c r="D35" s="113"/>
      <c r="E35" s="35">
        <f>+E36</f>
        <v>13607170.18283442</v>
      </c>
      <c r="F35" s="35">
        <f t="shared" ref="F35:AI35" si="41">+F36</f>
        <v>16365406.600660745</v>
      </c>
      <c r="G35" s="35">
        <f t="shared" si="41"/>
        <v>17729491.908694003</v>
      </c>
      <c r="H35" s="35">
        <f t="shared" si="41"/>
        <v>24658035.657618899</v>
      </c>
      <c r="I35" s="35">
        <f t="shared" si="41"/>
        <v>22765608.92446094</v>
      </c>
      <c r="J35" s="35">
        <f t="shared" si="41"/>
        <v>22213280.297192208</v>
      </c>
      <c r="K35" s="35">
        <f t="shared" si="41"/>
        <v>25139842.364342842</v>
      </c>
      <c r="L35" s="35">
        <f t="shared" si="41"/>
        <v>26294964.766179278</v>
      </c>
      <c r="M35" s="35">
        <f t="shared" si="41"/>
        <v>27223454.661944538</v>
      </c>
      <c r="N35" s="35">
        <f t="shared" si="41"/>
        <v>28331505.780478086</v>
      </c>
      <c r="O35" s="35">
        <f t="shared" si="41"/>
        <v>3744279.1578764487</v>
      </c>
      <c r="P35" s="35">
        <f t="shared" si="41"/>
        <v>3804532.1957045086</v>
      </c>
      <c r="Q35" s="35">
        <f t="shared" si="41"/>
        <v>3887685.7880793968</v>
      </c>
      <c r="R35" s="35">
        <f>+R36</f>
        <v>3972807.9611754706</v>
      </c>
      <c r="S35" s="35">
        <f t="shared" si="41"/>
        <v>4059613.0406445572</v>
      </c>
      <c r="T35" s="65"/>
      <c r="U35" s="35">
        <f t="shared" si="41"/>
        <v>482499.52715973044</v>
      </c>
      <c r="V35" s="35">
        <f t="shared" si="41"/>
        <v>3261779.6307167206</v>
      </c>
      <c r="W35" s="35">
        <f t="shared" si="41"/>
        <v>3744279.157876451</v>
      </c>
      <c r="X35" s="35">
        <f>+X36</f>
        <v>488991.85171635734</v>
      </c>
      <c r="Y35" s="35">
        <f>+Y36</f>
        <v>3315540.3439881569</v>
      </c>
      <c r="Z35" s="35">
        <f t="shared" si="41"/>
        <v>3804532.1957045142</v>
      </c>
      <c r="AA35" s="35">
        <f>+AA36</f>
        <v>497792.12347551034</v>
      </c>
      <c r="AB35" s="35">
        <f>+AB36</f>
        <v>3389893.664603895</v>
      </c>
      <c r="AC35" s="35">
        <f t="shared" si="41"/>
        <v>3887685.7880794052</v>
      </c>
      <c r="AD35" s="35">
        <f>+AD36</f>
        <v>506748.21629269241</v>
      </c>
      <c r="AE35" s="35">
        <f>+AE36</f>
        <v>3466059.7448827741</v>
      </c>
      <c r="AF35" s="35">
        <f t="shared" si="41"/>
        <v>3972807.9611754664</v>
      </c>
      <c r="AG35" s="35">
        <f>+AG36</f>
        <v>515836.98862292402</v>
      </c>
      <c r="AH35" s="35">
        <f>+AH36</f>
        <v>3543776.052021632</v>
      </c>
      <c r="AI35" s="35">
        <f t="shared" si="41"/>
        <v>4059613.0406445558</v>
      </c>
    </row>
    <row r="36" spans="2:35">
      <c r="B36" s="2"/>
      <c r="C36" s="2"/>
      <c r="D36" s="38" t="s">
        <v>33</v>
      </c>
      <c r="E36" s="39">
        <v>13607170.18283442</v>
      </c>
      <c r="F36" s="39">
        <v>16365406.600660745</v>
      </c>
      <c r="G36" s="39">
        <v>17729491.908694003</v>
      </c>
      <c r="H36" s="39">
        <v>24658035.657618899</v>
      </c>
      <c r="I36" s="39">
        <v>22765608.92446094</v>
      </c>
      <c r="J36" s="39">
        <v>22213280.297192208</v>
      </c>
      <c r="K36" s="39">
        <v>25139842.364342842</v>
      </c>
      <c r="L36" s="39">
        <v>26294964.766179278</v>
      </c>
      <c r="M36" s="40">
        <v>27223454.661944538</v>
      </c>
      <c r="N36" s="40">
        <v>28331505.780478086</v>
      </c>
      <c r="O36" s="40">
        <v>3744279.1578764487</v>
      </c>
      <c r="P36" s="40">
        <v>3804532.1957045086</v>
      </c>
      <c r="Q36" s="40">
        <v>3887685.7880793968</v>
      </c>
      <c r="R36" s="40">
        <v>3972807.9611754706</v>
      </c>
      <c r="S36" s="40">
        <v>4059613.0406445572</v>
      </c>
      <c r="T36" s="23"/>
      <c r="U36" s="40">
        <v>482499.52715973044</v>
      </c>
      <c r="V36" s="40">
        <v>3261779.6307167206</v>
      </c>
      <c r="W36" s="40">
        <f t="shared" si="16"/>
        <v>3744279.157876451</v>
      </c>
      <c r="X36" s="40">
        <v>488991.85171635734</v>
      </c>
      <c r="Y36" s="40">
        <v>3315540.3439881569</v>
      </c>
      <c r="Z36" s="40">
        <f t="shared" si="17"/>
        <v>3804532.1957045142</v>
      </c>
      <c r="AA36" s="40">
        <v>497792.12347551034</v>
      </c>
      <c r="AB36" s="40">
        <v>3389893.664603895</v>
      </c>
      <c r="AC36" s="40">
        <f t="shared" si="18"/>
        <v>3887685.7880794052</v>
      </c>
      <c r="AD36" s="40">
        <v>506748.21629269241</v>
      </c>
      <c r="AE36" s="40">
        <v>3466059.7448827741</v>
      </c>
      <c r="AF36" s="40">
        <f t="shared" si="19"/>
        <v>3972807.9611754664</v>
      </c>
      <c r="AG36" s="40">
        <v>515836.98862292402</v>
      </c>
      <c r="AH36" s="40">
        <v>3543776.052021632</v>
      </c>
      <c r="AI36" s="40">
        <f t="shared" si="20"/>
        <v>4059613.0406445558</v>
      </c>
    </row>
    <row r="37" spans="2:35" s="83" customFormat="1">
      <c r="B37" s="33"/>
      <c r="C37" s="33" t="s">
        <v>29</v>
      </c>
      <c r="D37" s="34"/>
      <c r="E37" s="35">
        <f>SUM(E38:E43)</f>
        <v>43038942.985449269</v>
      </c>
      <c r="F37" s="35">
        <f t="shared" ref="F37:U37" si="42">SUM(F38:F43)</f>
        <v>55968900.161111385</v>
      </c>
      <c r="G37" s="35">
        <f t="shared" si="42"/>
        <v>45855353.083592013</v>
      </c>
      <c r="H37" s="35">
        <f t="shared" si="42"/>
        <v>72073603.781877637</v>
      </c>
      <c r="I37" s="35">
        <f t="shared" si="42"/>
        <v>75559730.177810639</v>
      </c>
      <c r="J37" s="35">
        <f t="shared" si="42"/>
        <v>73232936.993295074</v>
      </c>
      <c r="K37" s="35">
        <f t="shared" si="42"/>
        <v>66988385.597033516</v>
      </c>
      <c r="L37" s="35">
        <f t="shared" si="42"/>
        <v>75469460.203763604</v>
      </c>
      <c r="M37" s="35">
        <f t="shared" si="42"/>
        <v>82724996.856364861</v>
      </c>
      <c r="N37" s="36">
        <f t="shared" si="42"/>
        <v>86119959.870244116</v>
      </c>
      <c r="O37" s="35">
        <f t="shared" si="42"/>
        <v>87861983.688254133</v>
      </c>
      <c r="P37" s="35">
        <f t="shared" si="42"/>
        <v>90311872.780357599</v>
      </c>
      <c r="Q37" s="35">
        <f t="shared" si="42"/>
        <v>92286123.553357661</v>
      </c>
      <c r="R37" s="35">
        <f>SUM(R38:R43)</f>
        <v>94082389.778490439</v>
      </c>
      <c r="S37" s="37">
        <f t="shared" si="42"/>
        <v>96521232.770738512</v>
      </c>
      <c r="T37" s="65"/>
      <c r="U37" s="35">
        <f t="shared" si="42"/>
        <v>74289369.902399451</v>
      </c>
      <c r="V37" s="35">
        <f t="shared" ref="V37:W37" si="43">SUM(V38:V43)</f>
        <v>13572613.785854658</v>
      </c>
      <c r="W37" s="35">
        <f t="shared" si="43"/>
        <v>87861983.688254103</v>
      </c>
      <c r="X37" s="35">
        <f>SUM(X38:X43)</f>
        <v>75356292.401884407</v>
      </c>
      <c r="Y37" s="35">
        <f>SUM(Y38:Y43)</f>
        <v>14955580.378473205</v>
      </c>
      <c r="Z37" s="35">
        <f t="shared" ref="Z37" si="44">SUM(Z38:Z43)</f>
        <v>90311872.780357614</v>
      </c>
      <c r="AA37" s="35">
        <f>SUM(AA38:AA43)</f>
        <v>77076997.59500812</v>
      </c>
      <c r="AB37" s="35">
        <f>SUM(AB38:AB43)</f>
        <v>15209125.958349548</v>
      </c>
      <c r="AC37" s="35">
        <f t="shared" ref="AC37" si="45">SUM(AC38:AC43)</f>
        <v>92286123.553357661</v>
      </c>
      <c r="AD37" s="35">
        <f>SUM(AD38:AD43)</f>
        <v>79134427.431148306</v>
      </c>
      <c r="AE37" s="35">
        <f>SUM(AE38:AE43)</f>
        <v>14947962.347342122</v>
      </c>
      <c r="AF37" s="35">
        <f t="shared" ref="AF37" si="46">SUM(AF38:AF43)</f>
        <v>94082389.778490424</v>
      </c>
      <c r="AG37" s="35">
        <f>SUM(AG38:AG43)</f>
        <v>81264607.828132242</v>
      </c>
      <c r="AH37" s="35">
        <f t="shared" ref="AH37:AI37" si="47">SUM(AH38:AH43)</f>
        <v>15256624.942606278</v>
      </c>
      <c r="AI37" s="35">
        <f t="shared" si="47"/>
        <v>96521232.770738542</v>
      </c>
    </row>
    <row r="38" spans="2:35">
      <c r="B38" s="2"/>
      <c r="C38" s="43" t="s">
        <v>30</v>
      </c>
      <c r="D38" s="38" t="s">
        <v>30</v>
      </c>
      <c r="E38" s="39">
        <v>4466991.0464188326</v>
      </c>
      <c r="F38" s="39">
        <v>2483382.9925673516</v>
      </c>
      <c r="G38" s="39">
        <v>2502689.7902169125</v>
      </c>
      <c r="H38" s="39">
        <v>3219269.8728206083</v>
      </c>
      <c r="I38" s="39">
        <v>2503518.7844949998</v>
      </c>
      <c r="J38" s="39">
        <v>2665244.1587519832</v>
      </c>
      <c r="K38" s="39">
        <v>2937198.4721951825</v>
      </c>
      <c r="L38" s="39">
        <v>2974910.8269055062</v>
      </c>
      <c r="M38" s="40">
        <v>2968068.6481479984</v>
      </c>
      <c r="N38" s="40">
        <v>3087827.0595611399</v>
      </c>
      <c r="O38" s="40">
        <v>3121485.0836759815</v>
      </c>
      <c r="P38" s="40">
        <v>3164216.1585745728</v>
      </c>
      <c r="Q38" s="40">
        <v>3221726.0784271872</v>
      </c>
      <c r="R38" s="40">
        <v>3280116.4177493947</v>
      </c>
      <c r="S38" s="40">
        <v>3339254.564453084</v>
      </c>
      <c r="T38" s="23"/>
      <c r="U38" s="40">
        <v>2586179.2340002414</v>
      </c>
      <c r="V38" s="40">
        <v>535305.84967573977</v>
      </c>
      <c r="W38" s="40">
        <f t="shared" si="16"/>
        <v>3121485.083675981</v>
      </c>
      <c r="X38" s="40">
        <v>3164216.1585745728</v>
      </c>
      <c r="Y38" s="40">
        <v>0</v>
      </c>
      <c r="Z38" s="40">
        <f t="shared" si="17"/>
        <v>3164216.1585745728</v>
      </c>
      <c r="AA38" s="40">
        <v>3221726.0784271872</v>
      </c>
      <c r="AB38" s="40">
        <v>0</v>
      </c>
      <c r="AC38" s="40">
        <f t="shared" si="18"/>
        <v>3221726.0784271872</v>
      </c>
      <c r="AD38" s="40">
        <v>3280116.4177493947</v>
      </c>
      <c r="AE38" s="40">
        <v>0</v>
      </c>
      <c r="AF38" s="40">
        <f t="shared" si="19"/>
        <v>3280116.4177493947</v>
      </c>
      <c r="AG38" s="40">
        <v>3339254.564453084</v>
      </c>
      <c r="AH38" s="40">
        <v>0</v>
      </c>
      <c r="AI38" s="40">
        <f t="shared" si="20"/>
        <v>3339254.564453084</v>
      </c>
    </row>
    <row r="39" spans="2:35">
      <c r="B39" s="2"/>
      <c r="C39" s="2"/>
      <c r="D39" s="38" t="s">
        <v>31</v>
      </c>
      <c r="E39" s="39">
        <v>6514275.0764337126</v>
      </c>
      <c r="F39" s="39">
        <v>6014872.0728199808</v>
      </c>
      <c r="G39" s="39">
        <v>6715519.303404659</v>
      </c>
      <c r="H39" s="39">
        <v>9699721.5874358583</v>
      </c>
      <c r="I39" s="39">
        <v>8861976.4551439881</v>
      </c>
      <c r="J39" s="39">
        <v>8690123.8552352339</v>
      </c>
      <c r="K39" s="39">
        <v>9743694.1293227021</v>
      </c>
      <c r="L39" s="39">
        <v>9038749.0857875925</v>
      </c>
      <c r="M39" s="40">
        <v>8862199.9113758933</v>
      </c>
      <c r="N39" s="40">
        <v>9221269.9353241213</v>
      </c>
      <c r="O39" s="40">
        <v>9628134.4668128565</v>
      </c>
      <c r="P39" s="40">
        <v>11523186.467889758</v>
      </c>
      <c r="Q39" s="40">
        <v>11745384.311103754</v>
      </c>
      <c r="R39" s="40">
        <v>11452360.555606177</v>
      </c>
      <c r="S39" s="40">
        <v>11728727.27274858</v>
      </c>
      <c r="T39" s="23"/>
      <c r="U39" s="40"/>
      <c r="V39" s="40">
        <v>9628134.4668128546</v>
      </c>
      <c r="W39" s="40">
        <f t="shared" si="16"/>
        <v>9628134.4668128546</v>
      </c>
      <c r="X39" s="40"/>
      <c r="Y39" s="40">
        <v>11523186.467889758</v>
      </c>
      <c r="Z39" s="40">
        <f t="shared" si="17"/>
        <v>11523186.467889758</v>
      </c>
      <c r="AA39" s="40"/>
      <c r="AB39" s="40">
        <v>11745384.311103752</v>
      </c>
      <c r="AC39" s="40">
        <f t="shared" si="18"/>
        <v>11745384.311103752</v>
      </c>
      <c r="AD39" s="40"/>
      <c r="AE39" s="40">
        <v>11452360.555606177</v>
      </c>
      <c r="AF39" s="40">
        <f t="shared" si="19"/>
        <v>11452360.555606177</v>
      </c>
      <c r="AG39" s="40"/>
      <c r="AH39" s="40">
        <v>11728727.27274858</v>
      </c>
      <c r="AI39" s="40">
        <f t="shared" si="20"/>
        <v>11728727.27274858</v>
      </c>
    </row>
    <row r="40" spans="2:35">
      <c r="B40" s="2"/>
      <c r="C40" s="33"/>
      <c r="D40" s="38" t="s">
        <v>25</v>
      </c>
      <c r="E40" s="39">
        <v>11923695.176865544</v>
      </c>
      <c r="F40" s="39">
        <v>11283561.367732663</v>
      </c>
      <c r="G40" s="39">
        <v>14829755.09434359</v>
      </c>
      <c r="H40" s="39">
        <v>18508348.671712138</v>
      </c>
      <c r="I40" s="39">
        <v>23560272.011639997</v>
      </c>
      <c r="J40" s="39">
        <v>15536414.269449446</v>
      </c>
      <c r="K40" s="39">
        <v>12093204.195655107</v>
      </c>
      <c r="L40" s="39">
        <v>16215416.180519225</v>
      </c>
      <c r="M40" s="40">
        <v>14753520.333843503</v>
      </c>
      <c r="N40" s="40">
        <v>15356576.033545094</v>
      </c>
      <c r="O40" s="40">
        <v>15512390.646048216</v>
      </c>
      <c r="P40" s="40">
        <v>15730537.185475968</v>
      </c>
      <c r="Q40" s="40">
        <v>16039289.414319599</v>
      </c>
      <c r="R40" s="40">
        <v>16357882.64785389</v>
      </c>
      <c r="S40" s="40">
        <v>16684914.303797118</v>
      </c>
      <c r="T40" s="23"/>
      <c r="U40" s="40">
        <v>15512390.646048214</v>
      </c>
      <c r="V40" s="40"/>
      <c r="W40" s="40">
        <f t="shared" si="16"/>
        <v>15512390.646048214</v>
      </c>
      <c r="X40" s="40">
        <v>15730537.18547597</v>
      </c>
      <c r="Y40" s="40"/>
      <c r="Z40" s="40">
        <f t="shared" si="17"/>
        <v>15730537.18547597</v>
      </c>
      <c r="AA40" s="40">
        <v>16039289.414319597</v>
      </c>
      <c r="AB40" s="40"/>
      <c r="AC40" s="40">
        <f t="shared" si="18"/>
        <v>16039289.414319597</v>
      </c>
      <c r="AD40" s="40">
        <v>16357882.647853889</v>
      </c>
      <c r="AE40" s="40"/>
      <c r="AF40" s="40">
        <f t="shared" si="19"/>
        <v>16357882.647853889</v>
      </c>
      <c r="AG40" s="40">
        <v>16684914.303797122</v>
      </c>
      <c r="AH40" s="40"/>
      <c r="AI40" s="40">
        <f t="shared" si="20"/>
        <v>16684914.303797122</v>
      </c>
    </row>
    <row r="41" spans="2:35" s="49" customFormat="1">
      <c r="B41" s="45"/>
      <c r="C41" s="46"/>
      <c r="D41" s="38" t="s">
        <v>36</v>
      </c>
      <c r="E41" s="39">
        <v>3194552.0321472422</v>
      </c>
      <c r="F41" s="39">
        <v>3204471.0921948068</v>
      </c>
      <c r="G41" s="39">
        <v>4155551.747362799</v>
      </c>
      <c r="H41" s="39">
        <v>3657611.9842035603</v>
      </c>
      <c r="I41" s="39">
        <v>3735099.1559699997</v>
      </c>
      <c r="J41" s="39">
        <v>4546267.2159903459</v>
      </c>
      <c r="K41" s="39">
        <v>3985849.833771674</v>
      </c>
      <c r="L41" s="39">
        <v>4729496.9069236722</v>
      </c>
      <c r="M41" s="40">
        <v>5116485.2522099642</v>
      </c>
      <c r="N41" s="40">
        <v>5305622.3362203604</v>
      </c>
      <c r="O41" s="40">
        <v>6691918.3576139845</v>
      </c>
      <c r="P41" s="40">
        <v>6736649.6770145772</v>
      </c>
      <c r="Q41" s="40">
        <v>6872810.4864963284</v>
      </c>
      <c r="R41" s="40">
        <v>7300169.7782403221</v>
      </c>
      <c r="S41" s="40">
        <v>7761279.3231083769</v>
      </c>
      <c r="T41" s="48"/>
      <c r="U41" s="40">
        <v>6691918.3576139845</v>
      </c>
      <c r="V41" s="40"/>
      <c r="W41" s="40">
        <f t="shared" si="16"/>
        <v>6691918.3576139845</v>
      </c>
      <c r="X41" s="40">
        <v>6736649.6770145772</v>
      </c>
      <c r="Y41" s="40"/>
      <c r="Z41" s="40">
        <f t="shared" si="17"/>
        <v>6736649.6770145772</v>
      </c>
      <c r="AA41" s="40">
        <v>6872810.4864963284</v>
      </c>
      <c r="AB41" s="40"/>
      <c r="AC41" s="40">
        <f t="shared" si="18"/>
        <v>6872810.4864963284</v>
      </c>
      <c r="AD41" s="40">
        <v>7300169.7782403221</v>
      </c>
      <c r="AE41" s="40"/>
      <c r="AF41" s="40">
        <f t="shared" si="19"/>
        <v>7300169.7782403221</v>
      </c>
      <c r="AG41" s="40">
        <v>7761279.3231083769</v>
      </c>
      <c r="AH41" s="40"/>
      <c r="AI41" s="40">
        <f t="shared" si="20"/>
        <v>7761279.3231083769</v>
      </c>
    </row>
    <row r="42" spans="2:35">
      <c r="B42" s="2"/>
      <c r="C42" s="2"/>
      <c r="D42" s="38" t="s">
        <v>32</v>
      </c>
      <c r="E42" s="39">
        <v>8656599.0255004372</v>
      </c>
      <c r="F42" s="39">
        <v>6600240.1052882187</v>
      </c>
      <c r="G42" s="39">
        <v>6348102.0313955499</v>
      </c>
      <c r="H42" s="39">
        <v>10632032.756079713</v>
      </c>
      <c r="I42" s="39">
        <v>12507231.030214</v>
      </c>
      <c r="J42" s="39">
        <v>8114529.9555186201</v>
      </c>
      <c r="K42" s="39">
        <v>10112443.478168437</v>
      </c>
      <c r="L42" s="39">
        <v>15558943.742360104</v>
      </c>
      <c r="M42" s="40">
        <v>27102024.06946706</v>
      </c>
      <c r="N42" s="40">
        <v>28166028.287896182</v>
      </c>
      <c r="O42" s="40">
        <v>28346060.361207116</v>
      </c>
      <c r="P42" s="40">
        <v>28594949.427012786</v>
      </c>
      <c r="Q42" s="40">
        <v>28945074.367024805</v>
      </c>
      <c r="R42" s="40">
        <v>29305672.898570653</v>
      </c>
      <c r="S42" s="40">
        <v>29675247.144479666</v>
      </c>
      <c r="T42" s="23"/>
      <c r="U42" s="40">
        <v>28346060.361207116</v>
      </c>
      <c r="V42" s="40"/>
      <c r="W42" s="40">
        <f t="shared" si="16"/>
        <v>28346060.361207116</v>
      </c>
      <c r="X42" s="40">
        <v>28594949.427012783</v>
      </c>
      <c r="Y42" s="40"/>
      <c r="Z42" s="40">
        <f t="shared" si="17"/>
        <v>28594949.427012783</v>
      </c>
      <c r="AA42" s="40">
        <v>28945074.367024805</v>
      </c>
      <c r="AB42" s="40"/>
      <c r="AC42" s="40">
        <f t="shared" si="18"/>
        <v>28945074.367024805</v>
      </c>
      <c r="AD42" s="40">
        <v>29305672.898570649</v>
      </c>
      <c r="AE42" s="40"/>
      <c r="AF42" s="40">
        <f t="shared" si="19"/>
        <v>29305672.898570649</v>
      </c>
      <c r="AG42" s="40">
        <v>29675247.144479666</v>
      </c>
      <c r="AH42" s="40"/>
      <c r="AI42" s="40">
        <f t="shared" si="20"/>
        <v>29675247.144479666</v>
      </c>
    </row>
    <row r="43" spans="2:35">
      <c r="B43" s="2"/>
      <c r="C43" s="2"/>
      <c r="D43" s="38" t="s">
        <v>34</v>
      </c>
      <c r="E43" s="39">
        <v>8282830.6280834936</v>
      </c>
      <c r="F43" s="39">
        <v>26382372.530508365</v>
      </c>
      <c r="G43" s="39">
        <v>11303735.1168685</v>
      </c>
      <c r="H43" s="39">
        <v>26356618.909625769</v>
      </c>
      <c r="I43" s="39">
        <v>24391632.740347654</v>
      </c>
      <c r="J43" s="39">
        <v>33680357.538349442</v>
      </c>
      <c r="K43" s="39">
        <v>28115995.487920407</v>
      </c>
      <c r="L43" s="39">
        <v>26951943.461267501</v>
      </c>
      <c r="M43" s="40">
        <v>23922698.641320433</v>
      </c>
      <c r="N43" s="40">
        <v>24982636.217697226</v>
      </c>
      <c r="O43" s="40">
        <v>24561994.772895973</v>
      </c>
      <c r="P43" s="40">
        <v>24562333.864389949</v>
      </c>
      <c r="Q43" s="40">
        <v>25461838.895985994</v>
      </c>
      <c r="R43" s="40">
        <v>26386187.480470002</v>
      </c>
      <c r="S43" s="40">
        <v>27331810.162151698</v>
      </c>
      <c r="T43" s="23"/>
      <c r="U43" s="40">
        <v>21152821.3035299</v>
      </c>
      <c r="V43" s="40">
        <v>3409173.4693660648</v>
      </c>
      <c r="W43" s="40">
        <f t="shared" si="16"/>
        <v>24561994.772895966</v>
      </c>
      <c r="X43" s="40">
        <v>21129939.953806505</v>
      </c>
      <c r="Y43" s="40">
        <v>3432393.9105834481</v>
      </c>
      <c r="Z43" s="40">
        <f t="shared" si="17"/>
        <v>24562333.864389952</v>
      </c>
      <c r="AA43" s="40">
        <v>21998097.248740196</v>
      </c>
      <c r="AB43" s="40">
        <v>3463741.6472457973</v>
      </c>
      <c r="AC43" s="40">
        <f t="shared" si="18"/>
        <v>25461838.895985994</v>
      </c>
      <c r="AD43" s="40">
        <v>22890585.688734058</v>
      </c>
      <c r="AE43" s="40">
        <v>3495601.7917359443</v>
      </c>
      <c r="AF43" s="40">
        <f t="shared" si="19"/>
        <v>26386187.480470002</v>
      </c>
      <c r="AG43" s="40">
        <v>23803912.492294006</v>
      </c>
      <c r="AH43" s="40">
        <v>3527897.669857698</v>
      </c>
      <c r="AI43" s="40">
        <f t="shared" si="20"/>
        <v>27331810.162151705</v>
      </c>
    </row>
    <row r="44" spans="2:35">
      <c r="B44" s="2"/>
      <c r="C44" s="2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40"/>
      <c r="O44" s="40"/>
      <c r="P44" s="40"/>
      <c r="Q44" s="40"/>
      <c r="R44" s="40"/>
      <c r="S44" s="44"/>
      <c r="T44" s="23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2:35" s="83" customFormat="1">
      <c r="B45" s="19" t="s">
        <v>35</v>
      </c>
      <c r="C45" s="19"/>
      <c r="D45" s="20"/>
      <c r="E45" s="21">
        <f>E46</f>
        <v>2863157.58310602</v>
      </c>
      <c r="F45" s="21">
        <f t="shared" ref="F45:AI45" si="48">F46</f>
        <v>3201599.1944773714</v>
      </c>
      <c r="G45" s="21">
        <f t="shared" si="48"/>
        <v>3274479.7275580312</v>
      </c>
      <c r="H45" s="21">
        <f t="shared" si="48"/>
        <v>3541508.5695894058</v>
      </c>
      <c r="I45" s="21">
        <f t="shared" si="48"/>
        <v>1544894.8400000003</v>
      </c>
      <c r="J45" s="21">
        <f t="shared" si="48"/>
        <v>3910572.05</v>
      </c>
      <c r="K45" s="21">
        <f t="shared" si="48"/>
        <v>4757860.5413859021</v>
      </c>
      <c r="L45" s="21">
        <f t="shared" si="48"/>
        <v>5779740.9457579041</v>
      </c>
      <c r="M45" s="21">
        <f t="shared" si="48"/>
        <v>3974069.468978066</v>
      </c>
      <c r="N45" s="21">
        <f t="shared" si="48"/>
        <v>4130869.1431942894</v>
      </c>
      <c r="O45" s="82">
        <f t="shared" si="48"/>
        <v>4210930.0966332713</v>
      </c>
      <c r="P45" s="22">
        <f t="shared" si="48"/>
        <v>8554534.1252442021</v>
      </c>
      <c r="Q45" s="22">
        <f t="shared" si="48"/>
        <v>7281313.761055734</v>
      </c>
      <c r="R45" s="22">
        <f t="shared" si="48"/>
        <v>8249504.4787732251</v>
      </c>
      <c r="S45" s="22">
        <f t="shared" si="48"/>
        <v>8992203.4547855221</v>
      </c>
      <c r="T45" s="65"/>
      <c r="U45" s="112">
        <f t="shared" si="48"/>
        <v>0</v>
      </c>
      <c r="V45" s="112">
        <f t="shared" si="48"/>
        <v>4210930.0966332722</v>
      </c>
      <c r="W45" s="82">
        <f t="shared" si="48"/>
        <v>4210930.0966332722</v>
      </c>
      <c r="X45" s="121">
        <f>X46</f>
        <v>0</v>
      </c>
      <c r="Y45" s="121">
        <f>Y46</f>
        <v>8554534.1252442077</v>
      </c>
      <c r="Z45" s="22">
        <f t="shared" si="48"/>
        <v>8554534.1252442077</v>
      </c>
      <c r="AA45" s="121">
        <f>AA46</f>
        <v>0</v>
      </c>
      <c r="AB45" s="121">
        <f>AB46</f>
        <v>7281313.7610557359</v>
      </c>
      <c r="AC45" s="22">
        <f t="shared" si="48"/>
        <v>7281313.7610557359</v>
      </c>
      <c r="AD45" s="121">
        <f>AD46</f>
        <v>0</v>
      </c>
      <c r="AE45" s="121">
        <f>AE46</f>
        <v>8249504.4787732251</v>
      </c>
      <c r="AF45" s="22">
        <f t="shared" si="48"/>
        <v>8249504.4787732251</v>
      </c>
      <c r="AG45" s="121">
        <f>AG46</f>
        <v>0</v>
      </c>
      <c r="AH45" s="121">
        <f>AH46</f>
        <v>8992203.4547855239</v>
      </c>
      <c r="AI45" s="22">
        <f t="shared" si="48"/>
        <v>8992203.4547855239</v>
      </c>
    </row>
    <row r="46" spans="2:35" s="117" customFormat="1">
      <c r="B46" s="114"/>
      <c r="C46" s="46" t="s">
        <v>37</v>
      </c>
      <c r="D46" s="115"/>
      <c r="E46" s="47">
        <v>2863157.58310602</v>
      </c>
      <c r="F46" s="47">
        <v>3201599.1944773714</v>
      </c>
      <c r="G46" s="47">
        <v>3274479.7275580312</v>
      </c>
      <c r="H46" s="47">
        <v>3541508.5695894058</v>
      </c>
      <c r="I46" s="47">
        <v>1544894.8400000003</v>
      </c>
      <c r="J46" s="47">
        <v>3910572.05</v>
      </c>
      <c r="K46" s="47">
        <v>4757860.5413859021</v>
      </c>
      <c r="L46" s="47">
        <v>5779740.9457579041</v>
      </c>
      <c r="M46" s="26">
        <v>3974069.468978066</v>
      </c>
      <c r="N46" s="26">
        <v>4130869.1431942894</v>
      </c>
      <c r="O46" s="26">
        <v>4210930.0966332713</v>
      </c>
      <c r="P46" s="26">
        <v>8554534.1252442021</v>
      </c>
      <c r="Q46" s="26">
        <v>7281313.761055734</v>
      </c>
      <c r="R46" s="26">
        <v>8249504.4787732251</v>
      </c>
      <c r="S46" s="26">
        <v>8992203.4547855221</v>
      </c>
      <c r="T46" s="116"/>
      <c r="U46" s="99"/>
      <c r="V46" s="99">
        <v>4210930.0966332722</v>
      </c>
      <c r="W46" s="36">
        <f>SUM(U46:V46)</f>
        <v>4210930.0966332722</v>
      </c>
      <c r="X46" s="99"/>
      <c r="Y46" s="99">
        <v>8554534.1252442077</v>
      </c>
      <c r="Z46" s="26">
        <f>SUM(X46:Y46)</f>
        <v>8554534.1252442077</v>
      </c>
      <c r="AA46" s="99"/>
      <c r="AB46" s="99">
        <v>7281313.7610557359</v>
      </c>
      <c r="AC46" s="26">
        <f>SUM(AA46:AB46)</f>
        <v>7281313.7610557359</v>
      </c>
      <c r="AD46" s="99"/>
      <c r="AE46" s="99">
        <v>8249504.4787732251</v>
      </c>
      <c r="AF46" s="26">
        <f>SUM(AD46:AE46)</f>
        <v>8249504.4787732251</v>
      </c>
      <c r="AG46" s="99"/>
      <c r="AH46" s="99">
        <v>8992203.4547855239</v>
      </c>
      <c r="AI46" s="26">
        <f>SUM(AG46:AH46)</f>
        <v>8992203.4547855239</v>
      </c>
    </row>
    <row r="47" spans="2:35">
      <c r="B47" s="2"/>
      <c r="C47" s="2"/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40"/>
      <c r="O47" s="40"/>
      <c r="P47" s="40"/>
      <c r="Q47" s="40"/>
      <c r="R47" s="40"/>
      <c r="S47" s="44"/>
      <c r="T47" s="23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2:35" s="83" customFormat="1">
      <c r="B48" s="50" t="s">
        <v>48</v>
      </c>
      <c r="C48" s="50"/>
      <c r="D48" s="118"/>
      <c r="E48" s="73">
        <f>E37+E32+E28+E25+E21+E18+E9+E45+E35</f>
        <v>316246458.36197954</v>
      </c>
      <c r="F48" s="73">
        <f t="shared" ref="F48:W48" si="49">F37+F32+F28+F25+F21+F18+F9+F45+F35</f>
        <v>352089204.116808</v>
      </c>
      <c r="G48" s="73">
        <f t="shared" si="49"/>
        <v>355829152.35221565</v>
      </c>
      <c r="H48" s="73">
        <f t="shared" si="49"/>
        <v>500007616.5157848</v>
      </c>
      <c r="I48" s="73">
        <f t="shared" si="49"/>
        <v>481171897.77202427</v>
      </c>
      <c r="J48" s="51">
        <f t="shared" si="49"/>
        <v>529907899.5605976</v>
      </c>
      <c r="K48" s="51">
        <f t="shared" si="49"/>
        <v>536143070.81769258</v>
      </c>
      <c r="L48" s="51">
        <f t="shared" si="49"/>
        <v>550347934.26126111</v>
      </c>
      <c r="M48" s="51">
        <f t="shared" si="49"/>
        <v>544575446.29857922</v>
      </c>
      <c r="N48" s="51">
        <f t="shared" si="49"/>
        <v>571303455.24014473</v>
      </c>
      <c r="O48" s="81">
        <f t="shared" si="49"/>
        <v>555403044.28046906</v>
      </c>
      <c r="P48" s="52">
        <f t="shared" si="49"/>
        <v>569452673.87338138</v>
      </c>
      <c r="Q48" s="52">
        <f t="shared" si="49"/>
        <v>582501369.60375202</v>
      </c>
      <c r="R48" s="52">
        <f t="shared" si="49"/>
        <v>581828397.29383898</v>
      </c>
      <c r="S48" s="52">
        <f t="shared" si="49"/>
        <v>593716754.49684286</v>
      </c>
      <c r="T48" s="65"/>
      <c r="U48" s="112">
        <f t="shared" si="49"/>
        <v>247304424.94563782</v>
      </c>
      <c r="V48" s="112">
        <f t="shared" si="49"/>
        <v>308098619.33483118</v>
      </c>
      <c r="W48" s="82">
        <f t="shared" si="49"/>
        <v>555403044.28046906</v>
      </c>
      <c r="X48" s="120">
        <f>X37+X32+X28+X25+X21+X18+X9+X45+X35</f>
        <v>251333750.93000937</v>
      </c>
      <c r="Y48" s="120">
        <f>Y37+Y32+Y28+Y25+Y21+Y18+Y9+Y45+Y35</f>
        <v>318118922.94337207</v>
      </c>
      <c r="Z48" s="52">
        <f t="shared" ref="Z48" si="50">Z37+Z32+Z28+Z25+Z21+Z18+Z9+Z45+Z35</f>
        <v>569452673.8733815</v>
      </c>
      <c r="AA48" s="120">
        <f>AA37+AA32+AA28+AA25+AA21+AA18+AA9+AA45+AA35</f>
        <v>259070643.47965065</v>
      </c>
      <c r="AB48" s="120">
        <f>AB37+AB32+AB28+AB25+AB21+AB18+AB9+AB45+AB35</f>
        <v>323430726.12410128</v>
      </c>
      <c r="AC48" s="52">
        <f t="shared" ref="AC48" si="51">AC37+AC32+AC28+AC25+AC21+AC18+AC9+AC45+AC35</f>
        <v>582501369.6037519</v>
      </c>
      <c r="AD48" s="120">
        <f>AD37+AD32+AD28+AD25+AD21+AD18+AD9+AD45+AD35</f>
        <v>251653459.20267543</v>
      </c>
      <c r="AE48" s="120">
        <f>AE37+AE32+AE28+AE25+AE21+AE18+AE9+AE45+AE35</f>
        <v>330174938.09116346</v>
      </c>
      <c r="AF48" s="52">
        <f t="shared" ref="AF48" si="52">AF37+AF32+AF28+AF25+AF21+AF18+AF9+AF45+AF35</f>
        <v>581828397.29383898</v>
      </c>
      <c r="AG48" s="120">
        <f>AG37+AG32+AG28+AG25+AG21+AG18+AG9+AG45+AG35</f>
        <v>256418860.75096735</v>
      </c>
      <c r="AH48" s="120">
        <f t="shared" ref="AH48:AI48" si="53">AH37+AH32+AH28+AH25+AH21+AH18+AH9+AH45+AH35</f>
        <v>337297893.7458756</v>
      </c>
      <c r="AI48" s="52">
        <f t="shared" si="53"/>
        <v>593716754.49684286</v>
      </c>
    </row>
    <row r="49" spans="2:35">
      <c r="B49" s="2"/>
      <c r="C49" s="2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31"/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23"/>
      <c r="U49" s="64">
        <v>0</v>
      </c>
      <c r="V49" s="64"/>
      <c r="W49" s="35"/>
      <c r="X49" s="64">
        <v>0</v>
      </c>
      <c r="Y49" s="64"/>
      <c r="Z49" s="35"/>
      <c r="AA49" s="64">
        <v>0</v>
      </c>
      <c r="AB49" s="64"/>
      <c r="AC49" s="35"/>
      <c r="AD49" s="64">
        <v>0</v>
      </c>
      <c r="AE49" s="64"/>
      <c r="AF49" s="35"/>
      <c r="AG49" s="64">
        <v>0</v>
      </c>
      <c r="AH49" s="64"/>
      <c r="AI49" s="35"/>
    </row>
    <row r="50" spans="2:35" s="83" customFormat="1">
      <c r="B50" s="46" t="s">
        <v>50</v>
      </c>
      <c r="C50" s="33"/>
      <c r="D50" s="34"/>
      <c r="E50" s="35"/>
      <c r="F50" s="35"/>
      <c r="G50" s="35"/>
      <c r="H50" s="35"/>
      <c r="I50" s="35"/>
      <c r="J50" s="35"/>
      <c r="K50" s="35"/>
      <c r="L50" s="35"/>
      <c r="M50" s="35"/>
      <c r="N50" s="36"/>
      <c r="O50" s="26">
        <v>3912386.5995017318</v>
      </c>
      <c r="P50" s="26">
        <v>4013479.4509287225</v>
      </c>
      <c r="Q50" s="26">
        <v>4198632.3229136495</v>
      </c>
      <c r="R50" s="26">
        <v>4301956.6939040311</v>
      </c>
      <c r="S50" s="26">
        <v>4408464.6288791839</v>
      </c>
      <c r="T50" s="65"/>
      <c r="U50" s="99">
        <v>3912386.5995017327</v>
      </c>
      <c r="V50" s="99"/>
      <c r="W50" s="36">
        <f t="shared" ref="W50:W53" si="54">SUM(U50:V50)</f>
        <v>3912386.5995017327</v>
      </c>
      <c r="X50" s="99">
        <v>4013479.4509287234</v>
      </c>
      <c r="Y50" s="99"/>
      <c r="Z50" s="26">
        <f t="shared" ref="Z50:Z53" si="55">SUM(X50:Y50)</f>
        <v>4013479.4509287234</v>
      </c>
      <c r="AA50" s="99">
        <v>4198632.3229136495</v>
      </c>
      <c r="AB50" s="99"/>
      <c r="AC50" s="26">
        <f t="shared" ref="AC50:AC53" si="56">SUM(AA50:AB50)</f>
        <v>4198632.3229136495</v>
      </c>
      <c r="AD50" s="99">
        <v>4301956.6939040301</v>
      </c>
      <c r="AE50" s="99"/>
      <c r="AF50" s="26">
        <f t="shared" ref="AF50:AF53" si="57">SUM(AD50:AE50)</f>
        <v>4301956.6939040301</v>
      </c>
      <c r="AG50" s="99">
        <v>4408464.6288791839</v>
      </c>
      <c r="AH50" s="99"/>
      <c r="AI50" s="26">
        <f t="shared" ref="AI50:AI53" si="58">SUM(AG50:AH50)</f>
        <v>4408464.6288791839</v>
      </c>
    </row>
    <row r="51" spans="2:35" s="83" customFormat="1">
      <c r="B51" s="46" t="s">
        <v>45</v>
      </c>
      <c r="C51" s="33"/>
      <c r="D51" s="34"/>
      <c r="E51" s="35"/>
      <c r="F51" s="35"/>
      <c r="G51" s="35"/>
      <c r="H51" s="35"/>
      <c r="I51" s="35"/>
      <c r="J51" s="35"/>
      <c r="K51" s="35"/>
      <c r="L51" s="35"/>
      <c r="M51" s="35"/>
      <c r="N51" s="36"/>
      <c r="O51" s="26">
        <v>5276236.809801437</v>
      </c>
      <c r="P51" s="26">
        <v>14416763.90664967</v>
      </c>
      <c r="Q51" s="26">
        <v>14604675.434924766</v>
      </c>
      <c r="R51" s="26">
        <v>14797952.836416343</v>
      </c>
      <c r="S51" s="26">
        <v>14995826.676411128</v>
      </c>
      <c r="T51" s="65"/>
      <c r="U51" s="99">
        <v>5276236.809801437</v>
      </c>
      <c r="V51" s="99"/>
      <c r="W51" s="36">
        <f t="shared" si="54"/>
        <v>5276236.809801437</v>
      </c>
      <c r="X51" s="99">
        <v>14416763.906649668</v>
      </c>
      <c r="Y51" s="99"/>
      <c r="Z51" s="26">
        <f t="shared" si="55"/>
        <v>14416763.906649668</v>
      </c>
      <c r="AA51" s="99">
        <v>14604675.434924765</v>
      </c>
      <c r="AB51" s="99"/>
      <c r="AC51" s="26">
        <f t="shared" si="56"/>
        <v>14604675.434924765</v>
      </c>
      <c r="AD51" s="99">
        <v>14797952.836416345</v>
      </c>
      <c r="AE51" s="99"/>
      <c r="AF51" s="26">
        <f t="shared" si="57"/>
        <v>14797952.836416345</v>
      </c>
      <c r="AG51" s="99">
        <v>14995826.67641113</v>
      </c>
      <c r="AH51" s="99"/>
      <c r="AI51" s="26">
        <f t="shared" si="58"/>
        <v>14995826.67641113</v>
      </c>
    </row>
    <row r="52" spans="2:35" s="83" customFormat="1">
      <c r="B52" s="33" t="s">
        <v>38</v>
      </c>
      <c r="C52" s="33"/>
      <c r="D52" s="113"/>
      <c r="E52" s="35"/>
      <c r="F52" s="35"/>
      <c r="G52" s="35"/>
      <c r="H52" s="35"/>
      <c r="I52" s="35"/>
      <c r="J52" s="35"/>
      <c r="K52" s="35"/>
      <c r="L52" s="35"/>
      <c r="M52" s="35"/>
      <c r="N52" s="36">
        <v>43039349.75985527</v>
      </c>
      <c r="O52" s="36">
        <v>31762287.591578178</v>
      </c>
      <c r="P52" s="36">
        <v>21337577.769061692</v>
      </c>
      <c r="Q52" s="36">
        <v>24537642.971892726</v>
      </c>
      <c r="R52" s="36">
        <v>20025979.582239494</v>
      </c>
      <c r="S52" s="36">
        <v>7794710.0853583571</v>
      </c>
      <c r="T52" s="65"/>
      <c r="U52" s="100"/>
      <c r="V52" s="100">
        <v>31762287.591578178</v>
      </c>
      <c r="W52" s="36">
        <f t="shared" si="54"/>
        <v>31762287.591578178</v>
      </c>
      <c r="X52" s="100"/>
      <c r="Y52" s="100">
        <v>21337577.769061692</v>
      </c>
      <c r="Z52" s="36">
        <f t="shared" si="55"/>
        <v>21337577.769061692</v>
      </c>
      <c r="AA52" s="100"/>
      <c r="AB52" s="100">
        <v>24537642.971892726</v>
      </c>
      <c r="AC52" s="36">
        <f t="shared" si="56"/>
        <v>24537642.971892726</v>
      </c>
      <c r="AD52" s="100"/>
      <c r="AE52" s="100">
        <v>20025979.582239494</v>
      </c>
      <c r="AF52" s="36">
        <f t="shared" si="57"/>
        <v>20025979.582239494</v>
      </c>
      <c r="AG52" s="100"/>
      <c r="AH52" s="100">
        <v>7794710.0853583571</v>
      </c>
      <c r="AI52" s="36">
        <f t="shared" si="58"/>
        <v>7794710.0853583571</v>
      </c>
    </row>
    <row r="53" spans="2:35" s="83" customFormat="1">
      <c r="B53" s="33" t="s">
        <v>39</v>
      </c>
      <c r="C53" s="33"/>
      <c r="D53" s="113"/>
      <c r="E53" s="35"/>
      <c r="F53" s="35"/>
      <c r="G53" s="35"/>
      <c r="H53" s="35"/>
      <c r="I53" s="35"/>
      <c r="J53" s="35"/>
      <c r="K53" s="35"/>
      <c r="L53" s="35"/>
      <c r="M53" s="35"/>
      <c r="N53" s="36">
        <v>-22342999.999999996</v>
      </c>
      <c r="O53" s="36">
        <v>-31294992.593191393</v>
      </c>
      <c r="P53" s="36">
        <v>-43018349.718598001</v>
      </c>
      <c r="Q53" s="36">
        <v>-51600297.215244457</v>
      </c>
      <c r="R53" s="36">
        <v>-52034876.47911413</v>
      </c>
      <c r="S53" s="36">
        <v>-52480907.276823401</v>
      </c>
      <c r="T53" s="65"/>
      <c r="U53" s="100"/>
      <c r="V53" s="100">
        <v>-31294992.593191393</v>
      </c>
      <c r="W53" s="36">
        <f t="shared" si="54"/>
        <v>-31294992.593191393</v>
      </c>
      <c r="X53" s="100"/>
      <c r="Y53" s="100">
        <v>-43018349.718598001</v>
      </c>
      <c r="Z53" s="36">
        <f t="shared" si="55"/>
        <v>-43018349.718598001</v>
      </c>
      <c r="AA53" s="100"/>
      <c r="AB53" s="100">
        <v>-51600297.215244457</v>
      </c>
      <c r="AC53" s="36">
        <f t="shared" si="56"/>
        <v>-51600297.215244457</v>
      </c>
      <c r="AD53" s="100"/>
      <c r="AE53" s="100">
        <v>-52034876.47911413</v>
      </c>
      <c r="AF53" s="36">
        <f t="shared" si="57"/>
        <v>-52034876.47911413</v>
      </c>
      <c r="AG53" s="100"/>
      <c r="AH53" s="100">
        <v>-52480907.276823401</v>
      </c>
      <c r="AI53" s="36">
        <f t="shared" si="58"/>
        <v>-52480907.276823401</v>
      </c>
    </row>
    <row r="54" spans="2:35">
      <c r="B54" s="33"/>
      <c r="C54" s="33"/>
      <c r="D54" s="38"/>
      <c r="E54" s="55"/>
      <c r="F54" s="55"/>
      <c r="G54" s="55"/>
      <c r="H54" s="55"/>
      <c r="I54" s="55"/>
      <c r="J54" s="55"/>
      <c r="K54" s="55"/>
      <c r="L54" s="55"/>
      <c r="M54" s="55"/>
      <c r="N54" s="31"/>
      <c r="O54" s="31"/>
      <c r="P54" s="31"/>
      <c r="Q54" s="31"/>
      <c r="R54" s="31"/>
      <c r="S54" s="56"/>
      <c r="T54" s="23"/>
      <c r="U54" s="100"/>
      <c r="V54" s="100"/>
      <c r="W54" s="31"/>
      <c r="X54" s="100"/>
      <c r="Y54" s="100"/>
      <c r="Z54" s="31"/>
      <c r="AA54" s="100"/>
      <c r="AB54" s="100"/>
      <c r="AC54" s="31"/>
      <c r="AD54" s="100"/>
      <c r="AE54" s="100"/>
      <c r="AF54" s="31"/>
      <c r="AG54" s="100"/>
      <c r="AH54" s="100"/>
      <c r="AI54" s="31"/>
    </row>
    <row r="55" spans="2:35" s="83" customFormat="1">
      <c r="B55" s="50" t="s">
        <v>40</v>
      </c>
      <c r="C55" s="50"/>
      <c r="D55" s="118"/>
      <c r="E55" s="73">
        <f t="shared" ref="E55:N55" si="59">+E53+E52+E48</f>
        <v>316246458.36197954</v>
      </c>
      <c r="F55" s="73">
        <f t="shared" si="59"/>
        <v>352089204.116808</v>
      </c>
      <c r="G55" s="73">
        <f t="shared" si="59"/>
        <v>355829152.35221565</v>
      </c>
      <c r="H55" s="73">
        <f t="shared" si="59"/>
        <v>500007616.5157848</v>
      </c>
      <c r="I55" s="73">
        <f t="shared" si="59"/>
        <v>481171897.77202427</v>
      </c>
      <c r="J55" s="51">
        <f t="shared" si="59"/>
        <v>529907899.5605976</v>
      </c>
      <c r="K55" s="51">
        <f t="shared" si="59"/>
        <v>536143070.81769258</v>
      </c>
      <c r="L55" s="51">
        <f t="shared" si="59"/>
        <v>550347934.26126111</v>
      </c>
      <c r="M55" s="51">
        <f t="shared" si="59"/>
        <v>544575446.29857922</v>
      </c>
      <c r="N55" s="51">
        <f t="shared" si="59"/>
        <v>591999805</v>
      </c>
      <c r="O55" s="81">
        <f>SUM(O48:O53)</f>
        <v>565058962.68815899</v>
      </c>
      <c r="P55" s="52">
        <f t="shared" ref="P55:W55" si="60">SUM(P48:P53)</f>
        <v>566202145.28142345</v>
      </c>
      <c r="Q55" s="52">
        <f t="shared" si="60"/>
        <v>574242023.11823869</v>
      </c>
      <c r="R55" s="52">
        <f t="shared" si="60"/>
        <v>568919409.92728472</v>
      </c>
      <c r="S55" s="52">
        <f t="shared" si="60"/>
        <v>568434848.61066818</v>
      </c>
      <c r="T55" s="65"/>
      <c r="U55" s="112">
        <f t="shared" si="60"/>
        <v>256493048.35494098</v>
      </c>
      <c r="V55" s="112">
        <f t="shared" si="60"/>
        <v>308565914.33321798</v>
      </c>
      <c r="W55" s="82">
        <f t="shared" si="60"/>
        <v>565058962.68815899</v>
      </c>
      <c r="X55" s="120">
        <f>SUM(X48:X53)</f>
        <v>269763994.28758776</v>
      </c>
      <c r="Y55" s="120">
        <f>SUM(Y48:Y53)</f>
        <v>296438150.99383575</v>
      </c>
      <c r="Z55" s="52">
        <f t="shared" ref="Z55" si="61">SUM(Z48:Z53)</f>
        <v>566202145.28142357</v>
      </c>
      <c r="AA55" s="120">
        <f>SUM(AA48:AA53)</f>
        <v>277873951.23748904</v>
      </c>
      <c r="AB55" s="120">
        <f>SUM(AB48:AB53)</f>
        <v>296368071.88074952</v>
      </c>
      <c r="AC55" s="52">
        <f t="shared" ref="AC55" si="62">SUM(AC48:AC53)</f>
        <v>574242023.11823857</v>
      </c>
      <c r="AD55" s="120">
        <f>SUM(AD48:AD53)</f>
        <v>270753368.73299581</v>
      </c>
      <c r="AE55" s="120">
        <f>SUM(AE48:AE53)</f>
        <v>298166041.19428885</v>
      </c>
      <c r="AF55" s="52">
        <f t="shared" ref="AF55" si="63">SUM(AF48:AF53)</f>
        <v>568919409.92728472</v>
      </c>
      <c r="AG55" s="120">
        <f>SUM(AG48:AG53)</f>
        <v>275823152.05625767</v>
      </c>
      <c r="AH55" s="120">
        <f t="shared" ref="AH55:AI55" si="64">SUM(AH48:AH53)</f>
        <v>292611696.55441058</v>
      </c>
      <c r="AI55" s="52">
        <f t="shared" si="64"/>
        <v>568434848.61066818</v>
      </c>
    </row>
    <row r="56" spans="2:35">
      <c r="B56" s="33"/>
      <c r="C56" s="33"/>
      <c r="D56" s="38"/>
      <c r="E56" s="55"/>
      <c r="F56" s="55"/>
      <c r="G56" s="55"/>
      <c r="H56" s="55"/>
      <c r="I56" s="55"/>
      <c r="J56" s="55"/>
      <c r="K56" s="55"/>
      <c r="L56" s="55"/>
      <c r="M56" s="55"/>
      <c r="N56" s="31"/>
      <c r="O56" s="57"/>
      <c r="P56" s="57"/>
      <c r="Q56" s="57"/>
      <c r="R56" s="57"/>
      <c r="S56" s="57"/>
      <c r="T56" s="23"/>
      <c r="U56" s="101"/>
      <c r="V56" s="101"/>
      <c r="W56" s="57"/>
      <c r="X56" s="101"/>
      <c r="Y56" s="101"/>
      <c r="Z56" s="57"/>
      <c r="AA56" s="101"/>
      <c r="AB56" s="101"/>
      <c r="AC56" s="57"/>
      <c r="AD56" s="101"/>
      <c r="AE56" s="101"/>
      <c r="AF56" s="57"/>
      <c r="AG56" s="101"/>
      <c r="AH56" s="101"/>
      <c r="AI56" s="57"/>
    </row>
    <row r="57" spans="2:35" s="83" customFormat="1">
      <c r="B57" s="33" t="s">
        <v>41</v>
      </c>
      <c r="C57" s="33"/>
      <c r="D57" s="34"/>
      <c r="E57" s="35">
        <f t="shared" ref="E57:I57" si="65">+E58</f>
        <v>-800598.3619795118</v>
      </c>
      <c r="F57" s="35">
        <f t="shared" si="65"/>
        <v>34652996.079999998</v>
      </c>
      <c r="G57" s="35">
        <f t="shared" si="65"/>
        <v>-7329152.4231609674</v>
      </c>
      <c r="H57" s="35">
        <f t="shared" si="65"/>
        <v>4192383.2621901985</v>
      </c>
      <c r="I57" s="35">
        <f t="shared" si="65"/>
        <v>-4032347.4654558711</v>
      </c>
      <c r="J57" s="35">
        <f>+J58</f>
        <v>8875211.0424000006</v>
      </c>
      <c r="K57" s="35">
        <f t="shared" ref="K57:S57" si="66">+K58</f>
        <v>-1380800.55</v>
      </c>
      <c r="L57" s="35">
        <f t="shared" si="66"/>
        <v>58076698.062240005</v>
      </c>
      <c r="M57" s="35">
        <f t="shared" si="66"/>
        <v>-40993150.143366396</v>
      </c>
      <c r="N57" s="35">
        <f t="shared" si="66"/>
        <v>0</v>
      </c>
      <c r="O57" s="35">
        <f t="shared" si="66"/>
        <v>0</v>
      </c>
      <c r="P57" s="35">
        <f t="shared" si="66"/>
        <v>0</v>
      </c>
      <c r="Q57" s="35">
        <f t="shared" si="66"/>
        <v>0</v>
      </c>
      <c r="R57" s="35">
        <f t="shared" si="66"/>
        <v>0</v>
      </c>
      <c r="S57" s="35">
        <f t="shared" si="66"/>
        <v>0</v>
      </c>
      <c r="T57" s="6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2:35">
      <c r="B58" s="33"/>
      <c r="D58" s="58" t="s">
        <v>42</v>
      </c>
      <c r="E58" s="39">
        <v>-800598.3619795118</v>
      </c>
      <c r="F58" s="39">
        <v>34652996.079999998</v>
      </c>
      <c r="G58" s="39">
        <v>-7329152.4231609674</v>
      </c>
      <c r="H58" s="39">
        <v>4192383.2621901985</v>
      </c>
      <c r="I58" s="39">
        <v>-4032347.4654558711</v>
      </c>
      <c r="J58" s="39">
        <v>8875211.0424000006</v>
      </c>
      <c r="K58" s="39">
        <v>-1380800.55</v>
      </c>
      <c r="L58" s="39">
        <v>58076698.062240005</v>
      </c>
      <c r="M58" s="39">
        <v>-40993150.143366396</v>
      </c>
      <c r="N58" s="36"/>
      <c r="O58" s="35"/>
      <c r="P58" s="35"/>
      <c r="Q58" s="35"/>
      <c r="R58" s="35"/>
      <c r="S58" s="37"/>
      <c r="T58" s="23"/>
      <c r="U58" s="64"/>
      <c r="V58" s="64"/>
      <c r="W58" s="35"/>
      <c r="X58" s="64"/>
      <c r="Y58" s="64"/>
      <c r="Z58" s="35"/>
      <c r="AA58" s="64"/>
      <c r="AB58" s="64"/>
      <c r="AC58" s="35"/>
      <c r="AD58" s="64"/>
      <c r="AE58" s="64"/>
      <c r="AF58" s="35"/>
      <c r="AG58" s="64"/>
      <c r="AH58" s="64"/>
      <c r="AI58" s="35"/>
    </row>
    <row r="59" spans="2:35">
      <c r="B59" s="2"/>
      <c r="C59" s="2"/>
      <c r="D59" s="29"/>
      <c r="E59" s="55"/>
      <c r="F59" s="55"/>
      <c r="G59" s="55"/>
      <c r="H59" s="55"/>
      <c r="I59" s="55"/>
      <c r="J59" s="55"/>
      <c r="K59" s="55"/>
      <c r="L59" s="55"/>
      <c r="M59" s="55"/>
      <c r="N59" s="31"/>
      <c r="O59" s="55"/>
      <c r="P59" s="55"/>
      <c r="Q59" s="55"/>
      <c r="R59" s="55"/>
      <c r="S59" s="59"/>
      <c r="T59" s="23"/>
      <c r="U59" s="64"/>
      <c r="V59" s="64"/>
      <c r="W59" s="55"/>
      <c r="X59" s="64"/>
      <c r="Y59" s="64"/>
      <c r="Z59" s="55"/>
      <c r="AA59" s="64"/>
      <c r="AB59" s="64"/>
      <c r="AC59" s="55"/>
      <c r="AD59" s="64"/>
      <c r="AE59" s="64"/>
      <c r="AF59" s="55"/>
      <c r="AG59" s="64"/>
      <c r="AH59" s="64"/>
      <c r="AI59" s="55"/>
    </row>
    <row r="60" spans="2:35" s="83" customFormat="1">
      <c r="B60" s="33" t="s">
        <v>43</v>
      </c>
      <c r="C60" s="33"/>
      <c r="D60" s="34"/>
      <c r="E60" s="36">
        <f t="shared" ref="E60:S60" si="67">SUM(E61:E61)</f>
        <v>-1345860</v>
      </c>
      <c r="F60" s="36">
        <f t="shared" si="67"/>
        <v>0</v>
      </c>
      <c r="G60" s="36">
        <f t="shared" si="67"/>
        <v>0</v>
      </c>
      <c r="H60" s="36">
        <f t="shared" si="67"/>
        <v>0</v>
      </c>
      <c r="I60" s="36">
        <f t="shared" si="67"/>
        <v>0</v>
      </c>
      <c r="J60" s="36">
        <f t="shared" si="67"/>
        <v>0</v>
      </c>
      <c r="K60" s="36">
        <f t="shared" si="67"/>
        <v>0</v>
      </c>
      <c r="L60" s="36">
        <f t="shared" si="67"/>
        <v>0</v>
      </c>
      <c r="M60" s="36">
        <f t="shared" si="67"/>
        <v>0</v>
      </c>
      <c r="N60" s="36">
        <f t="shared" si="67"/>
        <v>0</v>
      </c>
      <c r="O60" s="36">
        <f t="shared" si="67"/>
        <v>0</v>
      </c>
      <c r="P60" s="36">
        <f t="shared" si="67"/>
        <v>0</v>
      </c>
      <c r="Q60" s="36">
        <f t="shared" si="67"/>
        <v>0</v>
      </c>
      <c r="R60" s="36">
        <f t="shared" si="67"/>
        <v>0</v>
      </c>
      <c r="S60" s="60">
        <f t="shared" si="67"/>
        <v>0</v>
      </c>
      <c r="T60" s="65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2:35">
      <c r="B61" s="2"/>
      <c r="C61" s="2"/>
      <c r="D61" s="29" t="s">
        <v>46</v>
      </c>
      <c r="E61" s="39">
        <v>-1345860</v>
      </c>
      <c r="F61" s="84"/>
      <c r="G61" s="84"/>
      <c r="H61" s="84"/>
      <c r="I61" s="84"/>
      <c r="J61" s="84"/>
      <c r="K61" s="84"/>
      <c r="L61" s="84"/>
      <c r="M61" s="85"/>
      <c r="N61" s="86"/>
      <c r="O61" s="39"/>
      <c r="P61" s="39"/>
      <c r="Q61" s="39"/>
      <c r="R61" s="39"/>
      <c r="S61" s="61"/>
      <c r="T61" s="23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2:35">
      <c r="B62" s="2"/>
      <c r="C62" s="2"/>
      <c r="D62" s="29"/>
      <c r="E62" s="55"/>
      <c r="F62" s="87"/>
      <c r="G62" s="87"/>
      <c r="H62" s="87"/>
      <c r="I62" s="87"/>
      <c r="J62" s="87"/>
      <c r="K62" s="87"/>
      <c r="L62" s="87"/>
      <c r="M62" s="87"/>
      <c r="N62" s="88"/>
      <c r="O62" s="55"/>
      <c r="P62" s="55"/>
      <c r="Q62" s="55"/>
      <c r="R62" s="55"/>
      <c r="S62" s="59"/>
      <c r="T62" s="23"/>
      <c r="U62" s="64"/>
      <c r="V62" s="64"/>
      <c r="W62" s="55"/>
      <c r="X62" s="64"/>
      <c r="Y62" s="64"/>
      <c r="Z62" s="55"/>
      <c r="AA62" s="64"/>
      <c r="AB62" s="64"/>
      <c r="AC62" s="55"/>
      <c r="AD62" s="64"/>
      <c r="AE62" s="64"/>
      <c r="AF62" s="55"/>
      <c r="AG62" s="64"/>
      <c r="AH62" s="64"/>
      <c r="AI62" s="55"/>
    </row>
    <row r="63" spans="2:35" s="83" customFormat="1">
      <c r="B63" s="50" t="s">
        <v>44</v>
      </c>
      <c r="C63" s="50"/>
      <c r="D63" s="118"/>
      <c r="E63" s="73">
        <f t="shared" ref="E63:W63" si="68">+E57+E60</f>
        <v>-2146458.3619795116</v>
      </c>
      <c r="F63" s="73">
        <f t="shared" si="68"/>
        <v>34652996.079999998</v>
      </c>
      <c r="G63" s="73">
        <f t="shared" si="68"/>
        <v>-7329152.4231609674</v>
      </c>
      <c r="H63" s="73">
        <f t="shared" si="68"/>
        <v>4192383.2621901985</v>
      </c>
      <c r="I63" s="73">
        <f t="shared" si="68"/>
        <v>-4032347.4654558711</v>
      </c>
      <c r="J63" s="51">
        <f t="shared" si="68"/>
        <v>8875211.0424000006</v>
      </c>
      <c r="K63" s="51">
        <f t="shared" si="68"/>
        <v>-1380800.55</v>
      </c>
      <c r="L63" s="51">
        <f t="shared" si="68"/>
        <v>58076698.062240005</v>
      </c>
      <c r="M63" s="51">
        <f t="shared" si="68"/>
        <v>-40993150.143366396</v>
      </c>
      <c r="N63" s="51">
        <f t="shared" si="68"/>
        <v>0</v>
      </c>
      <c r="O63" s="81">
        <f t="shared" si="68"/>
        <v>0</v>
      </c>
      <c r="P63" s="52">
        <f t="shared" si="68"/>
        <v>0</v>
      </c>
      <c r="Q63" s="52">
        <f t="shared" si="68"/>
        <v>0</v>
      </c>
      <c r="R63" s="52">
        <f t="shared" si="68"/>
        <v>0</v>
      </c>
      <c r="S63" s="53">
        <f t="shared" si="68"/>
        <v>0</v>
      </c>
      <c r="U63" s="112">
        <f t="shared" si="68"/>
        <v>0</v>
      </c>
      <c r="V63" s="112">
        <f t="shared" si="68"/>
        <v>0</v>
      </c>
      <c r="W63" s="82">
        <f t="shared" si="68"/>
        <v>0</v>
      </c>
      <c r="X63" s="120">
        <f>+X57+X60</f>
        <v>0</v>
      </c>
      <c r="Y63" s="120">
        <f>+Y57+Y60</f>
        <v>0</v>
      </c>
      <c r="Z63" s="52">
        <f t="shared" ref="Z63" si="69">+Z57+Z60</f>
        <v>0</v>
      </c>
      <c r="AA63" s="120">
        <f>+AA57+AA60</f>
        <v>0</v>
      </c>
      <c r="AB63" s="120">
        <f>+AB57+AB60</f>
        <v>0</v>
      </c>
      <c r="AC63" s="52">
        <f t="shared" ref="AC63" si="70">+AC57+AC60</f>
        <v>0</v>
      </c>
      <c r="AD63" s="120">
        <f>+AD57+AD60</f>
        <v>0</v>
      </c>
      <c r="AE63" s="120">
        <f>+AE57+AE60</f>
        <v>0</v>
      </c>
      <c r="AF63" s="52">
        <f t="shared" ref="AF63" si="71">+AF57+AF60</f>
        <v>0</v>
      </c>
      <c r="AG63" s="120">
        <f>+AG57+AG60</f>
        <v>0</v>
      </c>
      <c r="AH63" s="120">
        <f t="shared" ref="AH63:AI63" si="72">+AH57+AH60</f>
        <v>0</v>
      </c>
      <c r="AI63" s="52">
        <f t="shared" si="72"/>
        <v>0</v>
      </c>
    </row>
    <row r="64" spans="2:35" s="83" customFormat="1">
      <c r="B64" s="33"/>
      <c r="C64" s="33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35"/>
      <c r="P64" s="35"/>
      <c r="Q64" s="35"/>
      <c r="R64" s="35"/>
      <c r="S64" s="37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s="83" customFormat="1">
      <c r="B65" s="50" t="s">
        <v>49</v>
      </c>
      <c r="C65" s="50"/>
      <c r="D65" s="118"/>
      <c r="E65" s="73">
        <f t="shared" ref="E65:W65" si="73">+E63+E55</f>
        <v>314100000.00000006</v>
      </c>
      <c r="F65" s="73">
        <f t="shared" si="73"/>
        <v>386742200.19680798</v>
      </c>
      <c r="G65" s="73">
        <f t="shared" si="73"/>
        <v>348499999.92905468</v>
      </c>
      <c r="H65" s="73">
        <f t="shared" si="73"/>
        <v>504199999.77797502</v>
      </c>
      <c r="I65" s="73">
        <f t="shared" si="73"/>
        <v>477139550.30656838</v>
      </c>
      <c r="J65" s="51">
        <f t="shared" si="73"/>
        <v>538783110.60299754</v>
      </c>
      <c r="K65" s="51">
        <f t="shared" si="73"/>
        <v>534762270.26769257</v>
      </c>
      <c r="L65" s="51">
        <f t="shared" si="73"/>
        <v>608424632.32350111</v>
      </c>
      <c r="M65" s="51">
        <f t="shared" si="73"/>
        <v>503582296.15521282</v>
      </c>
      <c r="N65" s="51">
        <f t="shared" si="73"/>
        <v>591999805</v>
      </c>
      <c r="O65" s="81">
        <f t="shared" si="73"/>
        <v>565058962.68815899</v>
      </c>
      <c r="P65" s="52">
        <f t="shared" si="73"/>
        <v>566202145.28142345</v>
      </c>
      <c r="Q65" s="52">
        <f t="shared" si="73"/>
        <v>574242023.11823869</v>
      </c>
      <c r="R65" s="52">
        <f t="shared" si="73"/>
        <v>568919409.92728472</v>
      </c>
      <c r="S65" s="53">
        <f t="shared" si="73"/>
        <v>568434848.61066818</v>
      </c>
      <c r="T65" s="65"/>
      <c r="U65" s="112">
        <f t="shared" si="73"/>
        <v>256493048.35494098</v>
      </c>
      <c r="V65" s="112">
        <f t="shared" si="73"/>
        <v>308565914.33321798</v>
      </c>
      <c r="W65" s="82">
        <f t="shared" si="73"/>
        <v>565058962.68815899</v>
      </c>
      <c r="X65" s="120">
        <f>+X63+X55</f>
        <v>269763994.28758776</v>
      </c>
      <c r="Y65" s="120">
        <f>+Y63+Y55</f>
        <v>296438150.99383575</v>
      </c>
      <c r="Z65" s="52">
        <f t="shared" ref="Z65" si="74">+Z63+Z55</f>
        <v>566202145.28142357</v>
      </c>
      <c r="AA65" s="120">
        <f>+AA63+AA55</f>
        <v>277873951.23748904</v>
      </c>
      <c r="AB65" s="120">
        <f>+AB63+AB55</f>
        <v>296368071.88074952</v>
      </c>
      <c r="AC65" s="52">
        <f t="shared" ref="AC65" si="75">+AC63+AC55</f>
        <v>574242023.11823857</v>
      </c>
      <c r="AD65" s="120">
        <f>+AD63+AD55</f>
        <v>270753368.73299581</v>
      </c>
      <c r="AE65" s="120">
        <f>+AE63+AE55</f>
        <v>298166041.19428885</v>
      </c>
      <c r="AF65" s="52">
        <f t="shared" ref="AF65" si="76">+AF63+AF55</f>
        <v>568919409.92728472</v>
      </c>
      <c r="AG65" s="120">
        <f>+AG63+AG55</f>
        <v>275823152.05625767</v>
      </c>
      <c r="AH65" s="120">
        <f t="shared" ref="AH65:AI65" si="77">+AH63+AH55</f>
        <v>292611696.55441058</v>
      </c>
      <c r="AI65" s="52">
        <f t="shared" si="77"/>
        <v>568434848.61066818</v>
      </c>
    </row>
    <row r="66" spans="1:35">
      <c r="B66" s="2"/>
      <c r="C66" s="2"/>
      <c r="D66" s="54"/>
      <c r="E66" s="55"/>
      <c r="F66" s="55"/>
      <c r="G66" s="55"/>
      <c r="H66" s="55"/>
      <c r="I66" s="55"/>
      <c r="J66" s="55"/>
      <c r="K66" s="55"/>
      <c r="L66" s="55"/>
      <c r="M66" s="55"/>
      <c r="N66" s="31"/>
      <c r="O66" s="55"/>
      <c r="P66" s="55"/>
      <c r="Q66" s="55"/>
      <c r="R66" s="55"/>
      <c r="S66" s="59"/>
      <c r="T66" s="23"/>
      <c r="U66" s="64"/>
      <c r="V66" s="64"/>
      <c r="W66" s="55"/>
      <c r="X66" s="64"/>
      <c r="Y66" s="64"/>
      <c r="Z66" s="55"/>
      <c r="AA66" s="64"/>
      <c r="AB66" s="64"/>
      <c r="AC66" s="55"/>
      <c r="AD66" s="64"/>
      <c r="AE66" s="64"/>
      <c r="AF66" s="55"/>
      <c r="AG66" s="64"/>
      <c r="AH66" s="64"/>
      <c r="AI66" s="55"/>
    </row>
    <row r="67" spans="1:35">
      <c r="O67" s="66"/>
      <c r="P67" s="66"/>
      <c r="Q67" s="66"/>
      <c r="R67" s="66"/>
      <c r="S67" s="66"/>
      <c r="U67" s="102"/>
      <c r="V67" s="102"/>
      <c r="W67" s="66">
        <f>+W65-O65</f>
        <v>0</v>
      </c>
      <c r="X67" s="102"/>
      <c r="Y67" s="102"/>
      <c r="Z67" s="66">
        <f>+Z65-P65</f>
        <v>0</v>
      </c>
      <c r="AA67" s="102"/>
      <c r="AB67" s="102"/>
      <c r="AC67" s="66">
        <f>+AC65-Q65</f>
        <v>0</v>
      </c>
      <c r="AD67" s="102"/>
      <c r="AE67" s="102"/>
      <c r="AF67" s="66">
        <f>+AF65-R65</f>
        <v>0</v>
      </c>
      <c r="AG67" s="102"/>
      <c r="AH67" s="102"/>
      <c r="AI67" s="66">
        <f>+AI65-S65</f>
        <v>0</v>
      </c>
    </row>
    <row r="68" spans="1:35">
      <c r="A68" s="62"/>
      <c r="B68" s="67"/>
      <c r="C68" s="63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23"/>
      <c r="U68" s="64"/>
      <c r="V68" s="64"/>
      <c r="W68" s="35"/>
      <c r="X68" s="64"/>
      <c r="Y68" s="64"/>
      <c r="Z68" s="35"/>
      <c r="AA68" s="64"/>
      <c r="AB68" s="64"/>
      <c r="AC68" s="35"/>
      <c r="AD68" s="64"/>
      <c r="AE68" s="64"/>
      <c r="AF68" s="35"/>
      <c r="AG68" s="64"/>
      <c r="AH68" s="64"/>
      <c r="AI68" s="35"/>
    </row>
    <row r="69" spans="1:35">
      <c r="A69" s="62"/>
      <c r="B69" s="67"/>
      <c r="C69" s="63"/>
      <c r="E69" s="68"/>
      <c r="F69" s="68"/>
      <c r="G69" s="68"/>
      <c r="H69" s="68"/>
      <c r="I69" s="68"/>
      <c r="J69" s="68"/>
      <c r="K69" s="68"/>
      <c r="L69" s="68"/>
      <c r="M69" s="68"/>
      <c r="O69" s="64"/>
      <c r="P69" s="64"/>
      <c r="Q69" s="64"/>
      <c r="R69" s="64"/>
      <c r="S69" s="64"/>
      <c r="T69" s="23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>
      <c r="N70" s="90"/>
      <c r="O70" s="91"/>
      <c r="P70" s="91"/>
      <c r="Q70" s="91"/>
      <c r="R70" s="91"/>
      <c r="S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</row>
    <row r="71" spans="1:35">
      <c r="N71" s="90"/>
      <c r="O71" s="92"/>
      <c r="P71" s="92"/>
      <c r="Q71" s="92"/>
      <c r="R71" s="92"/>
      <c r="S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>
      <c r="N72" s="90"/>
      <c r="O72" s="36"/>
      <c r="P72" s="36"/>
      <c r="Q72" s="36"/>
      <c r="R72" s="36"/>
      <c r="S72" s="36"/>
      <c r="U72" s="100"/>
      <c r="V72" s="100"/>
      <c r="W72" s="36"/>
      <c r="X72" s="100"/>
      <c r="Y72" s="100"/>
      <c r="Z72" s="36"/>
      <c r="AA72" s="100"/>
      <c r="AB72" s="100"/>
      <c r="AC72" s="36"/>
      <c r="AD72" s="100"/>
      <c r="AE72" s="100"/>
      <c r="AF72" s="36"/>
      <c r="AG72" s="100"/>
      <c r="AH72" s="100"/>
      <c r="AI72" s="36"/>
    </row>
    <row r="73" spans="1:35">
      <c r="N73" s="93"/>
      <c r="O73" s="94"/>
      <c r="P73" s="94"/>
      <c r="Q73" s="94"/>
      <c r="R73" s="94"/>
      <c r="S73" s="94"/>
      <c r="U73" s="103"/>
      <c r="V73" s="103"/>
      <c r="W73" s="94"/>
      <c r="X73" s="103"/>
      <c r="Y73" s="103"/>
      <c r="Z73" s="94"/>
      <c r="AA73" s="103"/>
      <c r="AB73" s="103"/>
      <c r="AC73" s="94"/>
      <c r="AD73" s="103"/>
      <c r="AE73" s="103"/>
      <c r="AF73" s="94"/>
      <c r="AG73" s="103"/>
      <c r="AH73" s="103"/>
      <c r="AI73" s="94"/>
    </row>
    <row r="74" spans="1:35">
      <c r="N74"/>
      <c r="O74" s="64"/>
      <c r="P74" s="64"/>
      <c r="Q74" s="64"/>
      <c r="R74" s="64"/>
      <c r="S74" s="64"/>
      <c r="T74" s="65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</row>
    <row r="75" spans="1:35">
      <c r="O75" s="64"/>
      <c r="P75" s="64"/>
      <c r="Q75" s="64"/>
      <c r="R75" s="64"/>
      <c r="S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</row>
    <row r="76" spans="1:35">
      <c r="O76" s="64"/>
      <c r="P76" s="64"/>
      <c r="Q76" s="64"/>
      <c r="R76" s="64"/>
      <c r="S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</row>
    <row r="77" spans="1:35">
      <c r="O77" s="64"/>
      <c r="P77" s="64"/>
      <c r="Q77" s="64"/>
      <c r="R77" s="64"/>
      <c r="S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</row>
    <row r="78" spans="1:35">
      <c r="O78" s="64"/>
      <c r="P78" s="64"/>
      <c r="Q78" s="64"/>
      <c r="R78" s="64"/>
      <c r="S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</row>
    <row r="79" spans="1:35">
      <c r="N79" s="69"/>
      <c r="O79" s="35"/>
      <c r="P79" s="35"/>
      <c r="Q79" s="35"/>
      <c r="R79" s="35"/>
      <c r="S79" s="35"/>
      <c r="U79" s="64"/>
      <c r="V79" s="64"/>
      <c r="W79" s="35"/>
      <c r="X79" s="64"/>
      <c r="Y79" s="64"/>
      <c r="Z79" s="35"/>
      <c r="AA79" s="64"/>
      <c r="AB79" s="64"/>
      <c r="AC79" s="35"/>
      <c r="AD79" s="64"/>
      <c r="AE79" s="64"/>
      <c r="AF79" s="35"/>
      <c r="AG79" s="64"/>
      <c r="AH79" s="64"/>
      <c r="AI79" s="35"/>
    </row>
    <row r="80" spans="1:35">
      <c r="N80"/>
      <c r="O80" s="66"/>
      <c r="P80" s="66"/>
      <c r="Q80" s="66"/>
      <c r="R80" s="66"/>
      <c r="S80" s="66"/>
      <c r="T80" s="65"/>
      <c r="U80" s="102"/>
      <c r="V80" s="102"/>
      <c r="W80" s="66"/>
      <c r="X80" s="102"/>
      <c r="Y80" s="102"/>
      <c r="Z80" s="66"/>
      <c r="AA80" s="102"/>
      <c r="AB80" s="102"/>
      <c r="AC80" s="66"/>
      <c r="AD80" s="102"/>
      <c r="AE80" s="102"/>
      <c r="AF80" s="66"/>
      <c r="AG80" s="102"/>
      <c r="AH80" s="102"/>
      <c r="AI80" s="66"/>
    </row>
    <row r="81" spans="14:35">
      <c r="N81" s="69"/>
      <c r="O81" s="35"/>
      <c r="P81" s="35"/>
      <c r="Q81" s="35"/>
      <c r="R81" s="35"/>
      <c r="S81" s="35"/>
      <c r="T81" s="70"/>
      <c r="U81" s="64"/>
      <c r="V81" s="64"/>
      <c r="W81" s="35"/>
      <c r="X81" s="64"/>
      <c r="Y81" s="64"/>
      <c r="Z81" s="35"/>
      <c r="AA81" s="64"/>
      <c r="AB81" s="64"/>
      <c r="AC81" s="35"/>
      <c r="AD81" s="64"/>
      <c r="AE81" s="64"/>
      <c r="AF81" s="35"/>
      <c r="AG81" s="64"/>
      <c r="AH81" s="64"/>
      <c r="AI81" s="35"/>
    </row>
    <row r="82" spans="14:35">
      <c r="N82" s="69"/>
      <c r="O82" s="35"/>
      <c r="P82" s="35"/>
      <c r="Q82" s="35"/>
      <c r="R82" s="35"/>
      <c r="S82" s="35"/>
      <c r="T82" s="70"/>
      <c r="U82" s="64"/>
      <c r="V82" s="64"/>
      <c r="W82" s="35"/>
      <c r="X82" s="64"/>
      <c r="Y82" s="64"/>
      <c r="Z82" s="35"/>
      <c r="AA82" s="64"/>
      <c r="AB82" s="64"/>
      <c r="AC82" s="35"/>
      <c r="AD82" s="64"/>
      <c r="AE82" s="64"/>
      <c r="AF82" s="35"/>
      <c r="AG82" s="64"/>
      <c r="AH82" s="64"/>
      <c r="AI82" s="35"/>
    </row>
    <row r="83" spans="14:35">
      <c r="O83" s="64"/>
      <c r="P83" s="64"/>
      <c r="Q83" s="64"/>
      <c r="R83" s="64"/>
      <c r="S83" s="64"/>
      <c r="T83" s="3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</row>
    <row r="84" spans="14:35">
      <c r="O84" s="64"/>
      <c r="P84" s="64"/>
      <c r="Q84" s="64"/>
      <c r="R84" s="64"/>
      <c r="S84" s="64"/>
      <c r="T84" s="3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</row>
    <row r="85" spans="14:35">
      <c r="P85" s="3"/>
      <c r="Q85" s="3"/>
      <c r="R85" s="3"/>
      <c r="S85" s="3"/>
      <c r="X85" s="96"/>
      <c r="Y85" s="96"/>
      <c r="Z85" s="3"/>
      <c r="AA85" s="96"/>
      <c r="AB85" s="96"/>
      <c r="AC85" s="3"/>
      <c r="AD85" s="96"/>
      <c r="AE85" s="96"/>
      <c r="AF85" s="3"/>
      <c r="AG85" s="96"/>
      <c r="AH85" s="96"/>
      <c r="AI85" s="3"/>
    </row>
    <row r="86" spans="14:35">
      <c r="P86" s="3"/>
      <c r="Q86" s="3"/>
      <c r="R86" s="3"/>
      <c r="S86" s="3"/>
      <c r="X86" s="96"/>
      <c r="Y86" s="96"/>
      <c r="Z86" s="3"/>
      <c r="AA86" s="96"/>
      <c r="AB86" s="96"/>
      <c r="AC86" s="3"/>
      <c r="AD86" s="96"/>
      <c r="AE86" s="96"/>
      <c r="AF86" s="3"/>
      <c r="AG86" s="96"/>
      <c r="AH86" s="96"/>
      <c r="AI86" s="3"/>
    </row>
    <row r="87" spans="14:35">
      <c r="P87" s="3"/>
      <c r="Q87" s="3"/>
      <c r="R87" s="3"/>
      <c r="S87" s="3"/>
      <c r="X87" s="96"/>
      <c r="Y87" s="96"/>
      <c r="Z87" s="3"/>
      <c r="AA87" s="96"/>
      <c r="AB87" s="96"/>
      <c r="AC87" s="3"/>
      <c r="AD87" s="96"/>
      <c r="AE87" s="96"/>
      <c r="AF87" s="3"/>
      <c r="AG87" s="96"/>
      <c r="AH87" s="96"/>
      <c r="AI87" s="3"/>
    </row>
  </sheetData>
  <pageMargins left="0.70866141732283472" right="0.70866141732283472" top="0.31" bottom="0.3" header="0.31496062992125984" footer="0.31496062992125984"/>
  <pageSetup paperSize="8" scale="75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page</vt:lpstr>
      <vt:lpstr>Notes</vt:lpstr>
      <vt:lpstr>S6.1.2(1) &amp; (7)</vt:lpstr>
      <vt:lpstr>'S6.1.2(1) &amp; (7)'!Print_Area</vt:lpstr>
      <vt:lpstr>'S6.1.2(1) &amp; (7)'!Print_Titles</vt:lpstr>
    </vt:vector>
  </TitlesOfParts>
  <Company>Ausgrid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t53572</dc:creator>
  <cp:lastModifiedBy>t50041</cp:lastModifiedBy>
  <cp:lastPrinted>2014-05-28T02:48:39Z</cp:lastPrinted>
  <dcterms:created xsi:type="dcterms:W3CDTF">2014-05-10T03:50:10Z</dcterms:created>
  <dcterms:modified xsi:type="dcterms:W3CDTF">2014-05-29T21:37:24Z</dcterms:modified>
</cp:coreProperties>
</file>