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675" yWindow="600" windowWidth="15600" windowHeight="9195" tabRatio="861" activeTab="4"/>
  </bookViews>
  <sheets>
    <sheet name="Cover Sheet" sheetId="46" r:id="rId1"/>
    <sheet name="Readme" sheetId="7" r:id="rId2"/>
    <sheet name="Prices Summary" sheetId="6" r:id="rId3"/>
    <sheet name="Upfront Charge" sheetId="45" r:id="rId4"/>
    <sheet name="Meter Transfer Fee" sheetId="42" r:id="rId5"/>
    <sheet name="INPUT - Forecast Expenditure" sheetId="39" r:id="rId6"/>
    <sheet name="INPUT Customer #'s" sheetId="16" r:id="rId7"/>
    <sheet name="CALC CAPEX" sheetId="41" r:id="rId8"/>
    <sheet name="CALC Meter Data Services" sheetId="30" r:id="rId9"/>
    <sheet name="CALC Meter Reading" sheetId="29" r:id="rId10"/>
    <sheet name="CALC Meter Maintenance" sheetId="28" r:id="rId11"/>
    <sheet name="CALC ICT opex" sheetId="31" r:id="rId12"/>
    <sheet name="CALC Overheads" sheetId="27" r:id="rId13"/>
    <sheet name="Tariff Forecast" sheetId="43" r:id="rId14"/>
  </sheets>
  <externalReferences>
    <externalReference r:id="rId15"/>
    <externalReference r:id="rId16"/>
    <externalReference r:id="rId17"/>
    <externalReference r:id="rId18"/>
    <externalReference r:id="rId19"/>
    <externalReference r:id="rId20"/>
  </externalReferences>
  <definedNames>
    <definedName name="anscount" hidden="1">1</definedName>
    <definedName name="f">[1]Input!$G$187</definedName>
    <definedName name="vanilla">[1]WACC!$F$27</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D59" i="39" l="1"/>
  <c r="E58" i="39"/>
  <c r="F58" i="39"/>
  <c r="G58" i="39"/>
  <c r="H58" i="39"/>
  <c r="I58" i="39"/>
  <c r="D58" i="39"/>
  <c r="E44" i="39"/>
  <c r="F44" i="39"/>
  <c r="G44" i="39"/>
  <c r="H44" i="39"/>
  <c r="I44" i="39"/>
  <c r="E45" i="39"/>
  <c r="F45" i="39"/>
  <c r="G45" i="39"/>
  <c r="H45" i="39"/>
  <c r="I45" i="39"/>
  <c r="E46" i="39"/>
  <c r="F46" i="39"/>
  <c r="G46" i="39"/>
  <c r="H46" i="39"/>
  <c r="I46" i="39"/>
  <c r="E47" i="39"/>
  <c r="F47" i="39"/>
  <c r="G47" i="39"/>
  <c r="H47" i="39"/>
  <c r="I47" i="39"/>
  <c r="E48" i="39"/>
  <c r="F48" i="39"/>
  <c r="G48" i="39"/>
  <c r="H48" i="39"/>
  <c r="I48" i="39"/>
  <c r="E49" i="39"/>
  <c r="F49" i="39"/>
  <c r="G49" i="39"/>
  <c r="H49" i="39"/>
  <c r="I49" i="39"/>
  <c r="E50" i="39"/>
  <c r="F50" i="39"/>
  <c r="G50" i="39"/>
  <c r="H50" i="39"/>
  <c r="I50" i="39"/>
  <c r="E51" i="39"/>
  <c r="F51" i="39"/>
  <c r="G51" i="39"/>
  <c r="H51" i="39"/>
  <c r="I51" i="39"/>
  <c r="D45" i="39"/>
  <c r="D46" i="39"/>
  <c r="D47" i="39"/>
  <c r="D48" i="39"/>
  <c r="D49" i="39"/>
  <c r="D50" i="39"/>
  <c r="D51" i="39"/>
  <c r="D44" i="39"/>
  <c r="D52" i="39" l="1"/>
  <c r="E45" i="45"/>
  <c r="F45" i="45"/>
  <c r="G45" i="45"/>
  <c r="H45" i="45"/>
  <c r="D45" i="45"/>
  <c r="E18" i="42"/>
  <c r="F18" i="42"/>
  <c r="G18" i="42"/>
  <c r="H18" i="42"/>
  <c r="D18" i="42"/>
  <c r="G33" i="45" l="1"/>
  <c r="F33" i="45"/>
  <c r="E33" i="45"/>
  <c r="D33" i="45"/>
  <c r="G28" i="45"/>
  <c r="F28" i="45"/>
  <c r="E28" i="45"/>
  <c r="D28" i="45"/>
  <c r="C20" i="45"/>
  <c r="C19" i="45"/>
  <c r="C18" i="45"/>
  <c r="C17" i="45"/>
  <c r="C16" i="45"/>
  <c r="C15" i="45"/>
  <c r="B20" i="39"/>
  <c r="P20" i="16" l="1"/>
  <c r="P21" i="16"/>
  <c r="P17" i="16"/>
  <c r="I93" i="43"/>
  <c r="H93" i="43"/>
  <c r="G93" i="43"/>
  <c r="F93" i="43"/>
  <c r="E93" i="43"/>
  <c r="D93" i="43"/>
  <c r="P27" i="16" s="1"/>
  <c r="I92" i="43"/>
  <c r="H92" i="43"/>
  <c r="G92" i="43"/>
  <c r="F92" i="43"/>
  <c r="E92" i="43"/>
  <c r="D92" i="43"/>
  <c r="P26" i="16" s="1"/>
  <c r="I91" i="43"/>
  <c r="H91" i="43"/>
  <c r="G91" i="43"/>
  <c r="F91" i="43"/>
  <c r="E91" i="43"/>
  <c r="D91" i="43"/>
  <c r="I90" i="43"/>
  <c r="H90" i="43"/>
  <c r="G90" i="43"/>
  <c r="F90" i="43"/>
  <c r="E90" i="43"/>
  <c r="D90" i="43"/>
  <c r="I89" i="43"/>
  <c r="H89" i="43"/>
  <c r="G89" i="43"/>
  <c r="F89" i="43"/>
  <c r="E89" i="43"/>
  <c r="D89" i="43"/>
  <c r="P23" i="16" s="1"/>
  <c r="I77" i="43"/>
  <c r="H77" i="43"/>
  <c r="G77" i="43"/>
  <c r="F77" i="43"/>
  <c r="E77" i="43"/>
  <c r="D77" i="43"/>
  <c r="P22" i="16" s="1"/>
  <c r="D9" i="43"/>
  <c r="P18" i="16" s="1"/>
  <c r="E9" i="43"/>
  <c r="F9" i="43"/>
  <c r="G9" i="43"/>
  <c r="H9" i="43"/>
  <c r="I9" i="43"/>
  <c r="D10" i="43"/>
  <c r="E10" i="43"/>
  <c r="F10" i="43"/>
  <c r="G10" i="43"/>
  <c r="H10" i="43"/>
  <c r="I10" i="43"/>
  <c r="D11" i="43"/>
  <c r="P19" i="16" s="1"/>
  <c r="E11" i="43"/>
  <c r="F11" i="43"/>
  <c r="G11" i="43"/>
  <c r="H11" i="43"/>
  <c r="I11" i="43"/>
  <c r="D12" i="43"/>
  <c r="E12" i="43"/>
  <c r="F12" i="43"/>
  <c r="G12" i="43"/>
  <c r="H12" i="43"/>
  <c r="I12" i="43"/>
  <c r="D13" i="43"/>
  <c r="E13" i="43"/>
  <c r="F13" i="43"/>
  <c r="G13" i="43"/>
  <c r="H13" i="43"/>
  <c r="I13" i="43"/>
  <c r="D14" i="43"/>
  <c r="E14" i="43"/>
  <c r="F14" i="43"/>
  <c r="G14" i="43"/>
  <c r="H14" i="43"/>
  <c r="I14" i="43"/>
  <c r="D15" i="43"/>
  <c r="E15" i="43"/>
  <c r="F15" i="43"/>
  <c r="G15" i="43"/>
  <c r="H15" i="43"/>
  <c r="I15" i="43"/>
  <c r="D16" i="43"/>
  <c r="E16" i="43"/>
  <c r="F16" i="43"/>
  <c r="G16" i="43"/>
  <c r="H16" i="43"/>
  <c r="I16" i="43"/>
  <c r="D17" i="43"/>
  <c r="P24" i="16" s="1"/>
  <c r="E17" i="43"/>
  <c r="F17" i="43"/>
  <c r="G17" i="43"/>
  <c r="H17" i="43"/>
  <c r="I17" i="43"/>
  <c r="D18" i="43"/>
  <c r="E18" i="43"/>
  <c r="F18" i="43"/>
  <c r="G18" i="43"/>
  <c r="H18" i="43"/>
  <c r="I18" i="43"/>
  <c r="D19" i="43"/>
  <c r="P25" i="16" s="1"/>
  <c r="E19" i="43"/>
  <c r="F19" i="43"/>
  <c r="G19" i="43"/>
  <c r="H19" i="43"/>
  <c r="I19" i="43"/>
  <c r="D20" i="43"/>
  <c r="E20" i="43"/>
  <c r="F20" i="43"/>
  <c r="G20" i="43"/>
  <c r="H20" i="43"/>
  <c r="I20" i="43"/>
  <c r="D21" i="43"/>
  <c r="E21" i="43"/>
  <c r="F21" i="43"/>
  <c r="G21" i="43"/>
  <c r="H21" i="43"/>
  <c r="I21" i="43"/>
  <c r="D22" i="43"/>
  <c r="E22" i="43"/>
  <c r="F22" i="43"/>
  <c r="G22" i="43"/>
  <c r="H22" i="43"/>
  <c r="I22" i="43"/>
  <c r="D23" i="43"/>
  <c r="E23" i="43"/>
  <c r="F23" i="43"/>
  <c r="G23" i="43"/>
  <c r="H23" i="43"/>
  <c r="I23" i="43"/>
  <c r="D24" i="43"/>
  <c r="E24" i="43"/>
  <c r="F24" i="43"/>
  <c r="G24" i="43"/>
  <c r="H24" i="43"/>
  <c r="I24" i="43"/>
  <c r="D25" i="43"/>
  <c r="E25" i="43"/>
  <c r="F25" i="43"/>
  <c r="G25" i="43"/>
  <c r="H25" i="43"/>
  <c r="I25" i="43"/>
  <c r="D26" i="43"/>
  <c r="E26" i="43"/>
  <c r="F26" i="43"/>
  <c r="G26" i="43"/>
  <c r="H26" i="43"/>
  <c r="I26" i="43"/>
  <c r="D27" i="43"/>
  <c r="E27" i="43"/>
  <c r="F27" i="43"/>
  <c r="G27" i="43"/>
  <c r="H27" i="43"/>
  <c r="I27" i="43"/>
  <c r="D28" i="43"/>
  <c r="E28" i="43"/>
  <c r="F28" i="43"/>
  <c r="G28" i="43"/>
  <c r="H28" i="43"/>
  <c r="I28" i="43"/>
  <c r="E8" i="43"/>
  <c r="F8" i="43"/>
  <c r="G8" i="43"/>
  <c r="H8" i="43"/>
  <c r="I8" i="43"/>
  <c r="D8" i="43"/>
  <c r="C25" i="39" l="1"/>
  <c r="L75" i="6" s="1"/>
  <c r="C38" i="45" l="1"/>
  <c r="C23" i="42"/>
  <c r="I194" i="43" l="1"/>
  <c r="H194" i="43"/>
  <c r="G194" i="43"/>
  <c r="F194" i="43"/>
  <c r="E194" i="43"/>
  <c r="I193" i="43"/>
  <c r="H193" i="43"/>
  <c r="G193" i="43"/>
  <c r="F193" i="43"/>
  <c r="E193" i="43"/>
  <c r="I192" i="43"/>
  <c r="H192" i="43"/>
  <c r="G192" i="43"/>
  <c r="F192" i="43"/>
  <c r="E192" i="43"/>
  <c r="I191" i="43"/>
  <c r="H191" i="43"/>
  <c r="G191" i="43"/>
  <c r="F191" i="43"/>
  <c r="E191" i="43"/>
  <c r="I190" i="43"/>
  <c r="H190" i="43"/>
  <c r="G190" i="43"/>
  <c r="F190" i="43"/>
  <c r="E190" i="43"/>
  <c r="I178" i="43"/>
  <c r="H178" i="43"/>
  <c r="G178" i="43"/>
  <c r="F178" i="43"/>
  <c r="E178" i="43"/>
  <c r="I129" i="43"/>
  <c r="H129" i="43"/>
  <c r="G129" i="43"/>
  <c r="F129" i="43"/>
  <c r="E129" i="43"/>
  <c r="I128" i="43"/>
  <c r="H128" i="43"/>
  <c r="G128" i="43"/>
  <c r="F128" i="43"/>
  <c r="E128" i="43"/>
  <c r="I127" i="43"/>
  <c r="H127" i="43"/>
  <c r="G127" i="43"/>
  <c r="F127" i="43"/>
  <c r="E127" i="43"/>
  <c r="I126" i="43"/>
  <c r="H126" i="43"/>
  <c r="G126" i="43"/>
  <c r="F126" i="43"/>
  <c r="E126" i="43"/>
  <c r="I125" i="43"/>
  <c r="H125" i="43"/>
  <c r="G125" i="43"/>
  <c r="F125" i="43"/>
  <c r="E125" i="43"/>
  <c r="I124" i="43"/>
  <c r="H124" i="43"/>
  <c r="G124" i="43"/>
  <c r="F124" i="43"/>
  <c r="E124" i="43"/>
  <c r="I123" i="43"/>
  <c r="H123" i="43"/>
  <c r="G123" i="43"/>
  <c r="F123" i="43"/>
  <c r="E123" i="43"/>
  <c r="I122" i="43"/>
  <c r="H122" i="43"/>
  <c r="G122" i="43"/>
  <c r="F122" i="43"/>
  <c r="E122" i="43"/>
  <c r="I121" i="43"/>
  <c r="H121" i="43"/>
  <c r="G121" i="43"/>
  <c r="F121" i="43"/>
  <c r="E121" i="43"/>
  <c r="I120" i="43"/>
  <c r="H120" i="43"/>
  <c r="G120" i="43"/>
  <c r="F120" i="43"/>
  <c r="E120" i="43"/>
  <c r="I119" i="43"/>
  <c r="H119" i="43"/>
  <c r="G119" i="43"/>
  <c r="F119" i="43"/>
  <c r="E119" i="43"/>
  <c r="I118" i="43"/>
  <c r="H118" i="43"/>
  <c r="G118" i="43"/>
  <c r="F118" i="43"/>
  <c r="E118" i="43"/>
  <c r="I117" i="43"/>
  <c r="H117" i="43"/>
  <c r="G117" i="43"/>
  <c r="F117" i="43"/>
  <c r="E117" i="43"/>
  <c r="I116" i="43"/>
  <c r="H116" i="43"/>
  <c r="G116" i="43"/>
  <c r="F116" i="43"/>
  <c r="E116" i="43"/>
  <c r="I115" i="43"/>
  <c r="H115" i="43"/>
  <c r="G115" i="43"/>
  <c r="F115" i="43"/>
  <c r="E115" i="43"/>
  <c r="I114" i="43"/>
  <c r="H114" i="43"/>
  <c r="G114" i="43"/>
  <c r="F114" i="43"/>
  <c r="E114" i="43"/>
  <c r="I113" i="43"/>
  <c r="H113" i="43"/>
  <c r="G113" i="43"/>
  <c r="F113" i="43"/>
  <c r="E113" i="43"/>
  <c r="I112" i="43"/>
  <c r="H112" i="43"/>
  <c r="G112" i="43"/>
  <c r="F112" i="43"/>
  <c r="E112" i="43"/>
  <c r="I111" i="43"/>
  <c r="H111" i="43"/>
  <c r="G111" i="43"/>
  <c r="F111" i="43"/>
  <c r="E111" i="43"/>
  <c r="I110" i="43"/>
  <c r="H110" i="43"/>
  <c r="G110" i="43"/>
  <c r="F110" i="43"/>
  <c r="E110" i="43"/>
  <c r="I109" i="43"/>
  <c r="H109" i="43"/>
  <c r="G109" i="43"/>
  <c r="F109" i="43"/>
  <c r="E109" i="43"/>
  <c r="E94" i="43"/>
  <c r="F94" i="43"/>
  <c r="G94" i="43"/>
  <c r="H94" i="43"/>
  <c r="I94" i="43"/>
  <c r="D94" i="43"/>
  <c r="H195" i="43" l="1"/>
  <c r="E195" i="43"/>
  <c r="F195" i="43"/>
  <c r="I195" i="43"/>
  <c r="G195" i="43"/>
  <c r="P29" i="16"/>
  <c r="D27" i="31" l="1"/>
  <c r="D24" i="28"/>
  <c r="J46" i="16"/>
  <c r="J42" i="16"/>
  <c r="J40" i="16"/>
  <c r="J23" i="16"/>
  <c r="J39" i="16"/>
  <c r="J27" i="16"/>
  <c r="J26" i="16"/>
  <c r="J25" i="16"/>
  <c r="I26" i="41"/>
  <c r="H26" i="41"/>
  <c r="G26" i="41"/>
  <c r="F26" i="41"/>
  <c r="C16" i="41"/>
  <c r="C49" i="6"/>
  <c r="C50" i="6"/>
  <c r="C51" i="6"/>
  <c r="C52" i="6"/>
  <c r="C53" i="6"/>
  <c r="C48" i="6"/>
  <c r="D66" i="41" l="1"/>
  <c r="D65" i="41"/>
  <c r="D64" i="41"/>
  <c r="D63" i="41"/>
  <c r="D62" i="41"/>
  <c r="D61" i="41"/>
  <c r="D60" i="41"/>
  <c r="D59" i="41"/>
  <c r="D58" i="41"/>
  <c r="D57" i="41"/>
  <c r="D56" i="41"/>
  <c r="D55" i="41"/>
  <c r="D54" i="41"/>
  <c r="D127" i="41"/>
  <c r="D126" i="41"/>
  <c r="D125" i="41"/>
  <c r="D124" i="41"/>
  <c r="D123" i="41"/>
  <c r="D122" i="41"/>
  <c r="D121" i="41"/>
  <c r="D120" i="41"/>
  <c r="D119" i="41"/>
  <c r="D118" i="41"/>
  <c r="D117" i="41"/>
  <c r="D116" i="41"/>
  <c r="D115" i="41"/>
  <c r="D108" i="41"/>
  <c r="D107" i="41"/>
  <c r="D106" i="41"/>
  <c r="D105" i="41"/>
  <c r="D104" i="41"/>
  <c r="D103" i="41"/>
  <c r="D102" i="41"/>
  <c r="D101" i="41"/>
  <c r="D100" i="41"/>
  <c r="D99" i="41"/>
  <c r="D98" i="41"/>
  <c r="D97" i="41"/>
  <c r="D96" i="41"/>
  <c r="D88" i="41"/>
  <c r="D77" i="41"/>
  <c r="D78" i="41"/>
  <c r="D79" i="41"/>
  <c r="D80" i="41"/>
  <c r="D81" i="41"/>
  <c r="D82" i="41"/>
  <c r="D83" i="41"/>
  <c r="D84" i="41"/>
  <c r="D85" i="41"/>
  <c r="D86" i="41"/>
  <c r="D87" i="41"/>
  <c r="D76" i="41"/>
  <c r="P132" i="16" l="1"/>
  <c r="Q132" i="16"/>
  <c r="Q173" i="16" s="1"/>
  <c r="R132" i="16"/>
  <c r="R173" i="16" s="1"/>
  <c r="S132" i="16"/>
  <c r="S173" i="16" s="1"/>
  <c r="T132" i="16"/>
  <c r="T173" i="16" s="1"/>
  <c r="P134" i="16"/>
  <c r="Q134" i="16"/>
  <c r="R134" i="16"/>
  <c r="S134" i="16"/>
  <c r="T134" i="16"/>
  <c r="P135" i="16"/>
  <c r="Q135" i="16"/>
  <c r="Q176" i="16" s="1"/>
  <c r="R135" i="16"/>
  <c r="R176" i="16" s="1"/>
  <c r="S135" i="16"/>
  <c r="S176" i="16" s="1"/>
  <c r="T135" i="16"/>
  <c r="T176" i="16" s="1"/>
  <c r="P136" i="16"/>
  <c r="Q136" i="16"/>
  <c r="Q177" i="16" s="1"/>
  <c r="R136" i="16"/>
  <c r="R177" i="16" s="1"/>
  <c r="S136" i="16"/>
  <c r="S177" i="16" s="1"/>
  <c r="T136" i="16"/>
  <c r="T177" i="16" s="1"/>
  <c r="P173" i="16" l="1"/>
  <c r="P176" i="16"/>
  <c r="P177" i="16"/>
  <c r="J30" i="16"/>
  <c r="J32" i="16"/>
  <c r="J31" i="16"/>
  <c r="G28" i="16"/>
  <c r="M28" i="16" s="1"/>
  <c r="O137" i="16" s="1"/>
  <c r="F28" i="16"/>
  <c r="G35" i="16"/>
  <c r="F35" i="16"/>
  <c r="F19" i="16"/>
  <c r="F46" i="16"/>
  <c r="F45" i="16"/>
  <c r="F44" i="16"/>
  <c r="F43" i="16"/>
  <c r="F42" i="16"/>
  <c r="F41" i="16"/>
  <c r="F40" i="16"/>
  <c r="F39" i="16"/>
  <c r="F38" i="16"/>
  <c r="F37" i="16"/>
  <c r="F34" i="16"/>
  <c r="F33" i="16"/>
  <c r="F27" i="16"/>
  <c r="F26" i="16"/>
  <c r="F25" i="16"/>
  <c r="F24" i="16"/>
  <c r="F23" i="16"/>
  <c r="F22" i="16"/>
  <c r="F21" i="16"/>
  <c r="F18" i="16"/>
  <c r="F17" i="16"/>
  <c r="T115" i="16"/>
  <c r="S115" i="16"/>
  <c r="R115" i="16"/>
  <c r="Q115" i="16"/>
  <c r="P115" i="16"/>
  <c r="T114" i="16"/>
  <c r="S114" i="16"/>
  <c r="R114" i="16"/>
  <c r="Q114" i="16"/>
  <c r="P114" i="16"/>
  <c r="T113" i="16"/>
  <c r="S113" i="16"/>
  <c r="R113" i="16"/>
  <c r="Q113" i="16"/>
  <c r="P113" i="16"/>
  <c r="T112" i="16"/>
  <c r="S112" i="16"/>
  <c r="R112" i="16"/>
  <c r="Q112" i="16"/>
  <c r="P112" i="16"/>
  <c r="T111" i="16"/>
  <c r="S111" i="16"/>
  <c r="R111" i="16"/>
  <c r="Q111" i="16"/>
  <c r="P111" i="16"/>
  <c r="T110" i="16"/>
  <c r="S110" i="16"/>
  <c r="R110" i="16"/>
  <c r="Q110" i="16"/>
  <c r="P110" i="16"/>
  <c r="T109" i="16"/>
  <c r="S109" i="16"/>
  <c r="R109" i="16"/>
  <c r="Q109" i="16"/>
  <c r="P109" i="16"/>
  <c r="T108" i="16"/>
  <c r="S108" i="16"/>
  <c r="R108" i="16"/>
  <c r="Q108" i="16"/>
  <c r="P108" i="16"/>
  <c r="T107" i="16"/>
  <c r="S107" i="16"/>
  <c r="R107" i="16"/>
  <c r="Q107" i="16"/>
  <c r="P107" i="16"/>
  <c r="T106" i="16"/>
  <c r="S106" i="16"/>
  <c r="R106" i="16"/>
  <c r="Q106" i="16"/>
  <c r="P106" i="16"/>
  <c r="T105" i="16"/>
  <c r="S105" i="16"/>
  <c r="R105" i="16"/>
  <c r="Q105" i="16"/>
  <c r="P105" i="16"/>
  <c r="T104" i="16"/>
  <c r="S104" i="16"/>
  <c r="R104" i="16"/>
  <c r="Q104" i="16"/>
  <c r="P104" i="16"/>
  <c r="T103" i="16"/>
  <c r="S103" i="16"/>
  <c r="R103" i="16"/>
  <c r="Q103" i="16"/>
  <c r="P103" i="16"/>
  <c r="T102" i="16"/>
  <c r="S102" i="16"/>
  <c r="R102" i="16"/>
  <c r="Q102" i="16"/>
  <c r="P102" i="16"/>
  <c r="T101" i="16"/>
  <c r="S101" i="16"/>
  <c r="R101" i="16"/>
  <c r="Q101" i="16"/>
  <c r="P101" i="16"/>
  <c r="T100" i="16"/>
  <c r="S100" i="16"/>
  <c r="R100" i="16"/>
  <c r="Q100" i="16"/>
  <c r="P100" i="16"/>
  <c r="T99" i="16"/>
  <c r="S99" i="16"/>
  <c r="R99" i="16"/>
  <c r="Q99" i="16"/>
  <c r="P99" i="16"/>
  <c r="T98" i="16"/>
  <c r="S98" i="16"/>
  <c r="R98" i="16"/>
  <c r="Q98" i="16"/>
  <c r="P98" i="16"/>
  <c r="T97" i="16"/>
  <c r="S97" i="16"/>
  <c r="R97" i="16"/>
  <c r="Q97" i="16"/>
  <c r="P97" i="16"/>
  <c r="T96" i="16"/>
  <c r="S96" i="16"/>
  <c r="R96" i="16"/>
  <c r="Q96" i="16"/>
  <c r="P96" i="16"/>
  <c r="T95" i="16"/>
  <c r="S95" i="16"/>
  <c r="R95" i="16"/>
  <c r="Q95" i="16"/>
  <c r="P95" i="16"/>
  <c r="T94" i="16"/>
  <c r="S94" i="16"/>
  <c r="R94" i="16"/>
  <c r="Q94" i="16"/>
  <c r="P94" i="16"/>
  <c r="T93" i="16"/>
  <c r="S93" i="16"/>
  <c r="R93" i="16"/>
  <c r="Q93" i="16"/>
  <c r="P93" i="16"/>
  <c r="T92" i="16"/>
  <c r="S92" i="16"/>
  <c r="R92" i="16"/>
  <c r="Q92" i="16"/>
  <c r="P92" i="16"/>
  <c r="T91" i="16"/>
  <c r="S91" i="16"/>
  <c r="R91" i="16"/>
  <c r="Q91" i="16"/>
  <c r="P91" i="16"/>
  <c r="T90" i="16"/>
  <c r="S90" i="16"/>
  <c r="R90" i="16"/>
  <c r="Q90" i="16"/>
  <c r="P90" i="16"/>
  <c r="T89" i="16"/>
  <c r="S89" i="16"/>
  <c r="R89" i="16"/>
  <c r="Q89" i="16"/>
  <c r="P89" i="16"/>
  <c r="T88" i="16"/>
  <c r="S88" i="16"/>
  <c r="R88" i="16"/>
  <c r="Q88" i="16"/>
  <c r="P88" i="16"/>
  <c r="T87" i="16"/>
  <c r="S87" i="16"/>
  <c r="R87" i="16"/>
  <c r="Q87" i="16"/>
  <c r="P87" i="16"/>
  <c r="T86" i="16"/>
  <c r="S86" i="16"/>
  <c r="R86" i="16"/>
  <c r="Q86" i="16"/>
  <c r="P86" i="16"/>
  <c r="L115" i="16"/>
  <c r="K115" i="16"/>
  <c r="J115" i="16"/>
  <c r="I115" i="16"/>
  <c r="H115" i="16"/>
  <c r="L114" i="16"/>
  <c r="K114" i="16"/>
  <c r="J114" i="16"/>
  <c r="I114" i="16"/>
  <c r="H114" i="16"/>
  <c r="L113" i="16"/>
  <c r="K113" i="16"/>
  <c r="J113" i="16"/>
  <c r="I113" i="16"/>
  <c r="H113" i="16"/>
  <c r="L112" i="16"/>
  <c r="K112" i="16"/>
  <c r="J112" i="16"/>
  <c r="I112" i="16"/>
  <c r="H112" i="16"/>
  <c r="L111" i="16"/>
  <c r="K111" i="16"/>
  <c r="J111" i="16"/>
  <c r="I111" i="16"/>
  <c r="H111" i="16"/>
  <c r="L110" i="16"/>
  <c r="K110" i="16"/>
  <c r="J110" i="16"/>
  <c r="I110" i="16"/>
  <c r="H110" i="16"/>
  <c r="L109" i="16"/>
  <c r="K109" i="16"/>
  <c r="J109" i="16"/>
  <c r="I109" i="16"/>
  <c r="H109" i="16"/>
  <c r="L108" i="16"/>
  <c r="K108" i="16"/>
  <c r="J108" i="16"/>
  <c r="I108" i="16"/>
  <c r="H108" i="16"/>
  <c r="L107" i="16"/>
  <c r="K107" i="16"/>
  <c r="J107" i="16"/>
  <c r="I107" i="16"/>
  <c r="H107" i="16"/>
  <c r="L106" i="16"/>
  <c r="K106" i="16"/>
  <c r="J106" i="16"/>
  <c r="I106" i="16"/>
  <c r="H106" i="16"/>
  <c r="L105" i="16"/>
  <c r="K105" i="16"/>
  <c r="J105" i="16"/>
  <c r="I105" i="16"/>
  <c r="H105" i="16"/>
  <c r="L104" i="16"/>
  <c r="K104" i="16"/>
  <c r="J104" i="16"/>
  <c r="I104" i="16"/>
  <c r="H104" i="16"/>
  <c r="L103" i="16"/>
  <c r="K103" i="16"/>
  <c r="J103" i="16"/>
  <c r="I103" i="16"/>
  <c r="H103" i="16"/>
  <c r="L102" i="16"/>
  <c r="K102" i="16"/>
  <c r="J102" i="16"/>
  <c r="I102" i="16"/>
  <c r="H102" i="16"/>
  <c r="L101" i="16"/>
  <c r="K101" i="16"/>
  <c r="J101" i="16"/>
  <c r="I101" i="16"/>
  <c r="H101" i="16"/>
  <c r="L100" i="16"/>
  <c r="K100" i="16"/>
  <c r="J100" i="16"/>
  <c r="I100" i="16"/>
  <c r="H100" i="16"/>
  <c r="L99" i="16"/>
  <c r="K99" i="16"/>
  <c r="J99" i="16"/>
  <c r="I99" i="16"/>
  <c r="H99" i="16"/>
  <c r="L98" i="16"/>
  <c r="K98" i="16"/>
  <c r="J98" i="16"/>
  <c r="I98" i="16"/>
  <c r="H98" i="16"/>
  <c r="L97" i="16"/>
  <c r="K97" i="16"/>
  <c r="J97" i="16"/>
  <c r="I97" i="16"/>
  <c r="H97" i="16"/>
  <c r="L96" i="16"/>
  <c r="K96" i="16"/>
  <c r="J96" i="16"/>
  <c r="I96" i="16"/>
  <c r="H96" i="16"/>
  <c r="L95" i="16"/>
  <c r="K95" i="16"/>
  <c r="J95" i="16"/>
  <c r="I95" i="16"/>
  <c r="H95" i="16"/>
  <c r="L94" i="16"/>
  <c r="K94" i="16"/>
  <c r="J94" i="16"/>
  <c r="I94" i="16"/>
  <c r="H94" i="16"/>
  <c r="L93" i="16"/>
  <c r="K93" i="16"/>
  <c r="J93" i="16"/>
  <c r="I93" i="16"/>
  <c r="H93" i="16"/>
  <c r="L92" i="16"/>
  <c r="K92" i="16"/>
  <c r="J92" i="16"/>
  <c r="I92" i="16"/>
  <c r="H92" i="16"/>
  <c r="L91" i="16"/>
  <c r="K91" i="16"/>
  <c r="J91" i="16"/>
  <c r="I91" i="16"/>
  <c r="H91" i="16"/>
  <c r="L90" i="16"/>
  <c r="K90" i="16"/>
  <c r="J90" i="16"/>
  <c r="I90" i="16"/>
  <c r="H90" i="16"/>
  <c r="L89" i="16"/>
  <c r="K89" i="16"/>
  <c r="J89" i="16"/>
  <c r="I89" i="16"/>
  <c r="H89" i="16"/>
  <c r="L88" i="16"/>
  <c r="K88" i="16"/>
  <c r="J88" i="16"/>
  <c r="I88" i="16"/>
  <c r="H88" i="16"/>
  <c r="L87" i="16"/>
  <c r="K87" i="16"/>
  <c r="J87" i="16"/>
  <c r="I87" i="16"/>
  <c r="H87" i="16"/>
  <c r="L86" i="16"/>
  <c r="K86" i="16"/>
  <c r="J86" i="16"/>
  <c r="I86" i="16"/>
  <c r="H86" i="16"/>
  <c r="G46" i="16"/>
  <c r="G45" i="16"/>
  <c r="G44" i="16"/>
  <c r="G43" i="16"/>
  <c r="G42" i="16"/>
  <c r="G41" i="16"/>
  <c r="G40" i="16"/>
  <c r="G39" i="16"/>
  <c r="G38" i="16"/>
  <c r="G37" i="16"/>
  <c r="G34" i="16"/>
  <c r="G33" i="16"/>
  <c r="G27" i="16"/>
  <c r="G26" i="16"/>
  <c r="G25" i="16"/>
  <c r="G24" i="16"/>
  <c r="G23" i="16"/>
  <c r="G22" i="16"/>
  <c r="G21" i="16"/>
  <c r="G19" i="16"/>
  <c r="J19" i="16" s="1"/>
  <c r="J20" i="16" s="1"/>
  <c r="G18" i="16"/>
  <c r="G17" i="16"/>
  <c r="J21" i="16" l="1"/>
  <c r="J38" i="16"/>
  <c r="J24" i="16"/>
  <c r="J33" i="16"/>
  <c r="I22" i="16"/>
  <c r="I26" i="16"/>
  <c r="G200" i="16" s="1"/>
  <c r="J200" i="16" s="1"/>
  <c r="I37" i="16"/>
  <c r="I41" i="16"/>
  <c r="G215" i="16" s="1"/>
  <c r="L215" i="16" s="1"/>
  <c r="I45" i="16"/>
  <c r="G219" i="16" s="1"/>
  <c r="L219" i="16" s="1"/>
  <c r="J34" i="16"/>
  <c r="S143" i="16" s="1"/>
  <c r="I18" i="16"/>
  <c r="I24" i="16"/>
  <c r="I33" i="16"/>
  <c r="I39" i="16"/>
  <c r="G213" i="16" s="1"/>
  <c r="L213" i="16" s="1"/>
  <c r="I43" i="16"/>
  <c r="G217" i="16" s="1"/>
  <c r="L217" i="16" s="1"/>
  <c r="I19" i="16"/>
  <c r="I20" i="16" s="1"/>
  <c r="J17" i="16"/>
  <c r="J22" i="16"/>
  <c r="J37" i="16"/>
  <c r="J41" i="16"/>
  <c r="I21" i="16"/>
  <c r="I25" i="16"/>
  <c r="G199" i="16" s="1"/>
  <c r="I34" i="16"/>
  <c r="G208" i="16" s="1"/>
  <c r="I40" i="16"/>
  <c r="G214" i="16" s="1"/>
  <c r="I44" i="16"/>
  <c r="G218" i="16" s="1"/>
  <c r="I35" i="16"/>
  <c r="I36" i="16" s="1"/>
  <c r="I219" i="16"/>
  <c r="J18" i="16"/>
  <c r="J35" i="16"/>
  <c r="J36" i="16" s="1"/>
  <c r="J43" i="16"/>
  <c r="I17" i="16"/>
  <c r="I23" i="16"/>
  <c r="G197" i="16" s="1"/>
  <c r="I27" i="16"/>
  <c r="G201" i="16" s="1"/>
  <c r="I38" i="16"/>
  <c r="G212" i="16" s="1"/>
  <c r="I42" i="16"/>
  <c r="G216" i="16" s="1"/>
  <c r="I46" i="16"/>
  <c r="G220" i="16" s="1"/>
  <c r="I28" i="16"/>
  <c r="I29" i="16" s="1"/>
  <c r="I30" i="16" s="1"/>
  <c r="I31" i="16" s="1"/>
  <c r="I32" i="16" s="1"/>
  <c r="I200" i="16"/>
  <c r="H200" i="16"/>
  <c r="H135" i="16" s="1"/>
  <c r="P137" i="16"/>
  <c r="M32" i="16"/>
  <c r="O141" i="16" s="1"/>
  <c r="M31" i="16"/>
  <c r="O140" i="16" s="1"/>
  <c r="M30" i="16"/>
  <c r="O139" i="16" s="1"/>
  <c r="J29" i="16"/>
  <c r="M29" i="16" s="1"/>
  <c r="O138" i="16" s="1"/>
  <c r="I213" i="16" l="1"/>
  <c r="R143" i="16"/>
  <c r="T143" i="16"/>
  <c r="J213" i="16"/>
  <c r="P143" i="16"/>
  <c r="Q143" i="16"/>
  <c r="H213" i="16"/>
  <c r="J215" i="16"/>
  <c r="J217" i="16"/>
  <c r="K215" i="16"/>
  <c r="K213" i="16"/>
  <c r="K217" i="16"/>
  <c r="I217" i="16"/>
  <c r="H215" i="16"/>
  <c r="J219" i="16"/>
  <c r="I215" i="16"/>
  <c r="L200" i="16"/>
  <c r="K200" i="16"/>
  <c r="H217" i="16"/>
  <c r="K219" i="16"/>
  <c r="H219" i="16"/>
  <c r="L220" i="16"/>
  <c r="K220" i="16"/>
  <c r="H220" i="16"/>
  <c r="J220" i="16"/>
  <c r="I220" i="16"/>
  <c r="L197" i="16"/>
  <c r="K197" i="16"/>
  <c r="I197" i="16"/>
  <c r="H197" i="16"/>
  <c r="H132" i="16" s="1"/>
  <c r="J197" i="16"/>
  <c r="L199" i="16"/>
  <c r="K199" i="16"/>
  <c r="J199" i="16"/>
  <c r="H199" i="16"/>
  <c r="H134" i="16" s="1"/>
  <c r="I199" i="16"/>
  <c r="L216" i="16"/>
  <c r="H216" i="16"/>
  <c r="J216" i="16"/>
  <c r="K216" i="16"/>
  <c r="I216" i="16"/>
  <c r="J218" i="16"/>
  <c r="L218" i="16"/>
  <c r="I218" i="16"/>
  <c r="K218" i="16"/>
  <c r="H218" i="16"/>
  <c r="H176" i="16"/>
  <c r="L212" i="16"/>
  <c r="H212" i="16"/>
  <c r="K212" i="16"/>
  <c r="J212" i="16"/>
  <c r="I212" i="16"/>
  <c r="L214" i="16"/>
  <c r="H214" i="16"/>
  <c r="K214" i="16"/>
  <c r="J214" i="16"/>
  <c r="I214" i="16"/>
  <c r="K201" i="16"/>
  <c r="J201" i="16"/>
  <c r="H201" i="16"/>
  <c r="H136" i="16" s="1"/>
  <c r="I201" i="16"/>
  <c r="L201" i="16"/>
  <c r="L208" i="16"/>
  <c r="J208" i="16"/>
  <c r="H208" i="16"/>
  <c r="H143" i="16" s="1"/>
  <c r="I208" i="16"/>
  <c r="K208" i="16"/>
  <c r="P138" i="16"/>
  <c r="Q138" i="16" s="1"/>
  <c r="P141" i="16"/>
  <c r="E108" i="41" s="1"/>
  <c r="O182" i="16"/>
  <c r="P140" i="16"/>
  <c r="P139" i="16"/>
  <c r="Q139" i="16" s="1"/>
  <c r="Q180" i="16" s="1"/>
  <c r="O180" i="16"/>
  <c r="Q137" i="16"/>
  <c r="D23" i="42"/>
  <c r="E23" i="42" l="1"/>
  <c r="E45" i="6"/>
  <c r="E106" i="41"/>
  <c r="H177" i="16"/>
  <c r="Q141" i="16"/>
  <c r="Q182" i="16" s="1"/>
  <c r="H173" i="16"/>
  <c r="P180" i="16"/>
  <c r="P182" i="16"/>
  <c r="Q140" i="16"/>
  <c r="R140" i="16" s="1"/>
  <c r="R137" i="16"/>
  <c r="R139" i="16"/>
  <c r="R180" i="16" s="1"/>
  <c r="F106" i="41"/>
  <c r="R138" i="16"/>
  <c r="F23" i="42" l="1"/>
  <c r="F45" i="6"/>
  <c r="F108" i="41"/>
  <c r="R141" i="16"/>
  <c r="R182" i="16" s="1"/>
  <c r="S140" i="16"/>
  <c r="S138" i="16"/>
  <c r="S137" i="16"/>
  <c r="S139" i="16"/>
  <c r="S180" i="16" s="1"/>
  <c r="G106" i="41"/>
  <c r="D20" i="45"/>
  <c r="E20" i="45" s="1"/>
  <c r="F20" i="45" s="1"/>
  <c r="G20" i="45" s="1"/>
  <c r="H20" i="45" s="1"/>
  <c r="D19" i="45"/>
  <c r="E19" i="45" s="1"/>
  <c r="F19" i="45" s="1"/>
  <c r="G19" i="45" s="1"/>
  <c r="H19" i="45" s="1"/>
  <c r="D18" i="45"/>
  <c r="E18" i="45" s="1"/>
  <c r="F18" i="45" s="1"/>
  <c r="G18" i="45" s="1"/>
  <c r="H18" i="45" s="1"/>
  <c r="D17" i="45"/>
  <c r="E17" i="45" s="1"/>
  <c r="F17" i="45" s="1"/>
  <c r="G17" i="45" s="1"/>
  <c r="D16" i="45"/>
  <c r="E16" i="45" s="1"/>
  <c r="F16" i="45" s="1"/>
  <c r="G16" i="45" s="1"/>
  <c r="H16" i="45" s="1"/>
  <c r="G108" i="41" l="1"/>
  <c r="S141" i="16"/>
  <c r="H108" i="41" s="1"/>
  <c r="G23" i="42"/>
  <c r="G45" i="6"/>
  <c r="S182" i="16"/>
  <c r="T137" i="16"/>
  <c r="T140" i="16"/>
  <c r="T138" i="16"/>
  <c r="T139" i="16"/>
  <c r="H106" i="41"/>
  <c r="H17" i="45"/>
  <c r="T141" i="16" l="1"/>
  <c r="H23" i="42"/>
  <c r="I45" i="6" s="1"/>
  <c r="H45" i="6"/>
  <c r="I108" i="41"/>
  <c r="T182" i="16"/>
  <c r="I106" i="41"/>
  <c r="T180" i="16"/>
  <c r="I156" i="16"/>
  <c r="J156" i="16"/>
  <c r="K156" i="16"/>
  <c r="L156" i="16"/>
  <c r="H156" i="16"/>
  <c r="H19" i="31" l="1"/>
  <c r="G19" i="31"/>
  <c r="F19" i="31"/>
  <c r="E19" i="31"/>
  <c r="D19" i="31"/>
  <c r="H18" i="31"/>
  <c r="G18" i="31"/>
  <c r="F18" i="31"/>
  <c r="E18" i="31"/>
  <c r="D18" i="31"/>
  <c r="H19" i="30"/>
  <c r="G19" i="30"/>
  <c r="F19" i="30"/>
  <c r="E19" i="30"/>
  <c r="D19" i="30"/>
  <c r="H18" i="30"/>
  <c r="G18" i="30"/>
  <c r="F18" i="30"/>
  <c r="E18" i="30"/>
  <c r="D18" i="30"/>
  <c r="H19" i="29"/>
  <c r="G19" i="29"/>
  <c r="F19" i="29"/>
  <c r="E19" i="29"/>
  <c r="D19" i="29"/>
  <c r="C19" i="29"/>
  <c r="H18" i="29"/>
  <c r="G18" i="29"/>
  <c r="F18" i="29"/>
  <c r="E18" i="29"/>
  <c r="D18" i="29"/>
  <c r="C18" i="29"/>
  <c r="I19" i="28"/>
  <c r="H19" i="28"/>
  <c r="G19" i="28"/>
  <c r="F19" i="28"/>
  <c r="I18" i="28"/>
  <c r="G18" i="28"/>
  <c r="F18" i="28"/>
  <c r="E18" i="28"/>
  <c r="G156" i="16"/>
  <c r="O156" i="16"/>
  <c r="B126" i="16"/>
  <c r="D15" i="45"/>
  <c r="E15" i="45" s="1"/>
  <c r="F15" i="45" s="1"/>
  <c r="G15" i="45" s="1"/>
  <c r="H15" i="45" s="1"/>
  <c r="B17" i="16"/>
  <c r="D46" i="28" s="1"/>
  <c r="B18" i="16"/>
  <c r="B19" i="16"/>
  <c r="B20" i="16"/>
  <c r="G191" i="16"/>
  <c r="G192" i="16"/>
  <c r="B21" i="16"/>
  <c r="B22" i="16"/>
  <c r="B23" i="16"/>
  <c r="B24" i="16"/>
  <c r="G198" i="16"/>
  <c r="B25" i="16"/>
  <c r="B26" i="16"/>
  <c r="B27" i="16"/>
  <c r="B28" i="16"/>
  <c r="B29" i="16"/>
  <c r="B30" i="16"/>
  <c r="B31" i="16"/>
  <c r="B32" i="16"/>
  <c r="B33" i="16"/>
  <c r="G207" i="16"/>
  <c r="B34" i="16"/>
  <c r="B35" i="16"/>
  <c r="B36" i="16"/>
  <c r="B37" i="16"/>
  <c r="G211" i="16"/>
  <c r="B38" i="16"/>
  <c r="B39" i="16"/>
  <c r="B40" i="16"/>
  <c r="B41" i="16"/>
  <c r="B42" i="16"/>
  <c r="B43" i="16"/>
  <c r="G152" i="16"/>
  <c r="O152" i="16"/>
  <c r="B44" i="16"/>
  <c r="G153" i="16"/>
  <c r="O153" i="16"/>
  <c r="B45" i="16"/>
  <c r="G154" i="16"/>
  <c r="O154" i="16"/>
  <c r="B46" i="16"/>
  <c r="G155" i="16"/>
  <c r="O155" i="16"/>
  <c r="P155" i="16" s="1"/>
  <c r="B220" i="16"/>
  <c r="B219" i="16"/>
  <c r="B218" i="16"/>
  <c r="B217" i="16"/>
  <c r="B216" i="16"/>
  <c r="B215" i="16"/>
  <c r="B214" i="16"/>
  <c r="B213" i="16"/>
  <c r="B212" i="16"/>
  <c r="B211" i="16"/>
  <c r="B210" i="16"/>
  <c r="B209" i="16"/>
  <c r="B208" i="16"/>
  <c r="B207" i="16"/>
  <c r="B206" i="16"/>
  <c r="B205" i="16"/>
  <c r="B204" i="16"/>
  <c r="B203" i="16"/>
  <c r="B202" i="16"/>
  <c r="B201" i="16"/>
  <c r="B200" i="16"/>
  <c r="B199" i="16"/>
  <c r="B198" i="16"/>
  <c r="B197" i="16"/>
  <c r="B196" i="16"/>
  <c r="B195" i="16"/>
  <c r="B194" i="16"/>
  <c r="B193" i="16"/>
  <c r="B192" i="16"/>
  <c r="B191" i="16"/>
  <c r="M116" i="16"/>
  <c r="N116" i="16"/>
  <c r="O116" i="16"/>
  <c r="S116" i="16"/>
  <c r="G116" i="16"/>
  <c r="F116" i="16"/>
  <c r="I116" i="16"/>
  <c r="H116" i="16"/>
  <c r="B115" i="16"/>
  <c r="B114" i="16"/>
  <c r="B113" i="16"/>
  <c r="B112" i="16"/>
  <c r="B111" i="16"/>
  <c r="B110" i="16"/>
  <c r="B109" i="16"/>
  <c r="B108" i="16"/>
  <c r="B107" i="16"/>
  <c r="B106" i="16"/>
  <c r="B105" i="16"/>
  <c r="B104" i="16"/>
  <c r="B103" i="16"/>
  <c r="B102" i="16"/>
  <c r="B101" i="16"/>
  <c r="B100" i="16"/>
  <c r="B99" i="16"/>
  <c r="B98" i="16"/>
  <c r="B97" i="16"/>
  <c r="B96" i="16"/>
  <c r="B95" i="16"/>
  <c r="B94" i="16"/>
  <c r="B93" i="16"/>
  <c r="B92" i="16"/>
  <c r="B91" i="16"/>
  <c r="B90" i="16"/>
  <c r="B89" i="16"/>
  <c r="B88" i="16"/>
  <c r="B87" i="16"/>
  <c r="B86" i="16"/>
  <c r="L116" i="16"/>
  <c r="J116" i="16"/>
  <c r="K116" i="16"/>
  <c r="P116" i="16"/>
  <c r="Q116" i="16"/>
  <c r="T116" i="16"/>
  <c r="R116" i="16"/>
  <c r="X58" i="16"/>
  <c r="Y58" i="16"/>
  <c r="Z58" i="16"/>
  <c r="AA58" i="16"/>
  <c r="AB58" i="16"/>
  <c r="F60" i="16"/>
  <c r="F61" i="16"/>
  <c r="F69" i="16"/>
  <c r="F70" i="16"/>
  <c r="F77" i="16"/>
  <c r="F78" i="16"/>
  <c r="F79" i="16"/>
  <c r="D32" i="41"/>
  <c r="B32" i="41"/>
  <c r="B51" i="16"/>
  <c r="B52" i="16"/>
  <c r="B53" i="16"/>
  <c r="B54" i="16"/>
  <c r="B55" i="16"/>
  <c r="B56" i="16"/>
  <c r="B57" i="16"/>
  <c r="B58" i="16"/>
  <c r="B59" i="16"/>
  <c r="B60" i="16"/>
  <c r="B61" i="16"/>
  <c r="B62" i="16"/>
  <c r="B63" i="16"/>
  <c r="B64" i="16"/>
  <c r="B65" i="16"/>
  <c r="B66" i="16"/>
  <c r="B67" i="16"/>
  <c r="B68" i="16"/>
  <c r="B69" i="16"/>
  <c r="B70" i="16"/>
  <c r="B71" i="16"/>
  <c r="B72" i="16"/>
  <c r="B73" i="16"/>
  <c r="B74" i="16"/>
  <c r="B75" i="16"/>
  <c r="B76" i="16"/>
  <c r="B77" i="16"/>
  <c r="B78" i="16"/>
  <c r="B79" i="16"/>
  <c r="B80" i="16"/>
  <c r="D14" i="6"/>
  <c r="E13" i="6"/>
  <c r="F13" i="6"/>
  <c r="G13" i="6"/>
  <c r="H13" i="6"/>
  <c r="I13" i="6"/>
  <c r="D13" i="6"/>
  <c r="I23" i="28"/>
  <c r="H23" i="28"/>
  <c r="G23" i="28"/>
  <c r="F23" i="28"/>
  <c r="E23" i="28"/>
  <c r="D23" i="28"/>
  <c r="I23" i="29"/>
  <c r="H23" i="29"/>
  <c r="G23" i="29"/>
  <c r="F23" i="29"/>
  <c r="E23" i="29"/>
  <c r="D23" i="29"/>
  <c r="E23" i="30"/>
  <c r="F23" i="30"/>
  <c r="G23" i="30"/>
  <c r="H23" i="30"/>
  <c r="I23" i="30"/>
  <c r="D23" i="30"/>
  <c r="E26" i="31"/>
  <c r="F26" i="31"/>
  <c r="G26" i="31"/>
  <c r="H26" i="31"/>
  <c r="I26" i="31"/>
  <c r="D26" i="31"/>
  <c r="D18" i="27"/>
  <c r="B155" i="16"/>
  <c r="B154" i="16"/>
  <c r="B153" i="16"/>
  <c r="B152" i="16"/>
  <c r="B151" i="16"/>
  <c r="B150" i="16"/>
  <c r="B149" i="16"/>
  <c r="B148" i="16"/>
  <c r="B147" i="16"/>
  <c r="B146" i="16"/>
  <c r="B145" i="16"/>
  <c r="B144" i="16"/>
  <c r="B143" i="16"/>
  <c r="B142" i="16"/>
  <c r="B141" i="16"/>
  <c r="B140" i="16"/>
  <c r="B139" i="16"/>
  <c r="B138" i="16"/>
  <c r="B137" i="16"/>
  <c r="B136" i="16"/>
  <c r="B135" i="16"/>
  <c r="B134" i="16"/>
  <c r="B133" i="16"/>
  <c r="B132" i="16"/>
  <c r="B131" i="16"/>
  <c r="B130" i="16"/>
  <c r="B129" i="16"/>
  <c r="B128" i="16"/>
  <c r="B127" i="16"/>
  <c r="G75" i="16" l="1"/>
  <c r="F75" i="16" s="1"/>
  <c r="D52" i="28"/>
  <c r="G52" i="28" s="1"/>
  <c r="D141" i="41"/>
  <c r="D57" i="31"/>
  <c r="H57" i="31" s="1"/>
  <c r="D51" i="30"/>
  <c r="G51" i="30" s="1"/>
  <c r="D79" i="31"/>
  <c r="H79" i="31" s="1"/>
  <c r="D70" i="29"/>
  <c r="G70" i="29" s="1"/>
  <c r="D58" i="30"/>
  <c r="G58" i="30" s="1"/>
  <c r="D138" i="41"/>
  <c r="D47" i="30"/>
  <c r="G47" i="30" s="1"/>
  <c r="D45" i="29"/>
  <c r="G45" i="29" s="1"/>
  <c r="D65" i="30"/>
  <c r="G65" i="30" s="1"/>
  <c r="D47" i="29"/>
  <c r="G47" i="29" s="1"/>
  <c r="D53" i="28"/>
  <c r="D55" i="28"/>
  <c r="G55" i="28" s="1"/>
  <c r="D48" i="28"/>
  <c r="D78" i="31"/>
  <c r="H78" i="31" s="1"/>
  <c r="G68" i="16"/>
  <c r="F68" i="16" s="1"/>
  <c r="G56" i="16"/>
  <c r="F56" i="16" s="1"/>
  <c r="D144" i="41"/>
  <c r="D58" i="28"/>
  <c r="D72" i="28"/>
  <c r="D48" i="30"/>
  <c r="G48" i="30" s="1"/>
  <c r="D46" i="29"/>
  <c r="G46" i="29" s="1"/>
  <c r="D66" i="30"/>
  <c r="G66" i="30" s="1"/>
  <c r="D47" i="28"/>
  <c r="D49" i="30"/>
  <c r="G49" i="30" s="1"/>
  <c r="D50" i="31"/>
  <c r="H50" i="31" s="1"/>
  <c r="D48" i="31"/>
  <c r="G51" i="16"/>
  <c r="F51" i="16" s="1"/>
  <c r="D75" i="28"/>
  <c r="D65" i="29"/>
  <c r="G65" i="29" s="1"/>
  <c r="D44" i="29"/>
  <c r="G44" i="29" s="1"/>
  <c r="D45" i="30"/>
  <c r="G45" i="30" s="1"/>
  <c r="D49" i="31"/>
  <c r="G72" i="16"/>
  <c r="F72" i="16" s="1"/>
  <c r="G52" i="16"/>
  <c r="F52" i="16" s="1"/>
  <c r="D54" i="29"/>
  <c r="G54" i="29" s="1"/>
  <c r="D54" i="28"/>
  <c r="G54" i="28" s="1"/>
  <c r="D49" i="29"/>
  <c r="G49" i="29" s="1"/>
  <c r="D74" i="28"/>
  <c r="D66" i="29"/>
  <c r="G66" i="29" s="1"/>
  <c r="D46" i="30"/>
  <c r="G46" i="30" s="1"/>
  <c r="D48" i="29"/>
  <c r="G48" i="29" s="1"/>
  <c r="D73" i="28"/>
  <c r="D58" i="31"/>
  <c r="H58" i="31" s="1"/>
  <c r="D69" i="31"/>
  <c r="F57" i="31"/>
  <c r="F52" i="28"/>
  <c r="F54" i="28"/>
  <c r="F56" i="31"/>
  <c r="F67" i="28"/>
  <c r="F54" i="31"/>
  <c r="F69" i="31"/>
  <c r="E54" i="28"/>
  <c r="F55" i="28"/>
  <c r="E69" i="31"/>
  <c r="E52" i="28"/>
  <c r="E55" i="28"/>
  <c r="E67" i="28"/>
  <c r="F58" i="31"/>
  <c r="E56" i="31"/>
  <c r="F56" i="28"/>
  <c r="E57" i="31"/>
  <c r="F61" i="31"/>
  <c r="F62" i="31"/>
  <c r="E54" i="31"/>
  <c r="F57" i="28"/>
  <c r="F58" i="28"/>
  <c r="F59" i="28"/>
  <c r="F60" i="28"/>
  <c r="F60" i="31"/>
  <c r="F59" i="31"/>
  <c r="D143" i="41"/>
  <c r="D140" i="41"/>
  <c r="D137" i="41"/>
  <c r="D74" i="31"/>
  <c r="D53" i="31"/>
  <c r="D60" i="31"/>
  <c r="D76" i="31"/>
  <c r="H76" i="31" s="1"/>
  <c r="D72" i="31"/>
  <c r="D75" i="31"/>
  <c r="H75" i="31" s="1"/>
  <c r="D54" i="31"/>
  <c r="D56" i="28"/>
  <c r="D77" i="28"/>
  <c r="D68" i="29"/>
  <c r="G68" i="29" s="1"/>
  <c r="D52" i="29"/>
  <c r="G52" i="29" s="1"/>
  <c r="D59" i="28"/>
  <c r="D50" i="30"/>
  <c r="G50" i="30" s="1"/>
  <c r="D71" i="29"/>
  <c r="G71" i="29" s="1"/>
  <c r="D59" i="30"/>
  <c r="G59" i="30" s="1"/>
  <c r="D57" i="28"/>
  <c r="D66" i="28"/>
  <c r="D76" i="30"/>
  <c r="G76" i="30" s="1"/>
  <c r="D69" i="29"/>
  <c r="G69" i="29" s="1"/>
  <c r="D53" i="29"/>
  <c r="G53" i="29" s="1"/>
  <c r="D54" i="30"/>
  <c r="G54" i="30" s="1"/>
  <c r="D55" i="29"/>
  <c r="G55" i="29" s="1"/>
  <c r="D50" i="29"/>
  <c r="G50" i="29" s="1"/>
  <c r="D67" i="28"/>
  <c r="D71" i="30"/>
  <c r="G71" i="30" s="1"/>
  <c r="D73" i="31"/>
  <c r="D51" i="31"/>
  <c r="D69" i="28"/>
  <c r="D69" i="30"/>
  <c r="G69" i="30" s="1"/>
  <c r="D76" i="28"/>
  <c r="D67" i="30"/>
  <c r="G67" i="30" s="1"/>
  <c r="D70" i="28"/>
  <c r="D68" i="30"/>
  <c r="G68" i="30" s="1"/>
  <c r="D67" i="29"/>
  <c r="G67" i="29" s="1"/>
  <c r="D139" i="41"/>
  <c r="D136" i="41"/>
  <c r="D146" i="41"/>
  <c r="G146" i="41" s="1"/>
  <c r="G73" i="16"/>
  <c r="F73" i="16" s="1"/>
  <c r="D70" i="31"/>
  <c r="H70" i="31" s="1"/>
  <c r="D77" i="31"/>
  <c r="H77" i="31" s="1"/>
  <c r="D56" i="31"/>
  <c r="D68" i="31"/>
  <c r="D59" i="31"/>
  <c r="H59" i="31" s="1"/>
  <c r="D71" i="31"/>
  <c r="H71" i="31" s="1"/>
  <c r="D60" i="28"/>
  <c r="D57" i="30"/>
  <c r="G57" i="30" s="1"/>
  <c r="D73" i="30"/>
  <c r="G73" i="30" s="1"/>
  <c r="D72" i="29"/>
  <c r="G72" i="29" s="1"/>
  <c r="D56" i="29"/>
  <c r="G56" i="29" s="1"/>
  <c r="D68" i="28"/>
  <c r="D75" i="29"/>
  <c r="G75" i="29" s="1"/>
  <c r="D58" i="29"/>
  <c r="G58" i="29" s="1"/>
  <c r="D56" i="30"/>
  <c r="G56" i="30" s="1"/>
  <c r="D72" i="30"/>
  <c r="G72" i="30" s="1"/>
  <c r="D73" i="29"/>
  <c r="G73" i="29" s="1"/>
  <c r="D57" i="29"/>
  <c r="G57" i="29" s="1"/>
  <c r="D74" i="30"/>
  <c r="G74" i="30" s="1"/>
  <c r="D55" i="30"/>
  <c r="G55" i="30" s="1"/>
  <c r="D50" i="28"/>
  <c r="D71" i="28"/>
  <c r="D74" i="29"/>
  <c r="G74" i="29" s="1"/>
  <c r="D52" i="31"/>
  <c r="D62" i="31"/>
  <c r="D51" i="29"/>
  <c r="D52" i="30"/>
  <c r="G52" i="30" s="1"/>
  <c r="D51" i="28"/>
  <c r="D75" i="30"/>
  <c r="G75" i="30" s="1"/>
  <c r="D135" i="41"/>
  <c r="D145" i="41"/>
  <c r="D142" i="41"/>
  <c r="G142" i="41" s="1"/>
  <c r="D61" i="31"/>
  <c r="D55" i="31"/>
  <c r="D53" i="30"/>
  <c r="G53" i="30" s="1"/>
  <c r="D64" i="29"/>
  <c r="G64" i="29" s="1"/>
  <c r="D70" i="30"/>
  <c r="G70" i="30" s="1"/>
  <c r="D49" i="28"/>
  <c r="G71" i="16"/>
  <c r="F71" i="16" s="1"/>
  <c r="G67" i="16"/>
  <c r="F67" i="16" s="1"/>
  <c r="G59" i="16"/>
  <c r="F59" i="16" s="1"/>
  <c r="G55" i="16"/>
  <c r="F55" i="16" s="1"/>
  <c r="G58" i="16"/>
  <c r="F58" i="16" s="1"/>
  <c r="G57" i="16"/>
  <c r="F57" i="16" s="1"/>
  <c r="D53" i="39"/>
  <c r="B24" i="30"/>
  <c r="F77" i="28"/>
  <c r="F79" i="31"/>
  <c r="G79" i="31" s="1"/>
  <c r="B27" i="31"/>
  <c r="B14" i="6"/>
  <c r="B18" i="27"/>
  <c r="B24" i="29"/>
  <c r="B24" i="28"/>
  <c r="D17" i="29"/>
  <c r="D17" i="30"/>
  <c r="H18" i="28"/>
  <c r="H17" i="28" s="1"/>
  <c r="P154" i="16"/>
  <c r="F78" i="31" s="1"/>
  <c r="G78" i="31" s="1"/>
  <c r="O181" i="16"/>
  <c r="P153" i="16"/>
  <c r="F77" i="31" s="1"/>
  <c r="O179" i="16"/>
  <c r="D128" i="41"/>
  <c r="D67" i="41"/>
  <c r="D109" i="41"/>
  <c r="F66" i="30"/>
  <c r="E51" i="30"/>
  <c r="F50" i="29"/>
  <c r="E53" i="30"/>
  <c r="F65" i="29"/>
  <c r="E50" i="29"/>
  <c r="F51" i="30"/>
  <c r="E52" i="29"/>
  <c r="F52" i="29"/>
  <c r="F54" i="30"/>
  <c r="E65" i="29"/>
  <c r="F53" i="30"/>
  <c r="F53" i="29"/>
  <c r="E66" i="30"/>
  <c r="E53" i="29"/>
  <c r="E54" i="30"/>
  <c r="F56" i="29"/>
  <c r="F54" i="29"/>
  <c r="F58" i="29"/>
  <c r="F56" i="30"/>
  <c r="F57" i="30"/>
  <c r="F55" i="30"/>
  <c r="F59" i="30"/>
  <c r="F58" i="30"/>
  <c r="F55" i="29"/>
  <c r="F57" i="29"/>
  <c r="P152" i="16"/>
  <c r="F76" i="31" s="1"/>
  <c r="O178" i="16"/>
  <c r="L198" i="16"/>
  <c r="J198" i="16"/>
  <c r="I198" i="16"/>
  <c r="H198" i="16"/>
  <c r="K198" i="16"/>
  <c r="P130" i="16"/>
  <c r="T130" i="16"/>
  <c r="S130" i="16"/>
  <c r="R130" i="16"/>
  <c r="Q130" i="16"/>
  <c r="L211" i="16"/>
  <c r="J211" i="16"/>
  <c r="I211" i="16"/>
  <c r="H211" i="16"/>
  <c r="K211" i="16"/>
  <c r="L191" i="16"/>
  <c r="I191" i="16"/>
  <c r="J191" i="16"/>
  <c r="K191" i="16"/>
  <c r="H191" i="16"/>
  <c r="T146" i="16"/>
  <c r="S146" i="16"/>
  <c r="P146" i="16"/>
  <c r="R146" i="16"/>
  <c r="J146" i="16" s="1"/>
  <c r="Q146" i="16"/>
  <c r="I146" i="16" s="1"/>
  <c r="T144" i="16"/>
  <c r="P144" i="16"/>
  <c r="S144" i="16"/>
  <c r="R144" i="16"/>
  <c r="Q144" i="16"/>
  <c r="L207" i="16"/>
  <c r="J207" i="16"/>
  <c r="I207" i="16"/>
  <c r="H207" i="16"/>
  <c r="K207" i="16"/>
  <c r="L192" i="16"/>
  <c r="H192" i="16"/>
  <c r="I192" i="16"/>
  <c r="J192" i="16"/>
  <c r="K192" i="16"/>
  <c r="Q155" i="16"/>
  <c r="R155" i="16" s="1"/>
  <c r="S155" i="16" s="1"/>
  <c r="T155" i="16" s="1"/>
  <c r="F75" i="29"/>
  <c r="F76" i="30"/>
  <c r="H155" i="16"/>
  <c r="T142" i="16"/>
  <c r="P142" i="16"/>
  <c r="S142" i="16"/>
  <c r="R142" i="16"/>
  <c r="Q142" i="16"/>
  <c r="M35" i="16"/>
  <c r="D89" i="41"/>
  <c r="G74" i="16"/>
  <c r="F74" i="16" s="1"/>
  <c r="M25" i="16"/>
  <c r="M42" i="16"/>
  <c r="M41" i="16"/>
  <c r="M23" i="16"/>
  <c r="M27" i="16"/>
  <c r="M34" i="16"/>
  <c r="M38" i="16"/>
  <c r="M26" i="16"/>
  <c r="M37" i="16"/>
  <c r="M33" i="16"/>
  <c r="G76" i="16"/>
  <c r="F76" i="16" s="1"/>
  <c r="M21" i="16"/>
  <c r="H17" i="29"/>
  <c r="H17" i="30"/>
  <c r="G196" i="16"/>
  <c r="G209" i="16"/>
  <c r="G195" i="16"/>
  <c r="I28" i="45"/>
  <c r="I33" i="45"/>
  <c r="C17" i="29"/>
  <c r="E17" i="30"/>
  <c r="F17" i="30"/>
  <c r="F17" i="29"/>
  <c r="O149" i="16"/>
  <c r="P149" i="16" s="1"/>
  <c r="O148" i="16"/>
  <c r="P148" i="16" s="1"/>
  <c r="G17" i="30"/>
  <c r="G17" i="29"/>
  <c r="E17" i="29"/>
  <c r="I17" i="28"/>
  <c r="G17" i="28"/>
  <c r="E19" i="28"/>
  <c r="E17" i="28" s="1"/>
  <c r="F17" i="28"/>
  <c r="J142" i="16" l="1"/>
  <c r="K142" i="16"/>
  <c r="F68" i="31"/>
  <c r="I142" i="16"/>
  <c r="F75" i="30"/>
  <c r="G57" i="31"/>
  <c r="F74" i="30"/>
  <c r="G59" i="31"/>
  <c r="G58" i="31"/>
  <c r="O132" i="16"/>
  <c r="O173" i="16" s="1"/>
  <c r="E107" i="41"/>
  <c r="F74" i="29"/>
  <c r="G77" i="28"/>
  <c r="H154" i="16"/>
  <c r="E78" i="31" s="1"/>
  <c r="Q154" i="16"/>
  <c r="Q181" i="16" s="1"/>
  <c r="H153" i="16"/>
  <c r="E74" i="30" s="1"/>
  <c r="G77" i="31"/>
  <c r="F73" i="29"/>
  <c r="G76" i="31"/>
  <c r="G69" i="31"/>
  <c r="G50" i="31"/>
  <c r="E105" i="41"/>
  <c r="Q153" i="16"/>
  <c r="Q179" i="16" s="1"/>
  <c r="O135" i="16"/>
  <c r="O176" i="16" s="1"/>
  <c r="O136" i="16"/>
  <c r="O177" i="16" s="1"/>
  <c r="F73" i="30"/>
  <c r="F72" i="29"/>
  <c r="H61" i="31"/>
  <c r="G61" i="31"/>
  <c r="H62" i="31"/>
  <c r="G62" i="31"/>
  <c r="H51" i="31"/>
  <c r="G51" i="31"/>
  <c r="H54" i="31"/>
  <c r="G54" i="31"/>
  <c r="H60" i="31"/>
  <c r="G60" i="31"/>
  <c r="Q152" i="16"/>
  <c r="R152" i="16" s="1"/>
  <c r="H56" i="31"/>
  <c r="G56" i="31"/>
  <c r="H152" i="16"/>
  <c r="E74" i="28" s="1"/>
  <c r="E77" i="28"/>
  <c r="E79" i="31"/>
  <c r="F68" i="28"/>
  <c r="F70" i="31"/>
  <c r="G70" i="31" s="1"/>
  <c r="F70" i="28"/>
  <c r="F72" i="31"/>
  <c r="F50" i="28"/>
  <c r="F52" i="31"/>
  <c r="P179" i="16"/>
  <c r="F75" i="28"/>
  <c r="G75" i="28" s="1"/>
  <c r="H142" i="16"/>
  <c r="F66" i="28"/>
  <c r="P181" i="16"/>
  <c r="F76" i="28"/>
  <c r="G76" i="28" s="1"/>
  <c r="P178" i="16"/>
  <c r="F74" i="28"/>
  <c r="G74" i="28" s="1"/>
  <c r="H149" i="16"/>
  <c r="Q149" i="16"/>
  <c r="R149" i="16" s="1"/>
  <c r="S149" i="16" s="1"/>
  <c r="T149" i="16" s="1"/>
  <c r="L142" i="16"/>
  <c r="L146" i="16"/>
  <c r="S171" i="16"/>
  <c r="H61" i="6" s="1"/>
  <c r="H148" i="16"/>
  <c r="Q148" i="16"/>
  <c r="R148" i="16" s="1"/>
  <c r="S148" i="16" s="1"/>
  <c r="T148" i="16" s="1"/>
  <c r="R171" i="16"/>
  <c r="G61" i="6" s="1"/>
  <c r="Q171" i="16"/>
  <c r="F61" i="6" s="1"/>
  <c r="P171" i="16"/>
  <c r="E61" i="6" s="1"/>
  <c r="T171" i="16"/>
  <c r="I61" i="6" s="1"/>
  <c r="H146" i="16"/>
  <c r="E72" i="31" s="1"/>
  <c r="K146" i="16"/>
  <c r="R126" i="16"/>
  <c r="Q126" i="16"/>
  <c r="T126" i="16"/>
  <c r="S126" i="16"/>
  <c r="P126" i="16"/>
  <c r="H126" i="16" s="1"/>
  <c r="E48" i="31" s="1"/>
  <c r="L209" i="16"/>
  <c r="L144" i="16" s="1"/>
  <c r="I209" i="16"/>
  <c r="I144" i="16" s="1"/>
  <c r="J209" i="16"/>
  <c r="J144" i="16" s="1"/>
  <c r="K209" i="16"/>
  <c r="K144" i="16" s="1"/>
  <c r="H209" i="16"/>
  <c r="H144" i="16" s="1"/>
  <c r="T145" i="16"/>
  <c r="S145" i="16"/>
  <c r="P145" i="16"/>
  <c r="R145" i="16"/>
  <c r="Q145" i="16"/>
  <c r="F67" i="30"/>
  <c r="F66" i="29"/>
  <c r="F69" i="30"/>
  <c r="F68" i="29"/>
  <c r="S131" i="16"/>
  <c r="R131" i="16"/>
  <c r="Q131" i="16"/>
  <c r="P131" i="16"/>
  <c r="T131" i="16"/>
  <c r="E76" i="30"/>
  <c r="E75" i="29"/>
  <c r="L195" i="16"/>
  <c r="L130" i="16" s="1"/>
  <c r="I195" i="16"/>
  <c r="I130" i="16" s="1"/>
  <c r="I171" i="16" s="1"/>
  <c r="H195" i="16"/>
  <c r="H130" i="16" s="1"/>
  <c r="E52" i="31" s="1"/>
  <c r="J195" i="16"/>
  <c r="J130" i="16" s="1"/>
  <c r="J171" i="16" s="1"/>
  <c r="K195" i="16"/>
  <c r="K130" i="16" s="1"/>
  <c r="Q133" i="16"/>
  <c r="P133" i="16"/>
  <c r="H133" i="16" s="1"/>
  <c r="T133" i="16"/>
  <c r="S133" i="16"/>
  <c r="R133" i="16"/>
  <c r="J133" i="16" s="1"/>
  <c r="F49" i="30"/>
  <c r="F48" i="29"/>
  <c r="M19" i="16"/>
  <c r="R128" i="16"/>
  <c r="R169" i="16" s="1"/>
  <c r="Q128" i="16"/>
  <c r="Q169" i="16" s="1"/>
  <c r="P128" i="16"/>
  <c r="F50" i="31" s="1"/>
  <c r="T128" i="16"/>
  <c r="T169" i="16" s="1"/>
  <c r="S128" i="16"/>
  <c r="S169" i="16" s="1"/>
  <c r="S127" i="16"/>
  <c r="S168" i="16" s="1"/>
  <c r="H59" i="6" s="1"/>
  <c r="R127" i="16"/>
  <c r="R168" i="16" s="1"/>
  <c r="G59" i="6" s="1"/>
  <c r="Q127" i="16"/>
  <c r="Q168" i="16" s="1"/>
  <c r="F59" i="6" s="1"/>
  <c r="P127" i="16"/>
  <c r="F49" i="31" s="1"/>
  <c r="T127" i="16"/>
  <c r="T168" i="16" s="1"/>
  <c r="I59" i="6" s="1"/>
  <c r="L196" i="16"/>
  <c r="H196" i="16"/>
  <c r="I196" i="16"/>
  <c r="J196" i="16"/>
  <c r="K196" i="16"/>
  <c r="F64" i="29"/>
  <c r="F65" i="30"/>
  <c r="M22" i="16"/>
  <c r="M24" i="16"/>
  <c r="M18" i="16"/>
  <c r="M17" i="16"/>
  <c r="M36" i="16"/>
  <c r="O145" i="16" s="1"/>
  <c r="G210" i="16"/>
  <c r="G65" i="16"/>
  <c r="G64" i="16"/>
  <c r="G63" i="16"/>
  <c r="E109" i="41"/>
  <c r="E128" i="41" s="1"/>
  <c r="F146" i="41"/>
  <c r="I155" i="16"/>
  <c r="G62" i="16"/>
  <c r="G66" i="16"/>
  <c r="C53" i="45"/>
  <c r="G149" i="16"/>
  <c r="G148" i="16"/>
  <c r="L23" i="16"/>
  <c r="G132" i="16" s="1"/>
  <c r="G173" i="16" s="1"/>
  <c r="L27" i="16"/>
  <c r="G136" i="16" s="1"/>
  <c r="G177" i="16" s="1"/>
  <c r="L26" i="16"/>
  <c r="G135" i="16" s="1"/>
  <c r="G176" i="16" s="1"/>
  <c r="O142" i="16"/>
  <c r="O130" i="16"/>
  <c r="O146" i="16"/>
  <c r="O134" i="16"/>
  <c r="O151" i="16"/>
  <c r="P151" i="16" s="1"/>
  <c r="O150" i="16"/>
  <c r="P150" i="16" s="1"/>
  <c r="O144" i="16"/>
  <c r="O143" i="16"/>
  <c r="O147" i="16"/>
  <c r="P147" i="16" s="1"/>
  <c r="P161" i="16" l="1"/>
  <c r="O161" i="16"/>
  <c r="E68" i="31"/>
  <c r="G68" i="31" s="1"/>
  <c r="E77" i="31"/>
  <c r="F107" i="41"/>
  <c r="E73" i="29"/>
  <c r="E75" i="28"/>
  <c r="R154" i="16"/>
  <c r="R181" i="16" s="1"/>
  <c r="F104" i="41"/>
  <c r="E76" i="28"/>
  <c r="I154" i="16"/>
  <c r="O131" i="16"/>
  <c r="O126" i="16"/>
  <c r="O127" i="16"/>
  <c r="O168" i="16" s="1"/>
  <c r="O128" i="16"/>
  <c r="O169" i="16" s="1"/>
  <c r="O133" i="16"/>
  <c r="F105" i="41"/>
  <c r="E73" i="30"/>
  <c r="R153" i="16"/>
  <c r="R179" i="16" s="1"/>
  <c r="G52" i="31"/>
  <c r="E75" i="30"/>
  <c r="I153" i="16"/>
  <c r="E74" i="29"/>
  <c r="H131" i="16"/>
  <c r="E51" i="28" s="1"/>
  <c r="E72" i="29"/>
  <c r="E76" i="31"/>
  <c r="R178" i="16"/>
  <c r="J152" i="16"/>
  <c r="K171" i="16"/>
  <c r="E65" i="30"/>
  <c r="E69" i="30"/>
  <c r="Q178" i="16"/>
  <c r="F64" i="6" s="1"/>
  <c r="I152" i="16"/>
  <c r="E64" i="29"/>
  <c r="O175" i="16"/>
  <c r="L171" i="16"/>
  <c r="E64" i="6"/>
  <c r="F48" i="31"/>
  <c r="G48" i="31" s="1"/>
  <c r="O171" i="16"/>
  <c r="F71" i="28"/>
  <c r="G71" i="28" s="1"/>
  <c r="F73" i="31"/>
  <c r="G73" i="31" s="1"/>
  <c r="F72" i="28"/>
  <c r="G72" i="28" s="1"/>
  <c r="F74" i="31"/>
  <c r="G74" i="31" s="1"/>
  <c r="F73" i="28"/>
  <c r="G73" i="28" s="1"/>
  <c r="F75" i="31"/>
  <c r="G75" i="31" s="1"/>
  <c r="F69" i="28"/>
  <c r="F71" i="31"/>
  <c r="G71" i="31" s="1"/>
  <c r="G72" i="31"/>
  <c r="E53" i="28"/>
  <c r="E55" i="31"/>
  <c r="E68" i="28"/>
  <c r="E70" i="31"/>
  <c r="F53" i="28"/>
  <c r="F55" i="31"/>
  <c r="F51" i="28"/>
  <c r="F53" i="31"/>
  <c r="O163" i="16"/>
  <c r="H171" i="16"/>
  <c r="E50" i="28"/>
  <c r="T162" i="16"/>
  <c r="E68" i="29"/>
  <c r="E70" i="28"/>
  <c r="P168" i="16"/>
  <c r="E59" i="6" s="1"/>
  <c r="F47" i="28"/>
  <c r="S162" i="16"/>
  <c r="P163" i="16"/>
  <c r="C24" i="31" s="1"/>
  <c r="P167" i="16"/>
  <c r="E58" i="6" s="1"/>
  <c r="P162" i="16"/>
  <c r="C23" i="31" s="1"/>
  <c r="F46" i="28"/>
  <c r="R162" i="16"/>
  <c r="E46" i="28"/>
  <c r="P169" i="16"/>
  <c r="F48" i="28"/>
  <c r="Q162" i="16"/>
  <c r="E66" i="28"/>
  <c r="Q150" i="16"/>
  <c r="R150" i="16" s="1"/>
  <c r="S150" i="16" s="1"/>
  <c r="T150" i="16" s="1"/>
  <c r="T174" i="16" s="1"/>
  <c r="I63" i="6" s="1"/>
  <c r="H150" i="16"/>
  <c r="H174" i="16" s="1"/>
  <c r="F71" i="30"/>
  <c r="F70" i="29"/>
  <c r="S167" i="16"/>
  <c r="H58" i="6" s="1"/>
  <c r="O174" i="16"/>
  <c r="R167" i="16"/>
  <c r="G58" i="6" s="1"/>
  <c r="H167" i="16"/>
  <c r="Q167" i="16"/>
  <c r="F58" i="6" s="1"/>
  <c r="O172" i="16"/>
  <c r="H147" i="16"/>
  <c r="Q147" i="16"/>
  <c r="Q161" i="16" s="1"/>
  <c r="F70" i="30"/>
  <c r="F69" i="29"/>
  <c r="P175" i="16"/>
  <c r="H151" i="16"/>
  <c r="Q151" i="16"/>
  <c r="F72" i="30"/>
  <c r="F71" i="29"/>
  <c r="T167" i="16"/>
  <c r="I58" i="6" s="1"/>
  <c r="P174" i="16"/>
  <c r="E63" i="6" s="1"/>
  <c r="P172" i="16"/>
  <c r="E62" i="6" s="1"/>
  <c r="K131" i="16"/>
  <c r="Q129" i="16"/>
  <c r="Q170" i="16" s="1"/>
  <c r="P129" i="16"/>
  <c r="T129" i="16"/>
  <c r="T170" i="16" s="1"/>
  <c r="I60" i="6" s="1"/>
  <c r="S129" i="16"/>
  <c r="S170" i="16" s="1"/>
  <c r="H60" i="6" s="1"/>
  <c r="R129" i="16"/>
  <c r="R170" i="16" s="1"/>
  <c r="L210" i="16"/>
  <c r="L145" i="16" s="1"/>
  <c r="H210" i="16"/>
  <c r="H145" i="16" s="1"/>
  <c r="H161" i="16" s="1"/>
  <c r="I210" i="16"/>
  <c r="I145" i="16" s="1"/>
  <c r="J210" i="16"/>
  <c r="J145" i="16" s="1"/>
  <c r="K210" i="16"/>
  <c r="K145" i="16" s="1"/>
  <c r="S154" i="16"/>
  <c r="G107" i="41"/>
  <c r="F67" i="29"/>
  <c r="F68" i="30"/>
  <c r="F45" i="30"/>
  <c r="F44" i="29"/>
  <c r="E45" i="30"/>
  <c r="E44" i="29"/>
  <c r="F47" i="30"/>
  <c r="F46" i="29"/>
  <c r="E66" i="29"/>
  <c r="E67" i="30"/>
  <c r="E51" i="29"/>
  <c r="E52" i="30"/>
  <c r="S152" i="16"/>
  <c r="S178" i="16" s="1"/>
  <c r="G104" i="41"/>
  <c r="F51" i="29"/>
  <c r="F52" i="30"/>
  <c r="E48" i="29"/>
  <c r="E49" i="30"/>
  <c r="F49" i="29"/>
  <c r="F50" i="30"/>
  <c r="F45" i="29"/>
  <c r="F46" i="30"/>
  <c r="J126" i="16"/>
  <c r="L133" i="16"/>
  <c r="M20" i="16"/>
  <c r="K127" i="16"/>
  <c r="I127" i="16"/>
  <c r="L127" i="16"/>
  <c r="J127" i="16"/>
  <c r="H127" i="16"/>
  <c r="E49" i="31" s="1"/>
  <c r="G49" i="31" s="1"/>
  <c r="I131" i="16"/>
  <c r="J131" i="16"/>
  <c r="L131" i="16"/>
  <c r="L126" i="16"/>
  <c r="K126" i="16"/>
  <c r="I126" i="16"/>
  <c r="K133" i="16"/>
  <c r="I133" i="16"/>
  <c r="J155" i="16"/>
  <c r="F109" i="41"/>
  <c r="F128" i="41" s="1"/>
  <c r="E89" i="41"/>
  <c r="E146" i="41"/>
  <c r="C61" i="45"/>
  <c r="C60" i="45"/>
  <c r="C64" i="45"/>
  <c r="C63" i="45"/>
  <c r="C59" i="45"/>
  <c r="C62" i="45"/>
  <c r="D53" i="45"/>
  <c r="I148" i="16"/>
  <c r="I149" i="16"/>
  <c r="G67" i="28"/>
  <c r="L41" i="16"/>
  <c r="G150" i="16" s="1"/>
  <c r="L34" i="16"/>
  <c r="G143" i="16" s="1"/>
  <c r="L24" i="16"/>
  <c r="G133" i="16" s="1"/>
  <c r="L42" i="16"/>
  <c r="G151" i="16" s="1"/>
  <c r="L33" i="16"/>
  <c r="G142" i="16" s="1"/>
  <c r="L22" i="16"/>
  <c r="G131" i="16" s="1"/>
  <c r="L21" i="16"/>
  <c r="G130" i="16" s="1"/>
  <c r="L18" i="16"/>
  <c r="G127" i="16" s="1"/>
  <c r="L17" i="16"/>
  <c r="G126" i="16" s="1"/>
  <c r="L38" i="16"/>
  <c r="G147" i="16" s="1"/>
  <c r="L35" i="16"/>
  <c r="G144" i="16" s="1"/>
  <c r="L36" i="16"/>
  <c r="G145" i="16" s="1"/>
  <c r="L37" i="16"/>
  <c r="G146" i="16" s="1"/>
  <c r="L25" i="16"/>
  <c r="G134" i="16" s="1"/>
  <c r="J154" i="16" l="1"/>
  <c r="G161" i="16"/>
  <c r="S153" i="16"/>
  <c r="S179" i="16" s="1"/>
  <c r="J153" i="16"/>
  <c r="E50" i="30"/>
  <c r="G105" i="41"/>
  <c r="H172" i="16"/>
  <c r="O162" i="16"/>
  <c r="G64" i="6"/>
  <c r="O167" i="16"/>
  <c r="O183" i="16" s="1"/>
  <c r="O129" i="16"/>
  <c r="O170" i="16" s="1"/>
  <c r="O184" i="16" s="1"/>
  <c r="R184" i="16"/>
  <c r="E53" i="31"/>
  <c r="G53" i="31" s="1"/>
  <c r="E49" i="29"/>
  <c r="K152" i="16"/>
  <c r="G175" i="16"/>
  <c r="R174" i="16"/>
  <c r="G63" i="6" s="1"/>
  <c r="Q184" i="16"/>
  <c r="G168" i="16"/>
  <c r="G60" i="6"/>
  <c r="F60" i="6"/>
  <c r="G162" i="16"/>
  <c r="Q174" i="16"/>
  <c r="F63" i="6" s="1"/>
  <c r="H75" i="29"/>
  <c r="K162" i="16"/>
  <c r="E73" i="28"/>
  <c r="E75" i="31"/>
  <c r="E72" i="28"/>
  <c r="E74" i="31"/>
  <c r="S174" i="16"/>
  <c r="H63" i="6" s="1"/>
  <c r="E71" i="28"/>
  <c r="E73" i="31"/>
  <c r="H49" i="31"/>
  <c r="H55" i="31"/>
  <c r="H53" i="31"/>
  <c r="H52" i="31"/>
  <c r="H48" i="31"/>
  <c r="P160" i="16"/>
  <c r="F51" i="31"/>
  <c r="H68" i="31"/>
  <c r="H72" i="31"/>
  <c r="H74" i="31"/>
  <c r="H69" i="31"/>
  <c r="H73" i="31"/>
  <c r="G55" i="31"/>
  <c r="E69" i="28"/>
  <c r="G69" i="28" s="1"/>
  <c r="E71" i="31"/>
  <c r="H168" i="16"/>
  <c r="E47" i="28"/>
  <c r="G47" i="28" s="1"/>
  <c r="G163" i="16"/>
  <c r="L162" i="16"/>
  <c r="Q160" i="16"/>
  <c r="R147" i="16"/>
  <c r="Q163" i="16"/>
  <c r="S160" i="16"/>
  <c r="T160" i="16"/>
  <c r="P170" i="16"/>
  <c r="P184" i="16" s="1"/>
  <c r="F49" i="28"/>
  <c r="P183" i="16"/>
  <c r="I162" i="16"/>
  <c r="H163" i="16"/>
  <c r="R160" i="16"/>
  <c r="J162" i="16"/>
  <c r="Q172" i="16"/>
  <c r="F62" i="6" s="1"/>
  <c r="H162" i="16"/>
  <c r="J167" i="16"/>
  <c r="R151" i="16"/>
  <c r="Q175" i="16"/>
  <c r="L167" i="16"/>
  <c r="K154" i="16"/>
  <c r="S181" i="16"/>
  <c r="S184" i="16" s="1"/>
  <c r="E71" i="30"/>
  <c r="E70" i="29"/>
  <c r="K167" i="16"/>
  <c r="E70" i="30"/>
  <c r="E69" i="29"/>
  <c r="G172" i="16"/>
  <c r="G167" i="16"/>
  <c r="I167" i="16"/>
  <c r="H175" i="16"/>
  <c r="E72" i="30"/>
  <c r="E71" i="29"/>
  <c r="G171" i="16"/>
  <c r="G174" i="16"/>
  <c r="H66" i="29"/>
  <c r="H65" i="29"/>
  <c r="H67" i="29"/>
  <c r="H70" i="29"/>
  <c r="H73" i="29"/>
  <c r="H74" i="29"/>
  <c r="H71" i="29"/>
  <c r="H68" i="29"/>
  <c r="H72" i="29"/>
  <c r="H69" i="29"/>
  <c r="E68" i="30"/>
  <c r="E67" i="29"/>
  <c r="T152" i="16"/>
  <c r="L152" i="16" s="1"/>
  <c r="H104" i="41"/>
  <c r="T154" i="16"/>
  <c r="L154" i="16" s="1"/>
  <c r="H107" i="41"/>
  <c r="E46" i="30"/>
  <c r="E45" i="29"/>
  <c r="F47" i="29"/>
  <c r="H46" i="29" s="1"/>
  <c r="F48" i="30"/>
  <c r="H57" i="30" s="1"/>
  <c r="I151" i="16"/>
  <c r="I150" i="16"/>
  <c r="I174" i="16" s="1"/>
  <c r="F89" i="41"/>
  <c r="F145" i="41"/>
  <c r="K153" i="16"/>
  <c r="G109" i="41"/>
  <c r="G128" i="41" s="1"/>
  <c r="K155" i="16"/>
  <c r="I147" i="16"/>
  <c r="I172" i="16" s="1"/>
  <c r="F144" i="41"/>
  <c r="I143" i="16"/>
  <c r="E104" i="41"/>
  <c r="F143" i="41"/>
  <c r="E53" i="45"/>
  <c r="D62" i="45"/>
  <c r="D72" i="45" s="1"/>
  <c r="E51" i="6" s="1"/>
  <c r="D61" i="45"/>
  <c r="D71" i="45" s="1"/>
  <c r="E50" i="6" s="1"/>
  <c r="D60" i="45"/>
  <c r="D70" i="45" s="1"/>
  <c r="E49" i="6" s="1"/>
  <c r="D64" i="45"/>
  <c r="D74" i="45" s="1"/>
  <c r="E53" i="6" s="1"/>
  <c r="D59" i="45"/>
  <c r="D69" i="45" s="1"/>
  <c r="E48" i="6" s="1"/>
  <c r="D63" i="45"/>
  <c r="D73" i="45" s="1"/>
  <c r="E52" i="6" s="1"/>
  <c r="G70" i="28"/>
  <c r="G53" i="28"/>
  <c r="G50" i="28"/>
  <c r="G68" i="28"/>
  <c r="G66" i="28"/>
  <c r="G51" i="28"/>
  <c r="G46" i="28"/>
  <c r="F141" i="41"/>
  <c r="E102" i="41"/>
  <c r="E99" i="41"/>
  <c r="F138" i="41"/>
  <c r="E98" i="41"/>
  <c r="F137" i="41"/>
  <c r="E101" i="41"/>
  <c r="F140" i="41"/>
  <c r="I132" i="16"/>
  <c r="I173" i="16" s="1"/>
  <c r="H69" i="30"/>
  <c r="H72" i="30"/>
  <c r="H70" i="30"/>
  <c r="H73" i="30"/>
  <c r="H74" i="30"/>
  <c r="H67" i="30"/>
  <c r="H66" i="30"/>
  <c r="H75" i="30"/>
  <c r="H71" i="30"/>
  <c r="H68" i="30"/>
  <c r="H65" i="30"/>
  <c r="H76" i="30"/>
  <c r="E97" i="41"/>
  <c r="F136" i="41"/>
  <c r="E100" i="41"/>
  <c r="F139" i="41"/>
  <c r="I135" i="16"/>
  <c r="I176" i="16" s="1"/>
  <c r="H64" i="29"/>
  <c r="J148" i="16"/>
  <c r="I136" i="16"/>
  <c r="I177" i="16" s="1"/>
  <c r="J149" i="16"/>
  <c r="E23" i="27"/>
  <c r="E96" i="41"/>
  <c r="F135" i="41"/>
  <c r="H105" i="41" l="1"/>
  <c r="T153" i="16"/>
  <c r="R161" i="16"/>
  <c r="I161" i="16"/>
  <c r="H183" i="16"/>
  <c r="O157" i="16"/>
  <c r="R172" i="16"/>
  <c r="R183" i="16" s="1"/>
  <c r="H44" i="29"/>
  <c r="E31" i="29" s="1"/>
  <c r="H54" i="29"/>
  <c r="H56" i="30"/>
  <c r="H50" i="30"/>
  <c r="H45" i="30"/>
  <c r="H54" i="30"/>
  <c r="H51" i="30"/>
  <c r="H55" i="30"/>
  <c r="H51" i="29"/>
  <c r="E36" i="29" s="1"/>
  <c r="H50" i="29"/>
  <c r="H57" i="29"/>
  <c r="Q183" i="16"/>
  <c r="H64" i="6"/>
  <c r="E60" i="6"/>
  <c r="H53" i="30"/>
  <c r="I168" i="16"/>
  <c r="I183" i="16" s="1"/>
  <c r="I163" i="16"/>
  <c r="S147" i="16"/>
  <c r="R163" i="16"/>
  <c r="H48" i="30"/>
  <c r="H46" i="30"/>
  <c r="H47" i="30"/>
  <c r="H52" i="30"/>
  <c r="H59" i="30"/>
  <c r="H58" i="30"/>
  <c r="H49" i="30"/>
  <c r="S151" i="16"/>
  <c r="R175" i="16"/>
  <c r="I105" i="41"/>
  <c r="T179" i="16"/>
  <c r="I104" i="41"/>
  <c r="T178" i="16"/>
  <c r="G183" i="16"/>
  <c r="I107" i="41"/>
  <c r="T181" i="16"/>
  <c r="H53" i="29"/>
  <c r="H58" i="29"/>
  <c r="H49" i="29"/>
  <c r="E35" i="29" s="1"/>
  <c r="H45" i="29"/>
  <c r="E32" i="29" s="1"/>
  <c r="H55" i="29"/>
  <c r="H56" i="29"/>
  <c r="H47" i="29"/>
  <c r="E33" i="29" s="1"/>
  <c r="H48" i="29"/>
  <c r="E34" i="29" s="1"/>
  <c r="H52" i="29"/>
  <c r="J151" i="16"/>
  <c r="H109" i="41"/>
  <c r="H128" i="41" s="1"/>
  <c r="L155" i="16"/>
  <c r="J147" i="16"/>
  <c r="J172" i="16" s="1"/>
  <c r="L153" i="16"/>
  <c r="J150" i="16"/>
  <c r="J174" i="16" s="1"/>
  <c r="P157" i="16"/>
  <c r="E142" i="41"/>
  <c r="J143" i="16"/>
  <c r="G89" i="41"/>
  <c r="F53" i="45"/>
  <c r="E61" i="45"/>
  <c r="E71" i="45" s="1"/>
  <c r="F50" i="6" s="1"/>
  <c r="E60" i="45"/>
  <c r="E70" i="45" s="1"/>
  <c r="F49" i="6" s="1"/>
  <c r="E64" i="45"/>
  <c r="E74" i="45" s="1"/>
  <c r="F53" i="6" s="1"/>
  <c r="E59" i="45"/>
  <c r="E69" i="45" s="1"/>
  <c r="F48" i="6" s="1"/>
  <c r="E63" i="45"/>
  <c r="E73" i="45" s="1"/>
  <c r="F52" i="6" s="1"/>
  <c r="E62" i="45"/>
  <c r="E72" i="45" s="1"/>
  <c r="F51" i="6" s="1"/>
  <c r="H71" i="28"/>
  <c r="H72" i="28"/>
  <c r="H76" i="28"/>
  <c r="H70" i="28"/>
  <c r="H75" i="28"/>
  <c r="H74" i="28"/>
  <c r="H68" i="28"/>
  <c r="H67" i="28"/>
  <c r="H77" i="28"/>
  <c r="H69" i="28"/>
  <c r="E136" i="41"/>
  <c r="G136" i="41" s="1"/>
  <c r="E77" i="41"/>
  <c r="E116" i="41" s="1"/>
  <c r="H66" i="28"/>
  <c r="E83" i="41"/>
  <c r="E80" i="41"/>
  <c r="E119" i="41" s="1"/>
  <c r="E139" i="41"/>
  <c r="G139" i="41" s="1"/>
  <c r="E82" i="41"/>
  <c r="E121" i="41" s="1"/>
  <c r="E141" i="41"/>
  <c r="G141" i="41" s="1"/>
  <c r="E81" i="41"/>
  <c r="E120" i="41" s="1"/>
  <c r="E140" i="41"/>
  <c r="G140" i="41" s="1"/>
  <c r="E135" i="41"/>
  <c r="G135" i="41" s="1"/>
  <c r="E76" i="41"/>
  <c r="H73" i="28"/>
  <c r="K148" i="16"/>
  <c r="F97" i="41"/>
  <c r="J132" i="16"/>
  <c r="J173" i="16" s="1"/>
  <c r="F102" i="41"/>
  <c r="I134" i="16"/>
  <c r="I175" i="16" s="1"/>
  <c r="F142" i="41"/>
  <c r="E103" i="41"/>
  <c r="E122" i="41" s="1"/>
  <c r="F101" i="41"/>
  <c r="J136" i="16"/>
  <c r="J177" i="16" s="1"/>
  <c r="F100" i="41"/>
  <c r="F98" i="41"/>
  <c r="F99" i="41"/>
  <c r="K149" i="16"/>
  <c r="J135" i="16"/>
  <c r="J176" i="16" s="1"/>
  <c r="F23" i="27"/>
  <c r="F96" i="41"/>
  <c r="S161" i="16" l="1"/>
  <c r="J161" i="16"/>
  <c r="G62" i="6"/>
  <c r="I64" i="6"/>
  <c r="T147" i="16"/>
  <c r="S163" i="16"/>
  <c r="S172" i="16"/>
  <c r="J168" i="16"/>
  <c r="J183" i="16" s="1"/>
  <c r="J163" i="16"/>
  <c r="T151" i="16"/>
  <c r="T175" i="16" s="1"/>
  <c r="S175" i="16"/>
  <c r="T184" i="16"/>
  <c r="E115" i="41"/>
  <c r="E37" i="29"/>
  <c r="K150" i="16"/>
  <c r="K174" i="16" s="1"/>
  <c r="H89" i="41"/>
  <c r="I109" i="41"/>
  <c r="I128" i="41" s="1"/>
  <c r="K143" i="16"/>
  <c r="K147" i="16"/>
  <c r="K172" i="16" s="1"/>
  <c r="K151" i="16"/>
  <c r="Q157" i="16"/>
  <c r="G53" i="45"/>
  <c r="F60" i="45"/>
  <c r="F70" i="45" s="1"/>
  <c r="G49" i="6" s="1"/>
  <c r="F64" i="45"/>
  <c r="F74" i="45" s="1"/>
  <c r="G53" i="6" s="1"/>
  <c r="F59" i="45"/>
  <c r="F69" i="45" s="1"/>
  <c r="G48" i="6" s="1"/>
  <c r="F63" i="45"/>
  <c r="F73" i="45" s="1"/>
  <c r="G52" i="6" s="1"/>
  <c r="F62" i="45"/>
  <c r="F72" i="45" s="1"/>
  <c r="G51" i="6" s="1"/>
  <c r="F61" i="45"/>
  <c r="F71" i="45" s="1"/>
  <c r="G50" i="6" s="1"/>
  <c r="F81" i="41"/>
  <c r="F120" i="41" s="1"/>
  <c r="F80" i="41"/>
  <c r="F119" i="41" s="1"/>
  <c r="F82" i="41"/>
  <c r="F121" i="41" s="1"/>
  <c r="F77" i="41"/>
  <c r="F116" i="41" s="1"/>
  <c r="F76" i="41"/>
  <c r="L149" i="16"/>
  <c r="G99" i="41"/>
  <c r="G101" i="41"/>
  <c r="L148" i="16"/>
  <c r="G98" i="41"/>
  <c r="J134" i="16"/>
  <c r="J175" i="16" s="1"/>
  <c r="F103" i="41"/>
  <c r="F122" i="41" s="1"/>
  <c r="K132" i="16"/>
  <c r="K173" i="16" s="1"/>
  <c r="K135" i="16"/>
  <c r="K176" i="16" s="1"/>
  <c r="G100" i="41"/>
  <c r="K136" i="16"/>
  <c r="K177" i="16" s="1"/>
  <c r="G102" i="41"/>
  <c r="G97" i="41"/>
  <c r="G96" i="41"/>
  <c r="G23" i="27"/>
  <c r="T161" i="16" l="1"/>
  <c r="K161" i="16"/>
  <c r="S183" i="16"/>
  <c r="H62" i="6"/>
  <c r="T172" i="16"/>
  <c r="T163" i="16"/>
  <c r="K168" i="16"/>
  <c r="K183" i="16" s="1"/>
  <c r="K163" i="16"/>
  <c r="F115" i="41"/>
  <c r="F83" i="41"/>
  <c r="L150" i="16"/>
  <c r="L174" i="16" s="1"/>
  <c r="L151" i="16"/>
  <c r="R157" i="16"/>
  <c r="G83" i="41"/>
  <c r="I89" i="41"/>
  <c r="L147" i="16"/>
  <c r="L172" i="16" s="1"/>
  <c r="L143" i="16"/>
  <c r="H53" i="45"/>
  <c r="G59" i="45"/>
  <c r="G69" i="45" s="1"/>
  <c r="H48" i="6" s="1"/>
  <c r="G63" i="45"/>
  <c r="G73" i="45" s="1"/>
  <c r="H52" i="6" s="1"/>
  <c r="G62" i="45"/>
  <c r="G72" i="45" s="1"/>
  <c r="H51" i="6" s="1"/>
  <c r="G61" i="45"/>
  <c r="G71" i="45" s="1"/>
  <c r="H50" i="6" s="1"/>
  <c r="G60" i="45"/>
  <c r="G70" i="45" s="1"/>
  <c r="H49" i="6" s="1"/>
  <c r="G64" i="45"/>
  <c r="G74" i="45" s="1"/>
  <c r="H53" i="6" s="1"/>
  <c r="G77" i="41"/>
  <c r="G116" i="41" s="1"/>
  <c r="G82" i="41"/>
  <c r="G121" i="41" s="1"/>
  <c r="G81" i="41"/>
  <c r="G120" i="41" s="1"/>
  <c r="G80" i="41"/>
  <c r="G119" i="41" s="1"/>
  <c r="G76" i="41"/>
  <c r="H97" i="41"/>
  <c r="H100" i="41"/>
  <c r="K134" i="16"/>
  <c r="K175" i="16" s="1"/>
  <c r="G103" i="41"/>
  <c r="G122" i="41" s="1"/>
  <c r="H101" i="41"/>
  <c r="H99" i="41"/>
  <c r="H102" i="41"/>
  <c r="L136" i="16"/>
  <c r="L177" i="16" s="1"/>
  <c r="L135" i="16"/>
  <c r="L176" i="16" s="1"/>
  <c r="L132" i="16"/>
  <c r="L173" i="16" s="1"/>
  <c r="H98" i="41"/>
  <c r="H23" i="27"/>
  <c r="H96" i="41"/>
  <c r="L161" i="16" l="1"/>
  <c r="T183" i="16"/>
  <c r="I62" i="6"/>
  <c r="L168" i="16"/>
  <c r="L183" i="16" s="1"/>
  <c r="L163" i="16"/>
  <c r="G115" i="41"/>
  <c r="S157" i="16"/>
  <c r="H62" i="45"/>
  <c r="H72" i="45" s="1"/>
  <c r="I51" i="6" s="1"/>
  <c r="H61" i="45"/>
  <c r="H71" i="45" s="1"/>
  <c r="I50" i="6" s="1"/>
  <c r="H60" i="45"/>
  <c r="H70" i="45" s="1"/>
  <c r="I49" i="6" s="1"/>
  <c r="H64" i="45"/>
  <c r="H74" i="45" s="1"/>
  <c r="I53" i="6" s="1"/>
  <c r="H59" i="45"/>
  <c r="H69" i="45" s="1"/>
  <c r="I48" i="6" s="1"/>
  <c r="H63" i="45"/>
  <c r="H73" i="45" s="1"/>
  <c r="I52" i="6" s="1"/>
  <c r="H77" i="41"/>
  <c r="H116" i="41" s="1"/>
  <c r="I80" i="41"/>
  <c r="H80" i="41"/>
  <c r="H119" i="41" s="1"/>
  <c r="H81" i="41"/>
  <c r="H120" i="41" s="1"/>
  <c r="H82" i="41"/>
  <c r="H121" i="41" s="1"/>
  <c r="H76" i="41"/>
  <c r="I98" i="41"/>
  <c r="I102" i="41"/>
  <c r="I99" i="41"/>
  <c r="I101" i="41"/>
  <c r="I100" i="41"/>
  <c r="I97" i="41"/>
  <c r="L134" i="16"/>
  <c r="L175" i="16" s="1"/>
  <c r="H103" i="41"/>
  <c r="H122" i="41" s="1"/>
  <c r="I23" i="27"/>
  <c r="I96" i="41"/>
  <c r="H115" i="41" l="1"/>
  <c r="H83" i="41"/>
  <c r="T157" i="16"/>
  <c r="I82" i="41"/>
  <c r="I121" i="41" s="1"/>
  <c r="I77" i="41"/>
  <c r="I116" i="41" s="1"/>
  <c r="I119" i="41"/>
  <c r="I76" i="41"/>
  <c r="I81" i="41"/>
  <c r="I120" i="41" s="1"/>
  <c r="I103" i="41"/>
  <c r="I122" i="41" s="1"/>
  <c r="I115" i="41" l="1"/>
  <c r="I83" i="41"/>
  <c r="F54" i="16" l="1"/>
  <c r="F53" i="16"/>
  <c r="G194" i="16" l="1"/>
  <c r="G193" i="16"/>
  <c r="L19" i="16"/>
  <c r="G128" i="16" s="1"/>
  <c r="G169" i="16" l="1"/>
  <c r="L20" i="16"/>
  <c r="G129" i="16" s="1"/>
  <c r="G170" i="16" s="1"/>
  <c r="L193" i="16"/>
  <c r="L128" i="16" s="1"/>
  <c r="I193" i="16"/>
  <c r="I128" i="16" s="1"/>
  <c r="F78" i="41" s="1"/>
  <c r="K193" i="16"/>
  <c r="K128" i="16" s="1"/>
  <c r="H193" i="16"/>
  <c r="H128" i="16" s="1"/>
  <c r="J193" i="16"/>
  <c r="J128" i="16" s="1"/>
  <c r="L194" i="16"/>
  <c r="L129" i="16" s="1"/>
  <c r="L170" i="16" s="1"/>
  <c r="J194" i="16"/>
  <c r="J129" i="16" s="1"/>
  <c r="J170" i="16" s="1"/>
  <c r="H194" i="16"/>
  <c r="H129" i="16" s="1"/>
  <c r="E51" i="31" s="1"/>
  <c r="I194" i="16"/>
  <c r="I129" i="16" s="1"/>
  <c r="I170" i="16" s="1"/>
  <c r="K194" i="16"/>
  <c r="K129" i="16" s="1"/>
  <c r="K170" i="16" s="1"/>
  <c r="F79" i="41" l="1"/>
  <c r="F118" i="41" s="1"/>
  <c r="E48" i="28"/>
  <c r="G48" i="28" s="1"/>
  <c r="E50" i="31"/>
  <c r="H170" i="16"/>
  <c r="E49" i="28"/>
  <c r="G49" i="28" s="1"/>
  <c r="I169" i="16"/>
  <c r="K169" i="16"/>
  <c r="H169" i="16"/>
  <c r="J169" i="16"/>
  <c r="L169" i="16"/>
  <c r="E48" i="30"/>
  <c r="E47" i="29"/>
  <c r="E46" i="29"/>
  <c r="E47" i="30"/>
  <c r="E78" i="41"/>
  <c r="E137" i="41"/>
  <c r="G137" i="41" s="1"/>
  <c r="E79" i="41"/>
  <c r="E118" i="41" s="1"/>
  <c r="E138" i="41"/>
  <c r="G138" i="41" s="1"/>
  <c r="G78" i="41"/>
  <c r="G79" i="41"/>
  <c r="G118" i="41" s="1"/>
  <c r="F117" i="41"/>
  <c r="E117" i="41" l="1"/>
  <c r="H79" i="41"/>
  <c r="H118" i="41" s="1"/>
  <c r="H78" i="41"/>
  <c r="G117" i="41"/>
  <c r="I78" i="41" l="1"/>
  <c r="H117" i="41"/>
  <c r="I79" i="41"/>
  <c r="I118" i="41" s="1"/>
  <c r="I117" i="41" l="1"/>
  <c r="F63" i="16"/>
  <c r="F64" i="16"/>
  <c r="F65" i="16"/>
  <c r="F66" i="16"/>
  <c r="G202" i="16" l="1"/>
  <c r="F62" i="16"/>
  <c r="L202" i="16" l="1"/>
  <c r="L137" i="16" s="1"/>
  <c r="I202" i="16"/>
  <c r="I137" i="16" s="1"/>
  <c r="J202" i="16"/>
  <c r="J137" i="16" s="1"/>
  <c r="K202" i="16"/>
  <c r="K137" i="16" s="1"/>
  <c r="H202" i="16"/>
  <c r="H137" i="16" s="1"/>
  <c r="L28" i="16"/>
  <c r="G137" i="16" s="1"/>
  <c r="G205" i="16"/>
  <c r="G206" i="16"/>
  <c r="G203" i="16"/>
  <c r="G204" i="16"/>
  <c r="E56" i="28" l="1"/>
  <c r="G56" i="28" s="1"/>
  <c r="E58" i="31"/>
  <c r="H178" i="16"/>
  <c r="L178" i="16"/>
  <c r="G178" i="16"/>
  <c r="J178" i="16"/>
  <c r="I178" i="16"/>
  <c r="K178" i="16"/>
  <c r="L203" i="16"/>
  <c r="L138" i="16" s="1"/>
  <c r="L179" i="16" s="1"/>
  <c r="I203" i="16"/>
  <c r="I138" i="16" s="1"/>
  <c r="I179" i="16" s="1"/>
  <c r="H203" i="16"/>
  <c r="H138" i="16" s="1"/>
  <c r="E59" i="31" s="1"/>
  <c r="J203" i="16"/>
  <c r="J138" i="16" s="1"/>
  <c r="J179" i="16" s="1"/>
  <c r="K203" i="16"/>
  <c r="K138" i="16" s="1"/>
  <c r="K179" i="16" s="1"/>
  <c r="E54" i="29"/>
  <c r="E55" i="30"/>
  <c r="L204" i="16"/>
  <c r="L139" i="16" s="1"/>
  <c r="H204" i="16"/>
  <c r="H139" i="16" s="1"/>
  <c r="E60" i="31" s="1"/>
  <c r="J204" i="16"/>
  <c r="J139" i="16" s="1"/>
  <c r="I204" i="16"/>
  <c r="I139" i="16" s="1"/>
  <c r="K204" i="16"/>
  <c r="K139" i="16" s="1"/>
  <c r="L205" i="16"/>
  <c r="L140" i="16" s="1"/>
  <c r="I205" i="16"/>
  <c r="I140" i="16" s="1"/>
  <c r="J205" i="16"/>
  <c r="J140" i="16" s="1"/>
  <c r="K205" i="16"/>
  <c r="K140" i="16" s="1"/>
  <c r="H205" i="16"/>
  <c r="H140" i="16" s="1"/>
  <c r="E61" i="31" s="1"/>
  <c r="L206" i="16"/>
  <c r="L141" i="16" s="1"/>
  <c r="I206" i="16"/>
  <c r="I141" i="16" s="1"/>
  <c r="J206" i="16"/>
  <c r="J141" i="16" s="1"/>
  <c r="H206" i="16"/>
  <c r="H141" i="16" s="1"/>
  <c r="K206" i="16"/>
  <c r="K141" i="16" s="1"/>
  <c r="F84" i="41"/>
  <c r="L30" i="16"/>
  <c r="G139" i="16" s="1"/>
  <c r="G180" i="16" s="1"/>
  <c r="L31" i="16"/>
  <c r="G140" i="16" s="1"/>
  <c r="G181" i="16" s="1"/>
  <c r="L32" i="16"/>
  <c r="G141" i="16" s="1"/>
  <c r="L29" i="16"/>
  <c r="G138" i="16" s="1"/>
  <c r="G179" i="16" s="1"/>
  <c r="I84" i="41"/>
  <c r="G84" i="41"/>
  <c r="E60" i="28" l="1"/>
  <c r="G60" i="28" s="1"/>
  <c r="E62" i="31"/>
  <c r="H179" i="16"/>
  <c r="E57" i="28"/>
  <c r="G57" i="28" s="1"/>
  <c r="H181" i="16"/>
  <c r="E59" i="28"/>
  <c r="G59" i="28" s="1"/>
  <c r="H180" i="16"/>
  <c r="E58" i="28"/>
  <c r="G58" i="28" s="1"/>
  <c r="G88" i="41"/>
  <c r="G127" i="41" s="1"/>
  <c r="J182" i="16"/>
  <c r="H87" i="41"/>
  <c r="H126" i="41" s="1"/>
  <c r="K181" i="16"/>
  <c r="H86" i="41"/>
  <c r="H125" i="41" s="1"/>
  <c r="K180" i="16"/>
  <c r="I86" i="41"/>
  <c r="I125" i="41" s="1"/>
  <c r="L180" i="16"/>
  <c r="K160" i="16"/>
  <c r="J160" i="16"/>
  <c r="H182" i="16"/>
  <c r="I87" i="41"/>
  <c r="I126" i="41" s="1"/>
  <c r="L181" i="16"/>
  <c r="H160" i="16"/>
  <c r="G182" i="16"/>
  <c r="G184" i="16" s="1"/>
  <c r="H88" i="41"/>
  <c r="H127" i="41" s="1"/>
  <c r="K182" i="16"/>
  <c r="I88" i="41"/>
  <c r="I127" i="41" s="1"/>
  <c r="L182" i="16"/>
  <c r="F87" i="41"/>
  <c r="F126" i="41" s="1"/>
  <c r="I181" i="16"/>
  <c r="G86" i="41"/>
  <c r="G125" i="41" s="1"/>
  <c r="J180" i="16"/>
  <c r="I160" i="16"/>
  <c r="G160" i="16"/>
  <c r="F88" i="41"/>
  <c r="F127" i="41" s="1"/>
  <c r="I182" i="16"/>
  <c r="G87" i="41"/>
  <c r="G126" i="41" s="1"/>
  <c r="J181" i="16"/>
  <c r="F86" i="41"/>
  <c r="F125" i="41" s="1"/>
  <c r="I180" i="16"/>
  <c r="L160" i="16"/>
  <c r="E88" i="41"/>
  <c r="E127" i="41" s="1"/>
  <c r="E58" i="29"/>
  <c r="E59" i="30"/>
  <c r="E58" i="30"/>
  <c r="E57" i="29"/>
  <c r="E86" i="41"/>
  <c r="E125" i="41" s="1"/>
  <c r="E56" i="29"/>
  <c r="E57" i="30"/>
  <c r="E55" i="29"/>
  <c r="E56" i="30"/>
  <c r="G157" i="16"/>
  <c r="K157" i="16"/>
  <c r="E143" i="41"/>
  <c r="G143" i="41" s="1"/>
  <c r="E84" i="41"/>
  <c r="H84" i="41"/>
  <c r="I123" i="41"/>
  <c r="G123" i="41"/>
  <c r="F123" i="41"/>
  <c r="K184" i="16" l="1"/>
  <c r="H184" i="16"/>
  <c r="L184" i="16"/>
  <c r="J184" i="16"/>
  <c r="I184" i="16"/>
  <c r="H60" i="28"/>
  <c r="H58" i="28"/>
  <c r="H57" i="28"/>
  <c r="H54" i="28"/>
  <c r="H48" i="28"/>
  <c r="H53" i="28"/>
  <c r="H51" i="28"/>
  <c r="H46" i="28"/>
  <c r="H49" i="28"/>
  <c r="H47" i="28"/>
  <c r="H56" i="28"/>
  <c r="H52" i="28"/>
  <c r="H55" i="28"/>
  <c r="H50" i="28"/>
  <c r="H59" i="28"/>
  <c r="H157" i="16"/>
  <c r="H85" i="41"/>
  <c r="H124" i="41" s="1"/>
  <c r="I85" i="41"/>
  <c r="L157" i="16"/>
  <c r="E87" i="41"/>
  <c r="E126" i="41" s="1"/>
  <c r="E145" i="41"/>
  <c r="G145" i="41" s="1"/>
  <c r="F85" i="41"/>
  <c r="I157" i="16"/>
  <c r="E85" i="41"/>
  <c r="E124" i="41" s="1"/>
  <c r="E144" i="41"/>
  <c r="G144" i="41" s="1"/>
  <c r="G85" i="41"/>
  <c r="J157" i="16"/>
  <c r="E123" i="41"/>
  <c r="H123" i="41"/>
  <c r="G124" i="41" l="1"/>
  <c r="I124" i="41"/>
  <c r="F124" i="41"/>
  <c r="O160" i="16" l="1"/>
  <c r="E20" i="39" l="1"/>
  <c r="E24" i="28" l="1"/>
  <c r="E18" i="27"/>
  <c r="E21" i="39"/>
  <c r="E27" i="31"/>
  <c r="E24" i="30"/>
  <c r="E32" i="41"/>
  <c r="E14" i="6"/>
  <c r="E38" i="39"/>
  <c r="F20" i="39"/>
  <c r="E32" i="39"/>
  <c r="F27" i="31" l="1"/>
  <c r="F32" i="41"/>
  <c r="F24" i="28"/>
  <c r="F18" i="27"/>
  <c r="F14" i="6"/>
  <c r="F24" i="30"/>
  <c r="F24" i="29"/>
  <c r="E34" i="31"/>
  <c r="E36" i="31"/>
  <c r="F36" i="31" s="1"/>
  <c r="E39" i="31"/>
  <c r="F39" i="31" s="1"/>
  <c r="E38" i="31"/>
  <c r="F38" i="31" s="1"/>
  <c r="E33" i="31"/>
  <c r="E37" i="31"/>
  <c r="F37" i="31" s="1"/>
  <c r="E35" i="31"/>
  <c r="F35" i="31" s="1"/>
  <c r="F21" i="39"/>
  <c r="E51" i="27"/>
  <c r="F51" i="27" s="1"/>
  <c r="E47" i="27"/>
  <c r="E59" i="39"/>
  <c r="E52" i="39" s="1"/>
  <c r="E31" i="39"/>
  <c r="E31" i="30"/>
  <c r="E33" i="30"/>
  <c r="E36" i="30"/>
  <c r="F36" i="30" s="1"/>
  <c r="E34" i="30"/>
  <c r="F34" i="30" s="1"/>
  <c r="E35" i="30"/>
  <c r="E37" i="30"/>
  <c r="E32" i="30"/>
  <c r="F32" i="30" s="1"/>
  <c r="E31" i="28"/>
  <c r="E32" i="28"/>
  <c r="E36" i="28"/>
  <c r="E33" i="28"/>
  <c r="E37" i="28"/>
  <c r="E34" i="28"/>
  <c r="E35" i="28"/>
  <c r="G20" i="39"/>
  <c r="F33" i="31" l="1"/>
  <c r="F34" i="31"/>
  <c r="F35" i="30"/>
  <c r="F31" i="30"/>
  <c r="F37" i="30"/>
  <c r="F33" i="30"/>
  <c r="F33" i="28"/>
  <c r="F47" i="27"/>
  <c r="G24" i="28"/>
  <c r="G27" i="31"/>
  <c r="G39" i="31" s="1"/>
  <c r="G32" i="41"/>
  <c r="G18" i="27"/>
  <c r="G51" i="27" s="1"/>
  <c r="G14" i="6"/>
  <c r="G24" i="30"/>
  <c r="G34" i="30" s="1"/>
  <c r="G24" i="29"/>
  <c r="F37" i="28"/>
  <c r="F31" i="28"/>
  <c r="G31" i="28" s="1"/>
  <c r="F35" i="28"/>
  <c r="F36" i="28"/>
  <c r="E28" i="27"/>
  <c r="E37" i="27" s="1"/>
  <c r="E53" i="39"/>
  <c r="E54" i="39" s="1"/>
  <c r="G21" i="39"/>
  <c r="F35" i="29"/>
  <c r="G35" i="29" s="1"/>
  <c r="F32" i="29"/>
  <c r="F33" i="29"/>
  <c r="F31" i="29"/>
  <c r="F37" i="29"/>
  <c r="G37" i="29" s="1"/>
  <c r="F36" i="29"/>
  <c r="F34" i="29"/>
  <c r="F34" i="28"/>
  <c r="F32" i="28"/>
  <c r="H20" i="39"/>
  <c r="F32" i="39"/>
  <c r="E30" i="39"/>
  <c r="G32" i="39"/>
  <c r="G37" i="30" l="1"/>
  <c r="G36" i="28"/>
  <c r="G47" i="27"/>
  <c r="H47" i="27" s="1"/>
  <c r="G35" i="30"/>
  <c r="G34" i="28"/>
  <c r="G32" i="30"/>
  <c r="G33" i="28"/>
  <c r="G37" i="31"/>
  <c r="G35" i="28"/>
  <c r="G33" i="31"/>
  <c r="G37" i="28"/>
  <c r="G36" i="31"/>
  <c r="G35" i="31"/>
  <c r="G34" i="31"/>
  <c r="G31" i="30"/>
  <c r="G33" i="30"/>
  <c r="G38" i="31"/>
  <c r="G36" i="29"/>
  <c r="G32" i="29"/>
  <c r="E45" i="27"/>
  <c r="F45" i="27" s="1"/>
  <c r="G45" i="27" s="1"/>
  <c r="E50" i="27"/>
  <c r="F50" i="27" s="1"/>
  <c r="G50" i="27" s="1"/>
  <c r="E49" i="27"/>
  <c r="F49" i="27" s="1"/>
  <c r="G49" i="27" s="1"/>
  <c r="E46" i="27"/>
  <c r="F46" i="27" s="1"/>
  <c r="G46" i="27" s="1"/>
  <c r="H46" i="27" s="1"/>
  <c r="E48" i="27"/>
  <c r="F48" i="27" s="1"/>
  <c r="G48" i="27" s="1"/>
  <c r="G36" i="30"/>
  <c r="H18" i="27"/>
  <c r="H32" i="41"/>
  <c r="H24" i="30"/>
  <c r="H35" i="30" s="1"/>
  <c r="H14" i="6"/>
  <c r="H24" i="29"/>
  <c r="H37" i="29" s="1"/>
  <c r="H27" i="31"/>
  <c r="H24" i="28"/>
  <c r="G31" i="29"/>
  <c r="H21" i="39"/>
  <c r="H39" i="31"/>
  <c r="G34" i="29"/>
  <c r="G33" i="29"/>
  <c r="G32" i="28"/>
  <c r="I20" i="39"/>
  <c r="E29" i="39"/>
  <c r="H32" i="39"/>
  <c r="H35" i="29" l="1"/>
  <c r="H36" i="31"/>
  <c r="H37" i="31"/>
  <c r="H31" i="29"/>
  <c r="H35" i="31"/>
  <c r="H34" i="31"/>
  <c r="H33" i="31"/>
  <c r="H49" i="27"/>
  <c r="H51" i="27"/>
  <c r="H32" i="29"/>
  <c r="H33" i="29"/>
  <c r="H34" i="29"/>
  <c r="I21" i="39"/>
  <c r="H48" i="27"/>
  <c r="H32" i="28"/>
  <c r="H32" i="30"/>
  <c r="H37" i="28"/>
  <c r="H36" i="28"/>
  <c r="H34" i="30"/>
  <c r="H36" i="30"/>
  <c r="H45" i="27"/>
  <c r="H35" i="28"/>
  <c r="H31" i="28"/>
  <c r="H33" i="28"/>
  <c r="H38" i="31"/>
  <c r="H36" i="29"/>
  <c r="I24" i="29"/>
  <c r="I14" i="6"/>
  <c r="I32" i="41"/>
  <c r="I24" i="30"/>
  <c r="I35" i="30" s="1"/>
  <c r="I27" i="31"/>
  <c r="I24" i="28"/>
  <c r="I18" i="27"/>
  <c r="I47" i="27" s="1"/>
  <c r="H37" i="30"/>
  <c r="I37" i="30" s="1"/>
  <c r="H34" i="28"/>
  <c r="H33" i="30"/>
  <c r="H50" i="27"/>
  <c r="H31" i="30"/>
  <c r="I31" i="30" s="1"/>
  <c r="E28" i="39"/>
  <c r="I32" i="39"/>
  <c r="I32" i="30" l="1"/>
  <c r="I34" i="31"/>
  <c r="I34" i="28"/>
  <c r="I50" i="27"/>
  <c r="I32" i="29"/>
  <c r="I49" i="27"/>
  <c r="I36" i="28"/>
  <c r="I31" i="28"/>
  <c r="I33" i="30"/>
  <c r="I32" i="28"/>
  <c r="I36" i="29"/>
  <c r="I31" i="29"/>
  <c r="I46" i="27"/>
  <c r="I34" i="30"/>
  <c r="I36" i="31"/>
  <c r="I37" i="28"/>
  <c r="I38" i="31"/>
  <c r="I34" i="29"/>
  <c r="I51" i="27"/>
  <c r="I33" i="28"/>
  <c r="I37" i="31"/>
  <c r="I45" i="27"/>
  <c r="I35" i="29"/>
  <c r="I33" i="31"/>
  <c r="I37" i="29"/>
  <c r="I39" i="31"/>
  <c r="I35" i="31"/>
  <c r="I35" i="28"/>
  <c r="I36" i="30"/>
  <c r="I33" i="29"/>
  <c r="I48" i="27"/>
  <c r="E33" i="39" l="1"/>
  <c r="E35" i="39" l="1"/>
  <c r="E20" i="41" s="1"/>
  <c r="E36" i="39"/>
  <c r="E78" i="6" s="1"/>
  <c r="E23" i="41" l="1"/>
  <c r="H140" i="41"/>
  <c r="H145" i="41"/>
  <c r="H142" i="41"/>
  <c r="H141" i="41"/>
  <c r="H146" i="41"/>
  <c r="H139" i="41"/>
  <c r="H135" i="41"/>
  <c r="H143" i="41"/>
  <c r="H136" i="41"/>
  <c r="H144" i="41"/>
  <c r="H137" i="41"/>
  <c r="H138" i="41"/>
  <c r="F23" i="41" l="1"/>
  <c r="E58" i="41"/>
  <c r="E42" i="41" s="1"/>
  <c r="E25" i="6" s="1"/>
  <c r="E61" i="41"/>
  <c r="E63" i="41"/>
  <c r="E55" i="41"/>
  <c r="E40" i="41" s="1"/>
  <c r="E23" i="6" s="1"/>
  <c r="E66" i="41"/>
  <c r="E56" i="41"/>
  <c r="E60" i="41"/>
  <c r="E44" i="41" s="1"/>
  <c r="E27" i="6" s="1"/>
  <c r="E65" i="41"/>
  <c r="E62" i="41"/>
  <c r="E59" i="41"/>
  <c r="E43" i="41" s="1"/>
  <c r="E26" i="6" s="1"/>
  <c r="E54" i="41"/>
  <c r="E39" i="41" s="1"/>
  <c r="E22" i="6" s="1"/>
  <c r="E57" i="41"/>
  <c r="E67" i="41"/>
  <c r="E64" i="41"/>
  <c r="E41" i="41" l="1"/>
  <c r="E24" i="6" s="1"/>
  <c r="E71" i="6" s="1"/>
  <c r="E34" i="6"/>
  <c r="E69" i="6"/>
  <c r="E39" i="6"/>
  <c r="E74" i="6"/>
  <c r="E38" i="6"/>
  <c r="E73" i="6"/>
  <c r="E45" i="41"/>
  <c r="E28" i="6" s="1"/>
  <c r="E72" i="6"/>
  <c r="E37" i="6"/>
  <c r="E35" i="6"/>
  <c r="E70" i="6"/>
  <c r="G23" i="41"/>
  <c r="F62" i="41"/>
  <c r="F59" i="41"/>
  <c r="F43" i="41" s="1"/>
  <c r="F26" i="6" s="1"/>
  <c r="F54" i="41"/>
  <c r="F39" i="41" s="1"/>
  <c r="F22" i="6" s="1"/>
  <c r="F57" i="41"/>
  <c r="F63" i="41"/>
  <c r="F61" i="41"/>
  <c r="F58" i="41"/>
  <c r="F42" i="41" s="1"/>
  <c r="F25" i="6" s="1"/>
  <c r="F55" i="41"/>
  <c r="F40" i="41" s="1"/>
  <c r="F23" i="6" s="1"/>
  <c r="F60" i="41"/>
  <c r="F44" i="41" s="1"/>
  <c r="F27" i="6" s="1"/>
  <c r="F56" i="41"/>
  <c r="F67" i="41"/>
  <c r="F64" i="41"/>
  <c r="F66" i="41"/>
  <c r="F65" i="41"/>
  <c r="E36" i="6" l="1"/>
  <c r="F41" i="41"/>
  <c r="F24" i="6" s="1"/>
  <c r="F36" i="6" s="1"/>
  <c r="F38" i="6"/>
  <c r="F73" i="6"/>
  <c r="F45" i="41"/>
  <c r="F28" i="6" s="1"/>
  <c r="F35" i="6"/>
  <c r="F70" i="6"/>
  <c r="G59" i="41"/>
  <c r="G43" i="41" s="1"/>
  <c r="G26" i="6" s="1"/>
  <c r="G60" i="41"/>
  <c r="G44" i="41" s="1"/>
  <c r="G27" i="6" s="1"/>
  <c r="G56" i="41"/>
  <c r="G54" i="41"/>
  <c r="G39" i="41" s="1"/>
  <c r="G22" i="6" s="1"/>
  <c r="G66" i="41"/>
  <c r="G64" i="41"/>
  <c r="H23" i="41"/>
  <c r="G65" i="41"/>
  <c r="G62" i="41"/>
  <c r="G67" i="41"/>
  <c r="G57" i="41"/>
  <c r="G61" i="41"/>
  <c r="G55" i="41"/>
  <c r="G40" i="41" s="1"/>
  <c r="G23" i="6" s="1"/>
  <c r="G63" i="41"/>
  <c r="G58" i="41"/>
  <c r="G42" i="41" s="1"/>
  <c r="G25" i="6" s="1"/>
  <c r="F74" i="6"/>
  <c r="F39" i="6"/>
  <c r="E75" i="6"/>
  <c r="E77" i="6" s="1"/>
  <c r="E40" i="6"/>
  <c r="F72" i="6"/>
  <c r="F37" i="6"/>
  <c r="F69" i="6"/>
  <c r="F34" i="6"/>
  <c r="F71" i="6" l="1"/>
  <c r="G74" i="6"/>
  <c r="G39" i="6"/>
  <c r="G35" i="6"/>
  <c r="G70" i="6"/>
  <c r="G45" i="41"/>
  <c r="G28" i="6" s="1"/>
  <c r="G73" i="6"/>
  <c r="G38" i="6"/>
  <c r="F75" i="6"/>
  <c r="F77" i="6" s="1"/>
  <c r="F40" i="6"/>
  <c r="E80" i="6"/>
  <c r="G69" i="6"/>
  <c r="G34" i="6"/>
  <c r="G72" i="6"/>
  <c r="G37" i="6"/>
  <c r="H55" i="41"/>
  <c r="H40" i="41" s="1"/>
  <c r="H23" i="6" s="1"/>
  <c r="H58" i="41"/>
  <c r="H42" i="41" s="1"/>
  <c r="H25" i="6" s="1"/>
  <c r="H63" i="41"/>
  <c r="H54" i="41"/>
  <c r="H39" i="41" s="1"/>
  <c r="H22" i="6" s="1"/>
  <c r="I23" i="41"/>
  <c r="H56" i="41"/>
  <c r="H62" i="41"/>
  <c r="H59" i="41"/>
  <c r="H43" i="41" s="1"/>
  <c r="H26" i="6" s="1"/>
  <c r="H67" i="41"/>
  <c r="H65" i="41"/>
  <c r="H60" i="41"/>
  <c r="H44" i="41" s="1"/>
  <c r="H27" i="6" s="1"/>
  <c r="H57" i="41"/>
  <c r="H66" i="41"/>
  <c r="H61" i="41"/>
  <c r="H64" i="41"/>
  <c r="G41" i="41"/>
  <c r="G24" i="6" s="1"/>
  <c r="F38" i="39"/>
  <c r="G71" i="6" l="1"/>
  <c r="G36" i="6"/>
  <c r="H38" i="6"/>
  <c r="H73" i="6"/>
  <c r="H69" i="6"/>
  <c r="H34" i="6"/>
  <c r="H39" i="6"/>
  <c r="H74" i="6"/>
  <c r="H45" i="41"/>
  <c r="H28" i="6" s="1"/>
  <c r="F59" i="39"/>
  <c r="F52" i="39" s="1"/>
  <c r="F31" i="39"/>
  <c r="H41" i="41"/>
  <c r="H24" i="6" s="1"/>
  <c r="H72" i="6"/>
  <c r="H37" i="6"/>
  <c r="I66" i="41"/>
  <c r="I67" i="41"/>
  <c r="I61" i="41"/>
  <c r="I58" i="41"/>
  <c r="I42" i="41" s="1"/>
  <c r="I25" i="6" s="1"/>
  <c r="I57" i="41"/>
  <c r="I62" i="41"/>
  <c r="I64" i="41"/>
  <c r="I59" i="41"/>
  <c r="I43" i="41" s="1"/>
  <c r="I26" i="6" s="1"/>
  <c r="I55" i="41"/>
  <c r="I40" i="41" s="1"/>
  <c r="I23" i="6" s="1"/>
  <c r="I54" i="41"/>
  <c r="I39" i="41" s="1"/>
  <c r="I22" i="6" s="1"/>
  <c r="I63" i="41"/>
  <c r="I65" i="41"/>
  <c r="I60" i="41"/>
  <c r="I44" i="41" s="1"/>
  <c r="I27" i="6" s="1"/>
  <c r="I56" i="41"/>
  <c r="H35" i="6"/>
  <c r="H70" i="6"/>
  <c r="G75" i="6"/>
  <c r="G40" i="6"/>
  <c r="C23" i="41"/>
  <c r="G38" i="39"/>
  <c r="G77" i="6" l="1"/>
  <c r="I41" i="41"/>
  <c r="I24" i="6" s="1"/>
  <c r="I36" i="6" s="1"/>
  <c r="I74" i="6"/>
  <c r="I39" i="6"/>
  <c r="I35" i="6"/>
  <c r="I70" i="6"/>
  <c r="H71" i="6"/>
  <c r="H36" i="6"/>
  <c r="I73" i="6"/>
  <c r="I38" i="6"/>
  <c r="I37" i="6"/>
  <c r="I72" i="6"/>
  <c r="F28" i="27"/>
  <c r="F53" i="39"/>
  <c r="F54" i="39" s="1"/>
  <c r="G59" i="39"/>
  <c r="G52" i="39" s="1"/>
  <c r="G31" i="39"/>
  <c r="I34" i="6"/>
  <c r="I69" i="6"/>
  <c r="I45" i="41"/>
  <c r="I28" i="6" s="1"/>
  <c r="H75" i="6"/>
  <c r="H40" i="6"/>
  <c r="H38" i="39"/>
  <c r="F30" i="39"/>
  <c r="F29" i="39"/>
  <c r="G30" i="39"/>
  <c r="H77" i="6" l="1"/>
  <c r="I71" i="6"/>
  <c r="I75" i="6"/>
  <c r="I40" i="6"/>
  <c r="G28" i="27"/>
  <c r="G53" i="39"/>
  <c r="G54" i="39" s="1"/>
  <c r="H59" i="39"/>
  <c r="H52" i="39" s="1"/>
  <c r="H31" i="39"/>
  <c r="H30" i="39"/>
  <c r="I38" i="39"/>
  <c r="F28" i="39"/>
  <c r="G29" i="39"/>
  <c r="I77" i="6" l="1"/>
  <c r="H53" i="39"/>
  <c r="H54" i="39" s="1"/>
  <c r="H28" i="27"/>
  <c r="I59" i="39"/>
  <c r="I52" i="39" s="1"/>
  <c r="I31" i="39"/>
  <c r="G28" i="39"/>
  <c r="H29" i="39"/>
  <c r="K77" i="6" l="1"/>
  <c r="I53" i="39"/>
  <c r="I54" i="39" s="1"/>
  <c r="I28" i="27"/>
  <c r="I30" i="39"/>
  <c r="I29" i="39"/>
  <c r="H28" i="39"/>
  <c r="F33" i="39"/>
  <c r="F35" i="39" l="1"/>
  <c r="F20" i="41" s="1"/>
  <c r="F36" i="39"/>
  <c r="F78" i="6" s="1"/>
  <c r="I28" i="39"/>
  <c r="F80" i="6" l="1"/>
  <c r="I144" i="41"/>
  <c r="I146" i="41"/>
  <c r="I141" i="41"/>
  <c r="I140" i="41"/>
  <c r="I139" i="41"/>
  <c r="I138" i="41"/>
  <c r="I143" i="41"/>
  <c r="I136" i="41"/>
  <c r="I135" i="41"/>
  <c r="I137" i="41"/>
  <c r="I145" i="41"/>
  <c r="I142" i="41"/>
  <c r="G33" i="39" l="1"/>
  <c r="G36" i="39" l="1"/>
  <c r="G78" i="6" s="1"/>
  <c r="G35" i="39"/>
  <c r="G20" i="41" s="1"/>
  <c r="G80" i="6" l="1"/>
  <c r="J140" i="41"/>
  <c r="J137" i="41"/>
  <c r="J135" i="41"/>
  <c r="J139" i="41"/>
  <c r="J145" i="41"/>
  <c r="J142" i="41"/>
  <c r="J138" i="41"/>
  <c r="J146" i="41"/>
  <c r="J141" i="41"/>
  <c r="J136" i="41"/>
  <c r="J144" i="41"/>
  <c r="J143" i="41"/>
  <c r="H33" i="39" l="1"/>
  <c r="H36" i="39" l="1"/>
  <c r="H78" i="6" s="1"/>
  <c r="H35" i="39"/>
  <c r="H20" i="41" s="1"/>
  <c r="K136" i="41" l="1"/>
  <c r="K146" i="41"/>
  <c r="K135" i="41"/>
  <c r="K138" i="41"/>
  <c r="K144" i="41"/>
  <c r="K142" i="41"/>
  <c r="K145" i="41"/>
  <c r="K139" i="41"/>
  <c r="K143" i="41"/>
  <c r="K141" i="41"/>
  <c r="K140" i="41"/>
  <c r="K137" i="41"/>
  <c r="H80" i="6"/>
  <c r="I33" i="39" l="1"/>
  <c r="I36" i="39" l="1"/>
  <c r="I78" i="6" s="1"/>
  <c r="I35" i="39"/>
  <c r="I20" i="41" s="1"/>
  <c r="L141" i="41" l="1"/>
  <c r="L136" i="41"/>
  <c r="L146" i="41"/>
  <c r="L145" i="41"/>
  <c r="L138" i="41"/>
  <c r="L137" i="41"/>
  <c r="L144" i="41"/>
  <c r="L135" i="41"/>
  <c r="L142" i="41"/>
  <c r="L140" i="41"/>
  <c r="L143" i="41"/>
  <c r="L139" i="41"/>
  <c r="C20" i="41"/>
  <c r="C26" i="41" s="1"/>
  <c r="I80" i="6"/>
  <c r="K78" i="6"/>
  <c r="K80" i="6" s="1"/>
  <c r="L80" i="6" s="1"/>
</calcChain>
</file>

<file path=xl/comments1.xml><?xml version="1.0" encoding="utf-8"?>
<comments xmlns="http://schemas.openxmlformats.org/spreadsheetml/2006/main">
  <authors>
    <author>Viriya Chittasy</author>
  </authors>
  <commentList>
    <comment ref="B59" authorId="0">
      <text>
        <r>
          <rPr>
            <sz val="9"/>
            <color indexed="81"/>
            <rFont val="Tahoma"/>
            <family val="2"/>
          </rPr>
          <t>Inadvertantly excluded in SRP</t>
        </r>
      </text>
    </comment>
  </commentList>
</comments>
</file>

<file path=xl/comments2.xml><?xml version="1.0" encoding="utf-8"?>
<comments xmlns="http://schemas.openxmlformats.org/spreadsheetml/2006/main">
  <authors>
    <author>Viriya Chittasy</author>
  </authors>
  <commentList>
    <comment ref="F20" authorId="0">
      <text>
        <r>
          <rPr>
            <sz val="8"/>
            <color indexed="81"/>
            <rFont val="Tahoma"/>
            <family val="2"/>
          </rPr>
          <t>EA030 and EA040 volumes projected together</t>
        </r>
      </text>
    </comment>
    <comment ref="G20" authorId="0">
      <text>
        <r>
          <rPr>
            <b/>
            <sz val="8"/>
            <color indexed="81"/>
            <rFont val="Tahoma"/>
            <family val="2"/>
          </rPr>
          <t>EA030 and EA040 volumes projected together</t>
        </r>
      </text>
    </comment>
    <comment ref="I20" authorId="0">
      <text>
        <r>
          <rPr>
            <sz val="8"/>
            <color indexed="81"/>
            <rFont val="Tahoma"/>
            <family val="2"/>
          </rPr>
          <t>EA040 tariff ratios applied to EA040 also</t>
        </r>
      </text>
    </comment>
    <comment ref="J20" authorId="0">
      <text>
        <r>
          <rPr>
            <sz val="8"/>
            <color indexed="81"/>
            <rFont val="Tahoma"/>
            <family val="2"/>
          </rPr>
          <t>EA040 tariff ratios applied to EA040 also</t>
        </r>
      </text>
    </comment>
    <comment ref="F29" authorId="0">
      <text>
        <r>
          <rPr>
            <sz val="8"/>
            <color indexed="81"/>
            <rFont val="Tahoma"/>
            <family val="2"/>
          </rPr>
          <t>*GEN* volumes forecast together</t>
        </r>
      </text>
    </comment>
    <comment ref="G29" authorId="0">
      <text>
        <r>
          <rPr>
            <sz val="8"/>
            <color indexed="81"/>
            <rFont val="Tahoma"/>
            <family val="2"/>
          </rPr>
          <t>*GEN* volumes forecast together</t>
        </r>
      </text>
    </comment>
    <comment ref="F30" authorId="0">
      <text>
        <r>
          <rPr>
            <sz val="8"/>
            <color indexed="81"/>
            <rFont val="Tahoma"/>
            <family val="2"/>
          </rPr>
          <t>*GEN* volumes forecast together</t>
        </r>
      </text>
    </comment>
    <comment ref="G30" authorId="0">
      <text>
        <r>
          <rPr>
            <sz val="8"/>
            <color indexed="81"/>
            <rFont val="Tahoma"/>
            <family val="2"/>
          </rPr>
          <t>*GEN* volumes forecast together</t>
        </r>
      </text>
    </comment>
    <comment ref="F31" authorId="0">
      <text>
        <r>
          <rPr>
            <sz val="8"/>
            <color indexed="81"/>
            <rFont val="Tahoma"/>
            <family val="2"/>
          </rPr>
          <t>*GEN* volumes forecast together</t>
        </r>
      </text>
    </comment>
    <comment ref="G31" authorId="0">
      <text>
        <r>
          <rPr>
            <sz val="8"/>
            <color indexed="81"/>
            <rFont val="Tahoma"/>
            <family val="2"/>
          </rPr>
          <t>*GEN* volumes forecast together</t>
        </r>
      </text>
    </comment>
    <comment ref="F32" authorId="0">
      <text>
        <r>
          <rPr>
            <sz val="8"/>
            <color indexed="81"/>
            <rFont val="Tahoma"/>
            <family val="2"/>
          </rPr>
          <t>*GEN* volumes forecast together</t>
        </r>
      </text>
    </comment>
    <comment ref="G32" authorId="0">
      <text>
        <r>
          <rPr>
            <sz val="8"/>
            <color indexed="81"/>
            <rFont val="Tahoma"/>
            <family val="2"/>
          </rPr>
          <t>*GEN* volumes forecast together</t>
        </r>
      </text>
    </comment>
    <comment ref="F36" authorId="0">
      <text>
        <r>
          <rPr>
            <sz val="8"/>
            <color indexed="81"/>
            <rFont val="Tahoma"/>
            <family val="2"/>
          </rPr>
          <t>EA030 and EA040 volumes projected together</t>
        </r>
      </text>
    </comment>
    <comment ref="G36" authorId="0">
      <text>
        <r>
          <rPr>
            <b/>
            <sz val="8"/>
            <color indexed="81"/>
            <rFont val="Tahoma"/>
            <family val="2"/>
          </rPr>
          <t>EA030 and EA040 volumes projected together</t>
        </r>
      </text>
    </comment>
    <comment ref="I36" authorId="0">
      <text>
        <r>
          <rPr>
            <sz val="8"/>
            <color indexed="81"/>
            <rFont val="Tahoma"/>
            <family val="2"/>
          </rPr>
          <t>EA040 tariff ratios applied to EA040 also</t>
        </r>
      </text>
    </comment>
    <comment ref="J36" authorId="0">
      <text>
        <r>
          <rPr>
            <sz val="8"/>
            <color indexed="81"/>
            <rFont val="Tahoma"/>
            <family val="2"/>
          </rPr>
          <t>EA040 tariff ratios applied to EA040 also</t>
        </r>
      </text>
    </comment>
  </commentList>
</comments>
</file>

<file path=xl/sharedStrings.xml><?xml version="1.0" encoding="utf-8"?>
<sst xmlns="http://schemas.openxmlformats.org/spreadsheetml/2006/main" count="1957" uniqueCount="345">
  <si>
    <t>Total</t>
  </si>
  <si>
    <t>Background / Notes / Calculation Methodology:</t>
  </si>
  <si>
    <t>Controlled Load</t>
  </si>
  <si>
    <t>Meter Reading</t>
  </si>
  <si>
    <t>Meter Data Services</t>
  </si>
  <si>
    <t>Meter Maintenance</t>
  </si>
  <si>
    <t xml:space="preserve">Aim: </t>
  </si>
  <si>
    <t>Return of capital</t>
  </si>
  <si>
    <t>Building block components</t>
  </si>
  <si>
    <t>Return on capital</t>
  </si>
  <si>
    <t>Carry-over amounts</t>
  </si>
  <si>
    <t>Benchmark Tax liability</t>
  </si>
  <si>
    <t>MIT</t>
  </si>
  <si>
    <t>TARIFF_CODE</t>
  </si>
  <si>
    <t>MRIM</t>
  </si>
  <si>
    <t>EA025</t>
  </si>
  <si>
    <t>Residential ToU</t>
  </si>
  <si>
    <t>EA030</t>
  </si>
  <si>
    <t>EA225</t>
  </si>
  <si>
    <t>Small Business ToU</t>
  </si>
  <si>
    <t>EA010</t>
  </si>
  <si>
    <t>Residential Inclining Block</t>
  </si>
  <si>
    <t>GGENR</t>
  </si>
  <si>
    <t>EA040</t>
  </si>
  <si>
    <t>GENR</t>
  </si>
  <si>
    <t>EA302</t>
  </si>
  <si>
    <t>LV 40-160MWh ToU (System)</t>
  </si>
  <si>
    <t>GGENR2</t>
  </si>
  <si>
    <t>NGENR2</t>
  </si>
  <si>
    <t>NGENR</t>
  </si>
  <si>
    <t>EA970</t>
  </si>
  <si>
    <t>EA050</t>
  </si>
  <si>
    <t>Small Business Inclining Block</t>
  </si>
  <si>
    <t>EA984</t>
  </si>
  <si>
    <t>EA301</t>
  </si>
  <si>
    <t>BASIC</t>
  </si>
  <si>
    <t>NOTAPPLIC</t>
  </si>
  <si>
    <t>EA305</t>
  </si>
  <si>
    <t>Calcs</t>
  </si>
  <si>
    <t>EA030
EA040</t>
  </si>
  <si>
    <t>GENR
GGENR
GGENR2
NGENR
NGENR2</t>
  </si>
  <si>
    <t>Generator Tariff</t>
  </si>
  <si>
    <t>FY15</t>
  </si>
  <si>
    <t>FY16</t>
  </si>
  <si>
    <t>FY17</t>
  </si>
  <si>
    <t>FY18</t>
  </si>
  <si>
    <t>FY19</t>
  </si>
  <si>
    <t>Meter Count</t>
  </si>
  <si>
    <t>EA250</t>
  </si>
  <si>
    <t>EA260</t>
  </si>
  <si>
    <t>LookUpKey</t>
  </si>
  <si>
    <t>Tariff Count</t>
  </si>
  <si>
    <t>Primary or Secondary Tariff</t>
  </si>
  <si>
    <t>Primary</t>
  </si>
  <si>
    <t>Secondary</t>
  </si>
  <si>
    <t>Revenue Requirement</t>
  </si>
  <si>
    <t>ICT Opex</t>
  </si>
  <si>
    <t>Primary or Secondary</t>
  </si>
  <si>
    <t>Tariff Name</t>
  </si>
  <si>
    <t>Scaling Factor</t>
  </si>
  <si>
    <t>Meter Data Service Per Tariff</t>
  </si>
  <si>
    <t>Indirect Overheads</t>
  </si>
  <si>
    <t>Inputs</t>
  </si>
  <si>
    <t>FY13</t>
  </si>
  <si>
    <t>FY14</t>
  </si>
  <si>
    <t>About</t>
  </si>
  <si>
    <t>Linked Source:</t>
  </si>
  <si>
    <t>INPUT Forecast Customer Numbers</t>
  </si>
  <si>
    <t>Meter Count Change (per year)</t>
  </si>
  <si>
    <t>Pre Tax Nominal Vanilla WACC</t>
  </si>
  <si>
    <t>Inputs Used</t>
  </si>
  <si>
    <t>Calculation</t>
  </si>
  <si>
    <t>Aim:</t>
  </si>
  <si>
    <t>Allocating to Each Tariff Class</t>
  </si>
  <si>
    <t>Overhead Cost per Primary Tariff</t>
  </si>
  <si>
    <t>CALC Overheads</t>
  </si>
  <si>
    <t>Calculation Output - Contribution to Each Tariff ($Nominal)</t>
  </si>
  <si>
    <t>CALC Capex</t>
  </si>
  <si>
    <t>Number of Meters per Tariff</t>
  </si>
  <si>
    <t>Price List</t>
  </si>
  <si>
    <t>Outputs</t>
  </si>
  <si>
    <t>Customer Numbers</t>
  </si>
  <si>
    <t>Estimated Revenue ($M Nominal)</t>
  </si>
  <si>
    <t>Meter Reading Per Tariff</t>
  </si>
  <si>
    <t>ICT opex</t>
  </si>
  <si>
    <t>O&amp;M (not applicable)</t>
  </si>
  <si>
    <t>NA</t>
  </si>
  <si>
    <t>Status</t>
  </si>
  <si>
    <t>CALC ICT Opex</t>
  </si>
  <si>
    <t>CALC Meter Maintenance</t>
  </si>
  <si>
    <t>CALC Meter Reading</t>
  </si>
  <si>
    <t>CALC Meter Data Services</t>
  </si>
  <si>
    <t>Indextion</t>
  </si>
  <si>
    <t xml:space="preserve">PTRM outputs </t>
  </si>
  <si>
    <t>Input - Forecast Expenditure</t>
  </si>
  <si>
    <t>Linked Sources:</t>
  </si>
  <si>
    <t>Description of worksheets</t>
  </si>
  <si>
    <t>Prices and Summary</t>
  </si>
  <si>
    <t>Worksheet</t>
  </si>
  <si>
    <t>Description</t>
  </si>
  <si>
    <t xml:space="preserve">Total OPEX </t>
  </si>
  <si>
    <t>Type 5 Metering Maintenance</t>
  </si>
  <si>
    <t>Type 6 Metering Maintenance</t>
  </si>
  <si>
    <t>Type 5 Metering Reading</t>
  </si>
  <si>
    <t>Type 6 Metering Reading</t>
  </si>
  <si>
    <t>Type 5 Metering Data Services</t>
  </si>
  <si>
    <t>Type 6 Metering Data Services</t>
  </si>
  <si>
    <t>Type 5 Metering ICT opex</t>
  </si>
  <si>
    <t>Type 6 Metering ICT opex</t>
  </si>
  <si>
    <t xml:space="preserve">2. Working out the revenue to be recovered from each customer in each tariff for each input revenue type </t>
  </si>
  <si>
    <t>n/a</t>
  </si>
  <si>
    <t>This sheet presents the indicative prices for each year and the estimated revenue which will be recovered</t>
  </si>
  <si>
    <t>Metering Reading Costs</t>
  </si>
  <si>
    <t>Metering Data Services Costs</t>
  </si>
  <si>
    <t>Metering Maintenance Costs</t>
  </si>
  <si>
    <t>ICT Opex Costs</t>
  </si>
  <si>
    <t>Final Prices and Expected revenue summary</t>
  </si>
  <si>
    <t>Calculates the revenue to be recovered for the provision of meter data services</t>
  </si>
  <si>
    <t>Calculates the revenue to be recovered return of and on capital and tax</t>
  </si>
  <si>
    <t>Calculates the revenue to be recovered for the provision of meter reading services</t>
  </si>
  <si>
    <t>Calculates the revenue to be recovered for the provision of meter maintenance services</t>
  </si>
  <si>
    <t>Calculates the revenue to be recovered for the provision of meter ICT opex services</t>
  </si>
  <si>
    <t xml:space="preserve">Opex price calculation works by </t>
  </si>
  <si>
    <t xml:space="preserve">Capex price calculation works by </t>
  </si>
  <si>
    <t>2. Working out the revenue to be recovered from each customer in each tariff for capex</t>
  </si>
  <si>
    <t>Final Price is worked out by</t>
  </si>
  <si>
    <t>General overview</t>
  </si>
  <si>
    <t>Capture and format Type 5-6 Metering PTRM outputs and opex requirements</t>
  </si>
  <si>
    <t>INPUT - Forecast Expenditure</t>
  </si>
  <si>
    <t>INPUT - Customer #'s</t>
  </si>
  <si>
    <t>Takes in and formats the forecast customer numbers</t>
  </si>
  <si>
    <t>Interval meter calculation ($FY14)</t>
  </si>
  <si>
    <t>Basic meter calculation ($FY14)</t>
  </si>
  <si>
    <t> Type 5/6 New CT Connected Customers</t>
  </si>
  <si>
    <t>Type 5/6 New Direct Connected Customers</t>
  </si>
  <si>
    <t>Type 5/6 Upgrade Direct Connected Customers</t>
  </si>
  <si>
    <t>Type 5 New NET Solar Installations</t>
  </si>
  <si>
    <t>Type 6 SBS Gross to Net Solar Installations</t>
  </si>
  <si>
    <t>Customer #’s</t>
  </si>
  <si>
    <t xml:space="preserve">Metering opex -  Annual Costs - Type 5 and 6 </t>
  </si>
  <si>
    <t>(indicative)</t>
  </si>
  <si>
    <t>CPI</t>
  </si>
  <si>
    <t xml:space="preserve">Calculation </t>
  </si>
  <si>
    <t>($FY14 real)</t>
  </si>
  <si>
    <t>Tariff quantities</t>
  </si>
  <si>
    <t>Year</t>
  </si>
  <si>
    <t>2013-14</t>
  </si>
  <si>
    <t>2014-15</t>
  </si>
  <si>
    <t>2015-16</t>
  </si>
  <si>
    <t>2016-17</t>
  </si>
  <si>
    <t>2017-18</t>
  </si>
  <si>
    <t>2018-19</t>
  </si>
  <si>
    <t>LV Res non-TOU (Closed)</t>
  </si>
  <si>
    <t>LV Res &lt;40 MWh (System)</t>
  </si>
  <si>
    <t>LV Energy40 ToU (substation)</t>
  </si>
  <si>
    <t>Controlled Load 1</t>
  </si>
  <si>
    <t>Controlled Load 2</t>
  </si>
  <si>
    <t>Public lighting</t>
  </si>
  <si>
    <t>Constant unmetered</t>
  </si>
  <si>
    <t>EnergyLight</t>
  </si>
  <si>
    <t>LV Bus non-TOU (Closed)</t>
  </si>
  <si>
    <t>LV 40-160 MWh (System)</t>
  </si>
  <si>
    <t>LV kW Cap ToU (Substation)</t>
  </si>
  <si>
    <t>LV 160-750 MWh (System)</t>
  </si>
  <si>
    <t>LV Cap 750 (Substation)</t>
  </si>
  <si>
    <t>LV &gt;750 MWh (System)</t>
  </si>
  <si>
    <t>LV kVA Dem ToU (Substation)</t>
  </si>
  <si>
    <t>LV Business ToU (System)</t>
  </si>
  <si>
    <t>LV Business ToU (Substation)</t>
  </si>
  <si>
    <t>HV Connection (System)</t>
  </si>
  <si>
    <t>HV Connection (Substation)</t>
  </si>
  <si>
    <t>HV Connection (Standby Tariff))</t>
  </si>
  <si>
    <t>ST Connection</t>
  </si>
  <si>
    <t>LV Bus &lt;40 MWh (System)</t>
  </si>
  <si>
    <t>LV Business ToU (Transition)</t>
  </si>
  <si>
    <t>LV Connection (Standby Tariff)</t>
  </si>
  <si>
    <t>LV Res &lt;40 MWh (No NAC)</t>
  </si>
  <si>
    <t>TOTAL FROM HERE</t>
  </si>
  <si>
    <t>Input from Tariff Forecast</t>
  </si>
  <si>
    <t>EA026</t>
  </si>
  <si>
    <t>EA401</t>
  </si>
  <si>
    <t>EA402</t>
  </si>
  <si>
    <t>EA403</t>
  </si>
  <si>
    <t>EA303</t>
  </si>
  <si>
    <t>EA306</t>
  </si>
  <si>
    <t>EA310</t>
  </si>
  <si>
    <t>EA320</t>
  </si>
  <si>
    <t>EA290</t>
  </si>
  <si>
    <t>EA291</t>
  </si>
  <si>
    <t>EA370</t>
  </si>
  <si>
    <t>EA380</t>
  </si>
  <si>
    <t>EA360</t>
  </si>
  <si>
    <t>EA390</t>
  </si>
  <si>
    <t>EA325</t>
  </si>
  <si>
    <t>EA024</t>
  </si>
  <si>
    <t>Change per year</t>
  </si>
  <si>
    <t>Delta Customer Numbers</t>
  </si>
  <si>
    <t>Total 2014-2019</t>
  </si>
  <si>
    <t>5 year forecast</t>
  </si>
  <si>
    <t>Note:</t>
  </si>
  <si>
    <t>Type5/6 New</t>
  </si>
  <si>
    <t>Type 5 new net</t>
  </si>
  <si>
    <t>Per year</t>
  </si>
  <si>
    <t>Allocated to Type5/6 new</t>
  </si>
  <si>
    <t>Allocated to Type 5 new net</t>
  </si>
  <si>
    <t>Meter calculation ($FY13)</t>
  </si>
  <si>
    <t>Capital return FY15</t>
  </si>
  <si>
    <t>Capital return FY16</t>
  </si>
  <si>
    <t>Capital return FY17</t>
  </si>
  <si>
    <t>Capital return FY18</t>
  </si>
  <si>
    <t>Capital return FY19</t>
  </si>
  <si>
    <t xml:space="preserve">Tariff Change </t>
  </si>
  <si>
    <t>2. Forecast Changes Per Year</t>
  </si>
  <si>
    <t>1. Customer Numbers @ FY14</t>
  </si>
  <si>
    <t>Meter Count FY14</t>
  </si>
  <si>
    <t>Tariff Count FY14</t>
  </si>
  <si>
    <t>Meter Count Change</t>
  </si>
  <si>
    <t>Tariff Count Change</t>
  </si>
  <si>
    <t>3. Forecast</t>
  </si>
  <si>
    <t>4. Forecast</t>
  </si>
  <si>
    <t>Meters per Tariff</t>
  </si>
  <si>
    <t>Meter calculation  ($ Nominal)</t>
  </si>
  <si>
    <t>Superceded</t>
  </si>
  <si>
    <t>Fy15</t>
  </si>
  <si>
    <t>Fy16</t>
  </si>
  <si>
    <t>Fy17</t>
  </si>
  <si>
    <t>Fy18</t>
  </si>
  <si>
    <t>Fy19</t>
  </si>
  <si>
    <t>Indexation and Tariff Numbers</t>
  </si>
  <si>
    <t xml:space="preserve">$FY14 </t>
  </si>
  <si>
    <t>Forecast Changes Per Year Based on BK Forecast [Superceded]</t>
  </si>
  <si>
    <t>Primary Tariff Count</t>
  </si>
  <si>
    <t>Overhead Costs</t>
  </si>
  <si>
    <t xml:space="preserve"> cents per day</t>
  </si>
  <si>
    <t>Calculation Output</t>
  </si>
  <si>
    <t>($nominal) p.a.</t>
  </si>
  <si>
    <t xml:space="preserve"> ($nominal) p.a</t>
  </si>
  <si>
    <t>($m nominal)</t>
  </si>
  <si>
    <t>Estimated Revenue by Tariff</t>
  </si>
  <si>
    <t>1. Taking the outputs of the Metering Type 5-6 PTRM as the revenue required</t>
  </si>
  <si>
    <t>1. Summming each of the prices calculated in step 2 for capex and opex to give the total price for that tariff</t>
  </si>
  <si>
    <t>2. Adjusting down the overhead proportion collected by each tariff class to equate required input revenue to projected revenue (i.e. tariff prices x customer volume per tariff)</t>
  </si>
  <si>
    <t xml:space="preserve">Takes in and formats the expenditure requirements </t>
  </si>
  <si>
    <t>Calculates the revenue to be recovered for indirect overheads, with adjustment to match required revenue</t>
  </si>
  <si>
    <t>Upfront Charge</t>
  </si>
  <si>
    <t>This sheet presents the indicative upfront charges for new or upgraded meters</t>
  </si>
  <si>
    <t>B1</t>
  </si>
  <si>
    <t>B3</t>
  </si>
  <si>
    <t>E1</t>
  </si>
  <si>
    <t>E2</t>
  </si>
  <si>
    <t>E3</t>
  </si>
  <si>
    <t>E4</t>
  </si>
  <si>
    <t>Meter Type</t>
  </si>
  <si>
    <t>New &amp; Upgrade Volume</t>
  </si>
  <si>
    <t>Non-material cost per meter</t>
  </si>
  <si>
    <t>Cost per meter</t>
  </si>
  <si>
    <t>Interim per meter charge</t>
  </si>
  <si>
    <t>Meter Hardware cost</t>
  </si>
  <si>
    <t>Non Material Cost</t>
  </si>
  <si>
    <t>Cost</t>
  </si>
  <si>
    <t xml:space="preserve"> ($Real 14)</t>
  </si>
  <si>
    <t>Quantity</t>
  </si>
  <si>
    <t>WACC</t>
  </si>
  <si>
    <t>Escalation</t>
  </si>
  <si>
    <t>Labour escalation</t>
  </si>
  <si>
    <t>Nominal WACC</t>
  </si>
  <si>
    <t>Upfront Charge (with half WACC)</t>
  </si>
  <si>
    <t>Reconciliation</t>
  </si>
  <si>
    <t>($Nominal)</t>
  </si>
  <si>
    <t>Total (exc O&amp;M)</t>
  </si>
  <si>
    <t>Total (inc O&amp;M)</t>
  </si>
  <si>
    <t>Meter per Tariff Ratio</t>
  </si>
  <si>
    <t>($Real14)</t>
  </si>
  <si>
    <t>($ real FY14)</t>
  </si>
  <si>
    <t>Fy14</t>
  </si>
  <si>
    <t xml:space="preserve"> (Nominal)</t>
  </si>
  <si>
    <t>1. Taking the revenue required as an input in Real FY14, broken up by each revenue type (e.g. meter reading, meter maintenance etc.)</t>
  </si>
  <si>
    <t>Prices x Volumes Total</t>
  </si>
  <si>
    <t xml:space="preserve">Upfront charges are calculated by
1) Summing the non-material costs (labour - logistics, and escalating) and the material cost (the meter)
2) Applying the half-year application of the WACC
</t>
  </si>
  <si>
    <t>Escalators</t>
  </si>
  <si>
    <t>Labour</t>
  </si>
  <si>
    <t>(nominal)</t>
  </si>
  <si>
    <t xml:space="preserve">Capex requirements come from the Type 5-6 Metering PTRM. The Type 5-6 Metering PTRM calculates the return of and on assets as well as tax. 
Opex requirements are derived from the buisness. Historical information is used to forecast future opex requirements. </t>
  </si>
  <si>
    <t>Indexation</t>
  </si>
  <si>
    <t>Capture and format Type 5-6 Metering forecast meter and tariff numbers</t>
  </si>
  <si>
    <t>Tariff</t>
  </si>
  <si>
    <t>Meter Business - Meter Count FY14</t>
  </si>
  <si>
    <t>Meter Business - Tariff Count FY14</t>
  </si>
  <si>
    <t>Ratio of Meter Type (T5/T6) by Tariff</t>
  </si>
  <si>
    <t>Not used for T5/T6 Pricing</t>
  </si>
  <si>
    <t xml:space="preserve">Tariff counts/NMI counts are based on Network Pricing customer number forecasts. Meter counts are calculated based on information provided by the Metering Business as follows:
1) The metering business provided the ratio of meters per NMI on each tariff
2) The ratio was applied to the official customer number forecast to determine meters per NMI and meter volumes
Note: 
a) Meter counts for secondary tariffs only include meters dedicated in the provision of the secondary tariff. 
b) Network Pricing customer number forecasts excluded the forecast of "GENx" customer numbers. The forecast was provided by the Metering Business
c) Customer number forecasts include tariffs that use a Type 5 or Type 6 meter only. </t>
  </si>
  <si>
    <t xml:space="preserve">Meter Data service costs are proportioned based on whether an MRIM or BASIC metering is installed. There is a scaling factor based on the complexity/difficulty regarding meters for the EA302 Tariff.
Assume the meter data service amount attributable to a single primary tariff increases by CPI only.
Method:
1. Calculate the amount  which would have been recovered from each primary tariff by meter type in FY15 (in Real $FY14) (using Meter Data Services costs divided by the Number of Primary Tariffs)
2. Calulate the charge per tariff (i.e. a mix of meters) using an average of the amount in step 1, weighted by the numbers for each meter type
3. Escalate the per primary tariff amount to nominal dollars for the relevant year
</t>
  </si>
  <si>
    <t>Interval meter calculation (Real $FY14)</t>
  </si>
  <si>
    <t>Basic meter calculation (Real $FY14)</t>
  </si>
  <si>
    <r>
      <rPr>
        <sz val="10"/>
        <rFont val="Calibri"/>
        <family val="2"/>
        <scheme val="minor"/>
      </rPr>
      <t>Meter reading costs are proportioned based on whether an MRIM or BASIC meter is installed -</t>
    </r>
    <r>
      <rPr>
        <sz val="10"/>
        <color theme="1"/>
        <rFont val="Calibri"/>
        <family val="2"/>
        <scheme val="minor"/>
      </rPr>
      <t xml:space="preserve"> note there is a scaling factor based on the increased meter reading requirements (i.e. monthly) regarding meters for the EA302 Tariff
Assume the meter data service amount attributable to a single primary tariff increases by CPI only.
1. Calculate the amount  which would have been recovered from each primary tariff by meter type in FY15 (in Real $FY14) (using Meter Reading costs divided by the number of Primary Tariffs)
2. Calulate the charge per tariff (i.e. a mix of meters) using an average of the amount in step 1, weighted by the numbers for each meter type
3. Escalate the per primary tariff amount to nominal dollars for the relevant year
</t>
    </r>
  </si>
  <si>
    <r>
      <t xml:space="preserve">To calculate the amount required to be recovered from customers over the next regulatory period through </t>
    </r>
    <r>
      <rPr>
        <b/>
        <sz val="10"/>
        <color theme="1"/>
        <rFont val="Calibri"/>
        <family val="2"/>
        <scheme val="minor"/>
      </rPr>
      <t>Meter Maintenance</t>
    </r>
  </si>
  <si>
    <r>
      <t xml:space="preserve">To calculate the amount required to be recovered from customers over the next regulatory period for </t>
    </r>
    <r>
      <rPr>
        <b/>
        <sz val="10"/>
        <color theme="1"/>
        <rFont val="Calibri"/>
        <family val="2"/>
        <scheme val="minor"/>
      </rPr>
      <t>Meter Reading</t>
    </r>
  </si>
  <si>
    <r>
      <t xml:space="preserve">To calculate the amount required to be recovered from customers over the next regulatory period for </t>
    </r>
    <r>
      <rPr>
        <b/>
        <sz val="10"/>
        <color theme="1"/>
        <rFont val="Calibri"/>
        <family val="2"/>
        <scheme val="minor"/>
      </rPr>
      <t>Meter Data Services</t>
    </r>
  </si>
  <si>
    <r>
      <t xml:space="preserve">To allocate the </t>
    </r>
    <r>
      <rPr>
        <b/>
        <sz val="10"/>
        <color theme="1"/>
        <rFont val="Calibri"/>
        <family val="2"/>
        <scheme val="minor"/>
      </rPr>
      <t>capital revenue requirements</t>
    </r>
    <r>
      <rPr>
        <sz val="10"/>
        <color theme="1"/>
        <rFont val="Calibri"/>
        <family val="2"/>
        <scheme val="minor"/>
      </rPr>
      <t xml:space="preserve"> calculated in the Type 5 and Type 6 PTRM to each of the Type 5 and Type 6 metering tariffs</t>
    </r>
  </si>
  <si>
    <t>BY TARIFFS</t>
  </si>
  <si>
    <t>Meters</t>
  </si>
  <si>
    <t>Fees and Charges</t>
  </si>
  <si>
    <t>Price List (per customer)</t>
  </si>
  <si>
    <t xml:space="preserve">Meter maintenance costs are proportioned based on whether an MRIM or BASIC meter is installed - note there is a scaling factor based on the average number of meters providing the service
Assume the meter data service amount attributable to a single primary tariff increases by CPI only.
1. Calculate the amount  which would have been recovered from each  tariff by meter type in FY15 (Real $FY14) (using Meter Maintenance costs divided by the Number of  Tariffs)
2. Calulate the charge per tariff (i.e. a mix of meters) using an average of the amount in step 1, weighted by the numbers for each meter type
3. Escalate the per tariff amount to nominal dollars for the relevant year
Note: maintenance costs apply to both primary and secondary tariffs
</t>
  </si>
  <si>
    <t>Calculations</t>
  </si>
  <si>
    <t>Primary - MRIM</t>
  </si>
  <si>
    <t>Primary - BASIC</t>
  </si>
  <si>
    <t>Tariffs</t>
  </si>
  <si>
    <t># Primary Tariffs MRIM (FY15)</t>
  </si>
  <si>
    <t># Primary Tariffs BASIC (FY15)</t>
  </si>
  <si>
    <r>
      <t xml:space="preserve">ICT opex costs are proportioned based on whether an MRIM or BASIC meter is installed.
Assume the meter data service amount attributable to a single primary tariff increases by CPI only.
</t>
    </r>
    <r>
      <rPr>
        <sz val="10"/>
        <rFont val="Calibri"/>
        <family val="2"/>
        <scheme val="minor"/>
      </rPr>
      <t>1. Calculate the amount  which would have been recovered from each primary tariff by meter type in FY15 (in Real $FY14) (using ICT costs in divided by the Number of Primary Tariffs)
2. Calulate the charge per tariff (i.e. a mix of meters) using an average of the amount in step 1, weighted by the numbers for each meter type
2. Escalate the per primary tariff amount to nominal dollars for the relevant year</t>
    </r>
    <r>
      <rPr>
        <sz val="10"/>
        <color theme="1"/>
        <rFont val="Calibri"/>
        <family val="2"/>
        <scheme val="minor"/>
      </rPr>
      <t xml:space="preserve">
</t>
    </r>
  </si>
  <si>
    <r>
      <t xml:space="preserve">To calculate the amount required to be recovered from customers over the next regulatory period for </t>
    </r>
    <r>
      <rPr>
        <b/>
        <sz val="10"/>
        <color theme="1"/>
        <rFont val="Calibri"/>
        <family val="2"/>
        <scheme val="minor"/>
      </rPr>
      <t>ICT Opex</t>
    </r>
  </si>
  <si>
    <r>
      <t xml:space="preserve"> To calculate the amount required to be recovered from customers over the next regulatory period for </t>
    </r>
    <r>
      <rPr>
        <b/>
        <sz val="10"/>
        <color theme="1"/>
        <rFont val="Calibri"/>
        <family val="2"/>
        <scheme val="minor"/>
      </rPr>
      <t>Corporate Overheads</t>
    </r>
  </si>
  <si>
    <t xml:space="preserve">Assume FY15 indirect overheads are recovered equally over all primary tariffs.
Assume the meter data service amount attributable to a single primary tariff increases by CPI only.
1. Calculate the amount to be recovered from each primary tariff in FY15 (in Real $FY14) (total overheads divided by total number of Primary Tariffs)
2. Escalate the per tariff overhead amount to nominal dollars for the relevant year
</t>
  </si>
  <si>
    <t>(Real $FY14)</t>
  </si>
  <si>
    <t>Overhead Component</t>
  </si>
  <si>
    <t>Revenue Requirement (ex O&amp;M)</t>
  </si>
  <si>
    <t>Smoothed Revenue Requirement (ex O&amp;M)</t>
  </si>
  <si>
    <t>NPV</t>
  </si>
  <si>
    <t>Discount Rate</t>
  </si>
  <si>
    <t>Adjustment Factors</t>
  </si>
  <si>
    <t>NPV Difference</t>
  </si>
  <si>
    <t>Adjustment Factor</t>
  </si>
  <si>
    <t xml:space="preserve">The capital revenue requirements are calculated in the metering PTRM and consist of return of capital, return on capital and benchmark tax liability.
Method:
1) The capital revenue requirements are smoothed by an adjustment factor, recovering the same net present value as the required revenue. 
2) The smoothed revenue is recovered from all tariffs weighted by the number of meters which provide that service for each year
Note: This takes into account meter growth
</t>
  </si>
  <si>
    <t>Difference - Building Blocks</t>
  </si>
  <si>
    <t>BB PTRM Revenue</t>
  </si>
  <si>
    <t>Opex Overheads (Indirect)</t>
  </si>
  <si>
    <t>-Debt Raising Cost (nominal)</t>
  </si>
  <si>
    <t>Debt Raising Costs ($FY14)</t>
  </si>
  <si>
    <t>Escalation (Real $FY14 to Nominal)</t>
  </si>
  <si>
    <t>Opex Overheads (Indirect) + DRC</t>
  </si>
  <si>
    <t>TOTAL</t>
  </si>
  <si>
    <t>Customer Numbers by Tariff</t>
  </si>
  <si>
    <t>Time taken for processing/admin (hrs) (Based on FY14)</t>
  </si>
  <si>
    <t>Admin hr rate (inclusive of labour oncosts only) (Based on FY14)</t>
  </si>
  <si>
    <t>Meter Transfer Fee</t>
  </si>
  <si>
    <t>Prices Summary</t>
  </si>
  <si>
    <t>Calculates the upfront charge using input from the capex model</t>
  </si>
  <si>
    <t>Calculates the meter transfer fee (replaces the meter exit fee)</t>
  </si>
  <si>
    <t>Readme - Revised Type 5-6 Meter Pricing Model</t>
  </si>
  <si>
    <t>Ready for submission</t>
  </si>
  <si>
    <t>Material escalation</t>
  </si>
  <si>
    <t>This sheet presents the indicative meter transfer fee applied to customers that choose to remove/decommission their meter from Ausgrid's network.</t>
  </si>
  <si>
    <r>
      <t xml:space="preserve">The meter transfer fee is calculated through the following:
1) The hourly rate of an administrative officer and the approximate processing time is used as inputs
2) Labour escalation and CPI are used to calculate the final fee in nominal dollars
</t>
    </r>
    <r>
      <rPr>
        <b/>
        <sz val="10"/>
        <color theme="1"/>
        <rFont val="Calibri"/>
        <family val="2"/>
        <scheme val="minor"/>
      </rPr>
      <t xml:space="preserve">
</t>
    </r>
  </si>
  <si>
    <t>Attachment 8.06 - Type 5 and 6 metering services PTRM 
Attachment 8.05 - Revised forecast opex for type 5-6 metering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</si>
</sst>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30">
    <numFmt numFmtId="6" formatCode="&quot;$&quot;#,##0;[Red]\-&quot;$&quot;#,##0"/>
    <numFmt numFmtId="8" formatCode="&quot;$&quot;#,##0.00;[Red]\-&quot;$&quot;#,##0.0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 #,##0_-;\-* #,##0_-;_-* &quot;-&quot;??_-;_-@_-"/>
    <numFmt numFmtId="167" formatCode="#,##0;\(#,##0\)"/>
    <numFmt numFmtId="168" formatCode="0.0%"/>
    <numFmt numFmtId="169" formatCode="_(* #,##0_);_(* \(#,##0\);_(* &quot;-&quot;??_);_(@_)"/>
    <numFmt numFmtId="170" formatCode="_(* #,##0_);_(* \(#,##0\);_(* &quot;-&quot;_);_(@_)"/>
    <numFmt numFmtId="171" formatCode="_(* #,##0_);_(* \(#,##0\);_(* &quot;-&quot;?_);_(@_)"/>
    <numFmt numFmtId="172" formatCode="&quot;$&quot;#,##0"/>
    <numFmt numFmtId="173" formatCode="&quot;$&quot;#,##0.00"/>
    <numFmt numFmtId="174" formatCode="_(* #,##0.00_);_(* \(#,##0.00\);_(* &quot;-&quot;?_);_(@_)"/>
    <numFmt numFmtId="175" formatCode="&quot;$&quot;#,##0.0"/>
    <numFmt numFmtId="176" formatCode="0.0"/>
    <numFmt numFmtId="177" formatCode="_-&quot;$&quot;* #,##0_-;\-&quot;$&quot;* #,##0_-;_-&quot;$&quot;* &quot;-&quot;??_-;_-@_-"/>
    <numFmt numFmtId="178" formatCode="_-&quot;$&quot;* #,##0.0000_-;\-&quot;$&quot;* #,##0.0000_-;_-&quot;$&quot;* &quot;-&quot;??_-;_-@_-"/>
    <numFmt numFmtId="179" formatCode="&quot;$&quot;#,##0.0;[Red]\-&quot;$&quot;#,##0.0"/>
    <numFmt numFmtId="180" formatCode="#,##0.0_ ;\-#,##0.0\ "/>
    <numFmt numFmtId="181" formatCode="#,##0_ ;\-#,##0\ "/>
    <numFmt numFmtId="182" formatCode="_(* #,##0.0_);_(* \(#,##0.0\);_(* &quot;-&quot;??_);_(@_)"/>
    <numFmt numFmtId="183" formatCode="&quot;$&quot;#,##0.000"/>
    <numFmt numFmtId="184" formatCode="0.000%"/>
    <numFmt numFmtId="185" formatCode="0.0000%"/>
    <numFmt numFmtId="186" formatCode="0.00000%"/>
    <numFmt numFmtId="187" formatCode="_(* #,##0.000_);_(* \(#,##0.000\);_(* &quot;-&quot;?_);_(@_)"/>
    <numFmt numFmtId="188" formatCode="&quot;$&quot;#,##0.000000000"/>
    <numFmt numFmtId="189" formatCode="&quot;$&quot;#,##0.0000"/>
  </numFmts>
  <fonts count="39">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sz val="10"/>
      <color theme="0"/>
      <name val="Calibri"/>
      <family val="2"/>
      <scheme val="minor"/>
    </font>
    <font>
      <sz val="10"/>
      <color theme="0"/>
      <name val="Calibri"/>
      <family val="2"/>
      <scheme val="minor"/>
    </font>
    <font>
      <sz val="11"/>
      <color indexed="8"/>
      <name val="Calibri"/>
      <family val="2"/>
    </font>
    <font>
      <sz val="10"/>
      <name val="Arial"/>
      <family val="2"/>
    </font>
    <font>
      <sz val="11"/>
      <color theme="1"/>
      <name val="Agency FB"/>
      <family val="2"/>
    </font>
    <font>
      <b/>
      <sz val="11"/>
      <color rgb="FFFA7D00"/>
      <name val="Agency FB"/>
      <family val="2"/>
    </font>
    <font>
      <sz val="9"/>
      <name val="Arial"/>
      <family val="2"/>
    </font>
    <font>
      <sz val="11"/>
      <color rgb="FF3F3F76"/>
      <name val="Agency FB"/>
      <family val="2"/>
    </font>
    <font>
      <b/>
      <sz val="10"/>
      <name val="Arial"/>
      <family val="2"/>
    </font>
    <font>
      <sz val="10"/>
      <name val="Calibri"/>
      <family val="2"/>
      <scheme val="minor"/>
    </font>
    <font>
      <sz val="10"/>
      <color theme="1"/>
      <name val="Arial"/>
      <family val="2"/>
    </font>
    <font>
      <sz val="10"/>
      <color rgb="FFFF0000"/>
      <name val="Calibri"/>
      <family val="2"/>
      <scheme val="minor"/>
    </font>
    <font>
      <sz val="8"/>
      <color theme="1"/>
      <name val="Calibri"/>
      <family val="2"/>
      <scheme val="minor"/>
    </font>
    <font>
      <sz val="24"/>
      <color rgb="FFFF0000"/>
      <name val="Calibri"/>
      <family val="2"/>
      <scheme val="minor"/>
    </font>
    <font>
      <b/>
      <sz val="11"/>
      <color theme="1"/>
      <name val="Calibri"/>
      <family val="2"/>
      <scheme val="minor"/>
    </font>
    <font>
      <b/>
      <sz val="10"/>
      <color theme="1" tint="4.9989318521683403E-2"/>
      <name val="Calibri"/>
      <family val="2"/>
      <scheme val="minor"/>
    </font>
    <font>
      <sz val="10"/>
      <color theme="1" tint="4.9989318521683403E-2"/>
      <name val="Calibri"/>
      <family val="2"/>
      <scheme val="minor"/>
    </font>
    <font>
      <b/>
      <sz val="16"/>
      <color theme="1"/>
      <name val="Calibri"/>
      <family val="2"/>
      <scheme val="minor"/>
    </font>
    <font>
      <sz val="8"/>
      <color indexed="81"/>
      <name val="Tahoma"/>
      <family val="2"/>
    </font>
    <font>
      <b/>
      <sz val="8"/>
      <color indexed="81"/>
      <name val="Tahoma"/>
      <family val="2"/>
    </font>
    <font>
      <b/>
      <sz val="10"/>
      <color rgb="FFFF0000"/>
      <name val="Calibri"/>
      <family val="2"/>
      <scheme val="minor"/>
    </font>
    <font>
      <b/>
      <sz val="9"/>
      <color rgb="FFFFFFFF"/>
      <name val="Arial"/>
      <family val="2"/>
    </font>
    <font>
      <sz val="9"/>
      <color theme="1"/>
      <name val="Arial"/>
      <family val="2"/>
    </font>
    <font>
      <b/>
      <sz val="10"/>
      <color theme="0" tint="-0.249977111117893"/>
      <name val="Calibri"/>
      <family val="2"/>
      <scheme val="minor"/>
    </font>
    <font>
      <sz val="10"/>
      <color theme="0" tint="-0.249977111117893"/>
      <name val="Calibri"/>
      <family val="2"/>
      <scheme val="minor"/>
    </font>
    <font>
      <b/>
      <sz val="10"/>
      <name val="Calibri"/>
      <family val="2"/>
      <scheme val="minor"/>
    </font>
    <font>
      <b/>
      <sz val="11"/>
      <color rgb="FFFA7D00"/>
      <name val="Calibri"/>
      <family val="2"/>
      <scheme val="minor"/>
    </font>
    <font>
      <sz val="10"/>
      <color theme="0" tint="-0.34998626667073579"/>
      <name val="Calibri"/>
      <family val="2"/>
      <scheme val="minor"/>
    </font>
    <font>
      <b/>
      <sz val="10"/>
      <color rgb="FF00B050"/>
      <name val="Calibri"/>
      <family val="2"/>
      <scheme val="minor"/>
    </font>
    <font>
      <sz val="10"/>
      <color rgb="FF00B050"/>
      <name val="Calibri"/>
      <family val="2"/>
      <scheme val="minor"/>
    </font>
    <font>
      <u/>
      <sz val="11"/>
      <color theme="10"/>
      <name val="Calibri"/>
      <family val="2"/>
      <scheme val="minor"/>
    </font>
    <font>
      <u/>
      <sz val="11"/>
      <color theme="11"/>
      <name val="Calibri"/>
      <family val="2"/>
      <scheme val="minor"/>
    </font>
    <font>
      <sz val="11"/>
      <name val="Calibri"/>
      <family val="2"/>
      <scheme val="minor"/>
    </font>
    <font>
      <sz val="9"/>
      <color indexed="81"/>
      <name val="Tahoma"/>
      <family val="2"/>
    </font>
  </fonts>
  <fills count="18">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rgb="FFFFCC99"/>
      </patternFill>
    </fill>
    <fill>
      <patternFill patternType="solid">
        <fgColor rgb="FFF2F2F2"/>
      </patternFill>
    </fill>
    <fill>
      <patternFill patternType="solid">
        <fgColor theme="0"/>
        <bgColor indexed="64"/>
      </patternFill>
    </fill>
    <fill>
      <patternFill patternType="solid">
        <fgColor indexed="42"/>
        <bgColor indexed="64"/>
      </patternFill>
    </fill>
    <fill>
      <patternFill patternType="solid">
        <fgColor theme="6" tint="0.79998168889431442"/>
        <bgColor theme="6" tint="0.79998168889431442"/>
      </patternFill>
    </fill>
    <fill>
      <patternFill patternType="solid">
        <fgColor indexed="22"/>
        <bgColor indexed="64"/>
      </patternFill>
    </fill>
    <fill>
      <patternFill patternType="solid">
        <fgColor indexed="41"/>
        <bgColor indexed="64"/>
      </patternFill>
    </fill>
    <fill>
      <patternFill patternType="gray0625">
        <bgColor indexed="44"/>
      </patternFill>
    </fill>
    <fill>
      <patternFill patternType="solid">
        <fgColor indexed="26"/>
        <bgColor indexed="64"/>
      </patternFill>
    </fill>
    <fill>
      <patternFill patternType="solid">
        <fgColor rgb="FF13294B"/>
        <bgColor indexed="64"/>
      </patternFill>
    </fill>
    <fill>
      <patternFill patternType="solid">
        <fgColor rgb="FFFFFFFF"/>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s>
  <borders count="28">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hair">
        <color theme="1"/>
      </left>
      <right style="hair">
        <color theme="1"/>
      </right>
      <top style="hair">
        <color theme="1"/>
      </top>
      <bottom style="hair">
        <color theme="1"/>
      </bottom>
      <diagonal/>
    </border>
    <border>
      <left style="hair">
        <color auto="1"/>
      </left>
      <right style="hair">
        <color auto="1"/>
      </right>
      <top style="hair">
        <color auto="1"/>
      </top>
      <bottom style="hair">
        <color auto="1"/>
      </bottom>
      <diagonal/>
    </border>
    <border>
      <left style="hair">
        <color theme="1"/>
      </left>
      <right style="hair">
        <color theme="1"/>
      </right>
      <top/>
      <bottom style="hair">
        <color theme="1"/>
      </bottom>
      <diagonal/>
    </border>
    <border>
      <left style="hair">
        <color auto="1"/>
      </left>
      <right/>
      <top style="hair">
        <color auto="1"/>
      </top>
      <bottom style="hair">
        <color auto="1"/>
      </bottom>
      <diagonal/>
    </border>
    <border>
      <left style="hair">
        <color auto="1"/>
      </left>
      <right style="hair">
        <color auto="1"/>
      </right>
      <top style="hair">
        <color auto="1"/>
      </top>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medium">
        <color auto="1"/>
      </bottom>
      <diagonal/>
    </border>
    <border>
      <left style="medium">
        <color rgb="FF002060"/>
      </left>
      <right/>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hair">
        <color theme="1"/>
      </left>
      <right style="hair">
        <color theme="1"/>
      </right>
      <top style="hair">
        <color theme="1"/>
      </top>
      <bottom/>
      <diagonal/>
    </border>
  </borders>
  <cellStyleXfs count="53">
    <xf numFmtId="0" fontId="0"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165" fontId="1" fillId="0" borderId="0" applyFont="0" applyFill="0" applyBorder="0" applyAlignment="0" applyProtection="0"/>
    <xf numFmtId="9" fontId="7" fillId="0" borderId="0" applyFont="0" applyFill="0" applyBorder="0" applyAlignment="0" applyProtection="0"/>
    <xf numFmtId="0" fontId="8" fillId="0" borderId="0"/>
    <xf numFmtId="0" fontId="8" fillId="0" borderId="0"/>
    <xf numFmtId="0" fontId="9" fillId="8" borderId="0" applyNumberFormat="0" applyBorder="0" applyAlignment="0" applyProtection="0"/>
    <xf numFmtId="170" fontId="8" fillId="9" borderId="0" applyNumberFormat="0" applyFont="0" applyBorder="0" applyAlignment="0">
      <alignment horizontal="right"/>
    </xf>
    <xf numFmtId="0" fontId="10" fillId="5" borderId="5" applyNumberFormat="0" applyAlignment="0" applyProtection="0"/>
    <xf numFmtId="165" fontId="1" fillId="0" borderId="0" applyFont="0" applyFill="0" applyBorder="0" applyAlignment="0" applyProtection="0"/>
    <xf numFmtId="165" fontId="8"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70" fontId="11" fillId="9" borderId="0" applyFont="0" applyBorder="0" applyAlignment="0"/>
    <xf numFmtId="168" fontId="11" fillId="9" borderId="0" applyFont="0" applyBorder="0" applyAlignment="0"/>
    <xf numFmtId="0" fontId="12" fillId="4" borderId="5" applyNumberFormat="0" applyAlignment="0" applyProtection="0"/>
    <xf numFmtId="3" fontId="8" fillId="10" borderId="0" applyNumberFormat="0" applyFont="0" applyBorder="0" applyAlignment="0">
      <alignment horizontal="right"/>
      <protection locked="0"/>
    </xf>
    <xf numFmtId="10" fontId="8" fillId="10" borderId="0" applyFont="0" applyBorder="0">
      <alignment horizontal="right"/>
      <protection locked="0"/>
    </xf>
    <xf numFmtId="10" fontId="11" fillId="11" borderId="0" applyBorder="0" applyAlignment="0">
      <protection locked="0"/>
    </xf>
    <xf numFmtId="171" fontId="8" fillId="7" borderId="0" applyFont="0" applyBorder="0">
      <alignment horizontal="right"/>
      <protection locked="0"/>
    </xf>
    <xf numFmtId="10" fontId="13" fillId="7" borderId="0" applyFont="0" applyBorder="0" applyAlignment="0">
      <alignment horizontal="left"/>
      <protection locked="0"/>
    </xf>
    <xf numFmtId="170" fontId="8" fillId="12" borderId="0" applyFont="0" applyBorder="0">
      <alignment horizontal="right"/>
      <protection locked="0"/>
    </xf>
    <xf numFmtId="9" fontId="13" fillId="12" borderId="0" applyFont="0" applyBorder="0">
      <alignment horizontal="right"/>
      <protection locked="0"/>
    </xf>
    <xf numFmtId="0" fontId="1" fillId="0" borderId="0"/>
    <xf numFmtId="0" fontId="1" fillId="0" borderId="0"/>
    <xf numFmtId="0" fontId="8" fillId="0" borderId="0"/>
    <xf numFmtId="0" fontId="1" fillId="0" borderId="0"/>
    <xf numFmtId="0" fontId="8" fillId="0" borderId="0"/>
    <xf numFmtId="0" fontId="8" fillId="0" borderId="0"/>
    <xf numFmtId="0" fontId="8" fillId="0" borderId="0"/>
    <xf numFmtId="9" fontId="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0" fontId="15" fillId="0" borderId="0"/>
    <xf numFmtId="9" fontId="15" fillId="0" borderId="0" applyFont="0" applyFill="0" applyBorder="0" applyAlignment="0" applyProtection="0"/>
    <xf numFmtId="165" fontId="15"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0" fontId="31" fillId="5" borderId="5"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cellStyleXfs>
  <cellXfs count="406">
    <xf numFmtId="0" fontId="0" fillId="0" borderId="0" xfId="0"/>
    <xf numFmtId="0" fontId="2" fillId="0" borderId="0" xfId="0" applyFont="1"/>
    <xf numFmtId="0" fontId="4" fillId="0" borderId="0" xfId="0" applyFont="1"/>
    <xf numFmtId="0" fontId="2" fillId="0" borderId="0" xfId="0" applyFont="1" applyAlignment="1">
      <alignment vertical="top" wrapText="1"/>
    </xf>
    <xf numFmtId="0" fontId="2" fillId="0" borderId="0" xfId="0" applyFont="1" applyFill="1" applyAlignment="1">
      <alignment vertical="top" wrapText="1"/>
    </xf>
    <xf numFmtId="0" fontId="5" fillId="2" borderId="0" xfId="0" applyFont="1" applyFill="1" applyAlignment="1">
      <alignment vertical="top" wrapText="1"/>
    </xf>
    <xf numFmtId="0" fontId="3" fillId="0" borderId="0" xfId="0" applyFont="1" applyAlignment="1">
      <alignment vertical="top" wrapText="1"/>
    </xf>
    <xf numFmtId="9" fontId="2" fillId="0" borderId="0" xfId="2" applyFont="1" applyAlignment="1">
      <alignment vertical="top" wrapText="1"/>
    </xf>
    <xf numFmtId="0" fontId="2" fillId="0" borderId="0" xfId="0" applyFont="1" applyAlignment="1">
      <alignment horizontal="left" vertical="top" wrapText="1"/>
    </xf>
    <xf numFmtId="0" fontId="2" fillId="0" borderId="0" xfId="41" applyFont="1"/>
    <xf numFmtId="0" fontId="2" fillId="0" borderId="0" xfId="41" applyFont="1" applyFill="1"/>
    <xf numFmtId="0" fontId="2" fillId="0" borderId="0" xfId="41" applyFont="1" applyAlignment="1">
      <alignment vertical="top" wrapText="1"/>
    </xf>
    <xf numFmtId="0" fontId="2" fillId="0" borderId="0" xfId="41" applyFont="1" applyFill="1" applyAlignment="1">
      <alignment vertical="top" wrapText="1"/>
    </xf>
    <xf numFmtId="0" fontId="3" fillId="0" borderId="0" xfId="41" applyFont="1" applyFill="1" applyBorder="1" applyAlignment="1">
      <alignment horizontal="center" vertical="top" wrapText="1"/>
    </xf>
    <xf numFmtId="0" fontId="5" fillId="2" borderId="0" xfId="41" applyFont="1" applyFill="1" applyAlignment="1">
      <alignment vertical="top" wrapText="1"/>
    </xf>
    <xf numFmtId="0" fontId="5" fillId="2" borderId="0" xfId="41" applyFont="1" applyFill="1" applyBorder="1" applyAlignment="1">
      <alignment horizontal="center" vertical="top" wrapText="1"/>
    </xf>
    <xf numFmtId="0" fontId="2" fillId="0" borderId="0" xfId="41" applyFont="1" applyBorder="1" applyAlignment="1">
      <alignment horizontal="left" vertical="top" wrapText="1"/>
    </xf>
    <xf numFmtId="167" fontId="2" fillId="0" borderId="0" xfId="41" applyNumberFormat="1" applyFont="1" applyBorder="1" applyAlignment="1">
      <alignment vertical="top" wrapText="1"/>
    </xf>
    <xf numFmtId="0" fontId="2" fillId="6" borderId="0" xfId="41" applyFont="1" applyFill="1"/>
    <xf numFmtId="0" fontId="5" fillId="6" borderId="0" xfId="41" applyFont="1" applyFill="1" applyAlignment="1">
      <alignment vertical="top" wrapText="1"/>
    </xf>
    <xf numFmtId="0" fontId="5" fillId="6" borderId="0" xfId="41" applyFont="1" applyFill="1" applyBorder="1" applyAlignment="1">
      <alignment horizontal="center" vertical="top" wrapText="1"/>
    </xf>
    <xf numFmtId="0" fontId="6" fillId="2" borderId="0" xfId="0" applyFont="1" applyFill="1" applyAlignment="1">
      <alignment vertical="top" wrapText="1"/>
    </xf>
    <xf numFmtId="0" fontId="0" fillId="0" borderId="0" xfId="0" applyBorder="1"/>
    <xf numFmtId="0" fontId="2" fillId="0" borderId="0" xfId="0" applyFont="1" applyAlignment="1">
      <alignment horizontal="left" vertical="top" wrapText="1"/>
    </xf>
    <xf numFmtId="0" fontId="17" fillId="0" borderId="0" xfId="0" applyFont="1"/>
    <xf numFmtId="0" fontId="3" fillId="0" borderId="0" xfId="41" applyFont="1" applyFill="1" applyAlignment="1">
      <alignment vertical="top" wrapText="1"/>
    </xf>
    <xf numFmtId="0" fontId="2" fillId="0" borderId="6" xfId="41" applyFont="1" applyBorder="1" applyAlignment="1">
      <alignment vertical="top" wrapText="1"/>
    </xf>
    <xf numFmtId="169" fontId="2" fillId="0" borderId="6" xfId="1" applyNumberFormat="1" applyFont="1" applyBorder="1" applyAlignment="1">
      <alignment vertical="top" wrapText="1"/>
    </xf>
    <xf numFmtId="173" fontId="2" fillId="0" borderId="6" xfId="0" applyNumberFormat="1" applyFont="1" applyBorder="1" applyAlignment="1">
      <alignment vertical="top" wrapText="1"/>
    </xf>
    <xf numFmtId="0" fontId="3" fillId="0" borderId="6" xfId="41" applyFont="1" applyBorder="1" applyAlignment="1">
      <alignment horizontal="center" vertical="center" wrapText="1"/>
    </xf>
    <xf numFmtId="2" fontId="2" fillId="0" borderId="6" xfId="0" applyNumberFormat="1" applyFont="1" applyBorder="1" applyAlignment="1">
      <alignment vertical="top" wrapText="1"/>
    </xf>
    <xf numFmtId="0" fontId="0" fillId="0" borderId="0" xfId="0" applyAlignment="1">
      <alignment wrapText="1"/>
    </xf>
    <xf numFmtId="0" fontId="2" fillId="0" borderId="0" xfId="41" applyFont="1" applyBorder="1" applyAlignment="1">
      <alignment vertical="top" wrapText="1"/>
    </xf>
    <xf numFmtId="0" fontId="2" fillId="0" borderId="8" xfId="41" applyFont="1" applyBorder="1" applyAlignment="1">
      <alignment vertical="top" wrapText="1"/>
    </xf>
    <xf numFmtId="0" fontId="3" fillId="0" borderId="7" xfId="41" applyFont="1" applyBorder="1" applyAlignment="1">
      <alignment vertical="top" wrapText="1"/>
    </xf>
    <xf numFmtId="0" fontId="3" fillId="0" borderId="7" xfId="0" applyFont="1" applyBorder="1" applyAlignment="1">
      <alignment vertical="top" wrapText="1"/>
    </xf>
    <xf numFmtId="0" fontId="19" fillId="0" borderId="7" xfId="0" applyFont="1" applyBorder="1"/>
    <xf numFmtId="173" fontId="2" fillId="0" borderId="8" xfId="0" applyNumberFormat="1" applyFont="1" applyBorder="1" applyAlignment="1">
      <alignment vertical="top" wrapText="1"/>
    </xf>
    <xf numFmtId="0" fontId="3" fillId="0" borderId="7" xfId="41" applyFont="1" applyFill="1" applyBorder="1" applyAlignment="1">
      <alignment vertical="top" wrapText="1"/>
    </xf>
    <xf numFmtId="2" fontId="2" fillId="0" borderId="0" xfId="0" applyNumberFormat="1" applyFont="1" applyBorder="1" applyAlignment="1">
      <alignment vertical="top" wrapText="1"/>
    </xf>
    <xf numFmtId="173" fontId="2" fillId="0" borderId="0" xfId="0" applyNumberFormat="1" applyFont="1" applyBorder="1" applyAlignment="1">
      <alignment vertical="top" wrapText="1"/>
    </xf>
    <xf numFmtId="43" fontId="2" fillId="0" borderId="0" xfId="0" applyNumberFormat="1" applyFont="1" applyAlignment="1">
      <alignment vertical="top" wrapText="1"/>
    </xf>
    <xf numFmtId="0" fontId="5" fillId="2" borderId="0" xfId="0" applyFont="1" applyFill="1" applyAlignment="1">
      <alignment horizontal="left" vertical="top" wrapText="1"/>
    </xf>
    <xf numFmtId="0" fontId="3" fillId="0" borderId="7" xfId="41" applyFont="1" applyBorder="1" applyAlignment="1">
      <alignment vertical="center" wrapText="1"/>
    </xf>
    <xf numFmtId="0" fontId="3" fillId="0" borderId="7" xfId="0" applyFont="1" applyBorder="1" applyAlignment="1">
      <alignment vertical="center" wrapText="1"/>
    </xf>
    <xf numFmtId="0" fontId="19" fillId="0" borderId="10" xfId="0" applyFont="1" applyBorder="1" applyAlignment="1">
      <alignment vertical="center"/>
    </xf>
    <xf numFmtId="0" fontId="2" fillId="0" borderId="7" xfId="41" applyFont="1" applyBorder="1" applyAlignment="1">
      <alignment vertical="center" wrapText="1"/>
    </xf>
    <xf numFmtId="0" fontId="2" fillId="0" borderId="9" xfId="41" applyFont="1" applyBorder="1" applyAlignment="1">
      <alignment vertical="center" wrapText="1"/>
    </xf>
    <xf numFmtId="43" fontId="2" fillId="0" borderId="7" xfId="0" applyNumberFormat="1" applyFont="1" applyBorder="1" applyAlignment="1">
      <alignment vertical="center" wrapText="1"/>
    </xf>
    <xf numFmtId="0" fontId="2" fillId="0" borderId="7" xfId="0" applyFont="1" applyBorder="1" applyAlignment="1">
      <alignment vertical="top" wrapText="1"/>
    </xf>
    <xf numFmtId="0" fontId="2" fillId="0" borderId="0" xfId="41" applyFont="1" applyAlignment="1">
      <alignment vertical="top"/>
    </xf>
    <xf numFmtId="0" fontId="19" fillId="0" borderId="7" xfId="0" applyFont="1" applyBorder="1" applyAlignment="1">
      <alignment vertical="center"/>
    </xf>
    <xf numFmtId="0" fontId="2" fillId="0" borderId="11" xfId="0" applyFont="1" applyBorder="1" applyAlignment="1">
      <alignment vertical="top" wrapText="1"/>
    </xf>
    <xf numFmtId="175" fontId="2" fillId="0" borderId="11" xfId="0" applyNumberFormat="1" applyFont="1" applyBorder="1" applyAlignment="1">
      <alignment vertical="top" wrapText="1"/>
    </xf>
    <xf numFmtId="0" fontId="2" fillId="0" borderId="0" xfId="41" applyFont="1" applyAlignment="1">
      <alignment wrapText="1"/>
    </xf>
    <xf numFmtId="169" fontId="2" fillId="0" borderId="0" xfId="1" applyNumberFormat="1" applyFont="1" applyBorder="1" applyAlignment="1">
      <alignment vertical="top" wrapText="1"/>
    </xf>
    <xf numFmtId="2" fontId="2" fillId="0" borderId="0" xfId="41" applyNumberFormat="1" applyFont="1" applyBorder="1" applyAlignment="1">
      <alignment vertical="top" wrapText="1"/>
    </xf>
    <xf numFmtId="0" fontId="18" fillId="0" borderId="0" xfId="0" applyFont="1" applyAlignment="1">
      <alignment vertical="top" wrapText="1"/>
    </xf>
    <xf numFmtId="0" fontId="3" fillId="0" borderId="0" xfId="0" applyFont="1" applyFill="1" applyBorder="1" applyAlignment="1">
      <alignment vertical="top" wrapText="1"/>
    </xf>
    <xf numFmtId="0" fontId="2" fillId="0" borderId="0" xfId="0" applyFont="1" applyFill="1" applyBorder="1" applyAlignment="1">
      <alignment vertical="top" wrapText="1"/>
    </xf>
    <xf numFmtId="0" fontId="0" fillId="0" borderId="0" xfId="0" applyFill="1" applyBorder="1"/>
    <xf numFmtId="0" fontId="3" fillId="0" borderId="7" xfId="0" applyFont="1" applyFill="1" applyBorder="1" applyAlignment="1">
      <alignment vertical="top" wrapText="1"/>
    </xf>
    <xf numFmtId="0" fontId="16" fillId="0" borderId="0" xfId="0" applyFont="1" applyAlignment="1">
      <alignment vertical="top" wrapText="1"/>
    </xf>
    <xf numFmtId="0" fontId="3" fillId="0" borderId="8" xfId="41" applyFont="1" applyBorder="1" applyAlignment="1">
      <alignment horizontal="center" vertical="center" wrapText="1"/>
    </xf>
    <xf numFmtId="0" fontId="2" fillId="0" borderId="7" xfId="0" applyFont="1" applyBorder="1"/>
    <xf numFmtId="0" fontId="3" fillId="0" borderId="7" xfId="0" applyFont="1" applyBorder="1"/>
    <xf numFmtId="173" fontId="2" fillId="0" borderId="7" xfId="0" applyNumberFormat="1" applyFont="1" applyBorder="1"/>
    <xf numFmtId="0" fontId="2" fillId="6" borderId="0" xfId="0" applyFont="1" applyFill="1" applyAlignment="1">
      <alignment vertical="top" wrapText="1"/>
    </xf>
    <xf numFmtId="0" fontId="2" fillId="6" borderId="0" xfId="0" applyFont="1" applyFill="1"/>
    <xf numFmtId="0" fontId="2" fillId="6" borderId="0" xfId="0" applyFont="1" applyFill="1" applyAlignment="1">
      <alignment horizontal="left" vertical="top" wrapText="1"/>
    </xf>
    <xf numFmtId="0" fontId="4" fillId="6" borderId="0" xfId="0" applyFont="1" applyFill="1"/>
    <xf numFmtId="0" fontId="3" fillId="6" borderId="7" xfId="0" applyFont="1" applyFill="1" applyBorder="1" applyAlignment="1">
      <alignment vertical="top" wrapText="1"/>
    </xf>
    <xf numFmtId="0" fontId="2" fillId="6" borderId="0" xfId="0" applyFont="1" applyFill="1" applyBorder="1" applyAlignment="1">
      <alignment horizontal="left" vertical="top" wrapText="1"/>
    </xf>
    <xf numFmtId="0" fontId="14" fillId="6" borderId="0" xfId="0" applyFont="1" applyFill="1" applyBorder="1" applyAlignment="1">
      <alignment vertical="top" wrapText="1"/>
    </xf>
    <xf numFmtId="0" fontId="3" fillId="6" borderId="6" xfId="0" applyFont="1" applyFill="1" applyBorder="1" applyAlignment="1">
      <alignment vertical="top" wrapText="1"/>
    </xf>
    <xf numFmtId="9" fontId="2" fillId="6" borderId="6" xfId="2" applyFont="1" applyFill="1" applyBorder="1" applyAlignment="1">
      <alignment vertical="top" wrapText="1"/>
    </xf>
    <xf numFmtId="0" fontId="3" fillId="6" borderId="0" xfId="0" applyFont="1" applyFill="1" applyBorder="1" applyAlignment="1">
      <alignment vertical="top" wrapText="1"/>
    </xf>
    <xf numFmtId="9" fontId="2" fillId="6" borderId="0" xfId="2" applyFont="1" applyFill="1" applyBorder="1" applyAlignment="1">
      <alignment vertical="top" wrapText="1"/>
    </xf>
    <xf numFmtId="0" fontId="3" fillId="6" borderId="7" xfId="41" applyFont="1" applyFill="1" applyBorder="1" applyAlignment="1">
      <alignment vertical="top" wrapText="1"/>
    </xf>
    <xf numFmtId="0" fontId="2" fillId="6" borderId="8" xfId="41" applyFont="1" applyFill="1" applyBorder="1" applyAlignment="1">
      <alignment vertical="top" wrapText="1"/>
    </xf>
    <xf numFmtId="0" fontId="2" fillId="6" borderId="6" xfId="41" applyFont="1" applyFill="1" applyBorder="1" applyAlignment="1">
      <alignment vertical="top" wrapText="1"/>
    </xf>
    <xf numFmtId="0" fontId="0" fillId="6" borderId="0" xfId="0" applyFill="1"/>
    <xf numFmtId="0" fontId="0" fillId="6" borderId="0" xfId="0" applyFill="1" applyBorder="1"/>
    <xf numFmtId="0" fontId="2" fillId="6" borderId="0" xfId="0" applyFont="1" applyFill="1" applyBorder="1" applyAlignment="1">
      <alignment vertical="top" wrapText="1"/>
    </xf>
    <xf numFmtId="171" fontId="2" fillId="6" borderId="0" xfId="0" applyNumberFormat="1" applyFont="1" applyFill="1" applyAlignment="1">
      <alignment vertical="top" wrapText="1"/>
    </xf>
    <xf numFmtId="0" fontId="16" fillId="6" borderId="0" xfId="0" applyFont="1" applyFill="1" applyAlignment="1">
      <alignment vertical="top" wrapText="1"/>
    </xf>
    <xf numFmtId="0" fontId="2" fillId="6" borderId="7" xfId="0" applyFont="1" applyFill="1" applyBorder="1"/>
    <xf numFmtId="0" fontId="3" fillId="6" borderId="7" xfId="0" applyFont="1" applyFill="1" applyBorder="1"/>
    <xf numFmtId="0" fontId="2" fillId="6" borderId="7" xfId="0" applyFont="1" applyFill="1" applyBorder="1" applyAlignment="1">
      <alignment horizontal="left"/>
    </xf>
    <xf numFmtId="0" fontId="2" fillId="0" borderId="0" xfId="41" applyFont="1" applyBorder="1" applyAlignment="1">
      <alignment horizontal="left" vertical="center"/>
    </xf>
    <xf numFmtId="168" fontId="2" fillId="6" borderId="6" xfId="2" applyNumberFormat="1" applyFont="1" applyFill="1" applyBorder="1" applyAlignment="1">
      <alignment vertical="top" wrapText="1"/>
    </xf>
    <xf numFmtId="0" fontId="3" fillId="6" borderId="0" xfId="0" applyFont="1" applyFill="1" applyBorder="1" applyAlignment="1">
      <alignment horizontal="center"/>
    </xf>
    <xf numFmtId="173" fontId="2" fillId="6" borderId="7" xfId="0" applyNumberFormat="1" applyFont="1" applyFill="1" applyBorder="1"/>
    <xf numFmtId="172" fontId="2" fillId="6" borderId="0" xfId="0" applyNumberFormat="1" applyFont="1" applyFill="1"/>
    <xf numFmtId="0" fontId="2" fillId="6" borderId="0" xfId="0" applyFont="1" applyFill="1" applyBorder="1"/>
    <xf numFmtId="173" fontId="2" fillId="6" borderId="7" xfId="1" applyNumberFormat="1" applyFont="1" applyFill="1" applyBorder="1"/>
    <xf numFmtId="0" fontId="3" fillId="6" borderId="0" xfId="0" applyFont="1" applyFill="1" applyBorder="1"/>
    <xf numFmtId="172" fontId="2" fillId="6" borderId="0" xfId="0" applyNumberFormat="1" applyFont="1" applyFill="1" applyBorder="1"/>
    <xf numFmtId="0" fontId="21" fillId="6" borderId="0" xfId="0" applyFont="1" applyFill="1" applyAlignment="1">
      <alignment vertical="top" wrapText="1"/>
    </xf>
    <xf numFmtId="0" fontId="21" fillId="6" borderId="0" xfId="0" applyFont="1" applyFill="1" applyAlignment="1">
      <alignment horizontal="left" vertical="top" wrapText="1"/>
    </xf>
    <xf numFmtId="0" fontId="2" fillId="6" borderId="0" xfId="41" applyFont="1" applyFill="1" applyBorder="1" applyAlignment="1">
      <alignment vertical="top" wrapText="1"/>
    </xf>
    <xf numFmtId="43" fontId="2" fillId="6" borderId="0" xfId="0" applyNumberFormat="1" applyFont="1" applyFill="1" applyBorder="1" applyAlignment="1">
      <alignment vertical="top" wrapText="1"/>
    </xf>
    <xf numFmtId="176" fontId="2" fillId="0" borderId="8" xfId="0" applyNumberFormat="1" applyFont="1" applyBorder="1" applyAlignment="1">
      <alignment vertical="top" wrapText="1"/>
    </xf>
    <xf numFmtId="0" fontId="5" fillId="2" borderId="0" xfId="0" applyFont="1" applyFill="1" applyAlignment="1">
      <alignment horizontal="left" vertical="top" wrapText="1"/>
    </xf>
    <xf numFmtId="0" fontId="2" fillId="0" borderId="0" xfId="0" applyFont="1" applyBorder="1" applyAlignment="1">
      <alignment vertical="top" wrapText="1"/>
    </xf>
    <xf numFmtId="0" fontId="2" fillId="0" borderId="0" xfId="0" applyFont="1" applyBorder="1"/>
    <xf numFmtId="0" fontId="2" fillId="0" borderId="0" xfId="41" applyFont="1" applyBorder="1" applyAlignment="1">
      <alignment vertical="center" wrapText="1"/>
    </xf>
    <xf numFmtId="173" fontId="2" fillId="6" borderId="0" xfId="0" applyNumberFormat="1" applyFont="1" applyFill="1" applyBorder="1" applyAlignment="1">
      <alignment vertical="top" wrapText="1"/>
    </xf>
    <xf numFmtId="168" fontId="2" fillId="6" borderId="0" xfId="2" applyNumberFormat="1" applyFont="1" applyFill="1" applyBorder="1" applyAlignment="1">
      <alignment vertical="top" wrapText="1"/>
    </xf>
    <xf numFmtId="0" fontId="0" fillId="0" borderId="0" xfId="0"/>
    <xf numFmtId="0" fontId="5" fillId="2" borderId="0" xfId="0" applyFont="1" applyFill="1" applyAlignment="1">
      <alignment horizontal="left" vertical="top" wrapText="1"/>
    </xf>
    <xf numFmtId="173" fontId="2" fillId="6" borderId="8" xfId="41" applyNumberFormat="1" applyFont="1" applyFill="1" applyBorder="1" applyAlignment="1">
      <alignment vertical="center" wrapText="1"/>
    </xf>
    <xf numFmtId="0" fontId="3" fillId="6" borderId="0" xfId="41" applyFont="1" applyFill="1" applyAlignment="1">
      <alignment vertical="top" wrapText="1"/>
    </xf>
    <xf numFmtId="173" fontId="2" fillId="6" borderId="8" xfId="0" applyNumberFormat="1" applyFont="1" applyFill="1" applyBorder="1" applyAlignment="1">
      <alignment vertical="top" wrapText="1"/>
    </xf>
    <xf numFmtId="2" fontId="2" fillId="6" borderId="0" xfId="0" applyNumberFormat="1" applyFont="1" applyFill="1" applyBorder="1" applyAlignment="1">
      <alignment vertical="top" wrapText="1"/>
    </xf>
    <xf numFmtId="173" fontId="2" fillId="6" borderId="6" xfId="0" applyNumberFormat="1" applyFont="1" applyFill="1" applyBorder="1" applyAlignment="1">
      <alignment vertical="top" wrapText="1"/>
    </xf>
    <xf numFmtId="9" fontId="2" fillId="6" borderId="0" xfId="2" applyFont="1" applyFill="1" applyBorder="1"/>
    <xf numFmtId="0" fontId="2" fillId="6" borderId="7" xfId="41" applyFont="1" applyFill="1" applyBorder="1" applyAlignment="1">
      <alignment vertical="center" wrapText="1"/>
    </xf>
    <xf numFmtId="0" fontId="0" fillId="0" borderId="0" xfId="0" applyAlignment="1"/>
    <xf numFmtId="43" fontId="2" fillId="0" borderId="0" xfId="0" applyNumberFormat="1" applyFont="1" applyBorder="1" applyAlignment="1">
      <alignment vertical="center" wrapText="1"/>
    </xf>
    <xf numFmtId="0" fontId="3" fillId="3" borderId="0" xfId="0" applyFont="1" applyFill="1" applyBorder="1" applyAlignment="1">
      <alignment vertical="top" wrapText="1"/>
    </xf>
    <xf numFmtId="0" fontId="2" fillId="0" borderId="0" xfId="0" applyFont="1" applyFill="1" applyBorder="1" applyAlignment="1">
      <alignment horizontal="center" vertical="top" wrapText="1"/>
    </xf>
    <xf numFmtId="0" fontId="5" fillId="6" borderId="0" xfId="0" applyFont="1" applyFill="1" applyAlignment="1">
      <alignment horizontal="left" vertical="top" wrapText="1"/>
    </xf>
    <xf numFmtId="10" fontId="16" fillId="6" borderId="6" xfId="2" applyNumberFormat="1" applyFont="1" applyFill="1" applyBorder="1" applyAlignment="1">
      <alignment vertical="top" wrapText="1"/>
    </xf>
    <xf numFmtId="10" fontId="2" fillId="6" borderId="6" xfId="2" applyNumberFormat="1" applyFont="1" applyFill="1" applyBorder="1" applyAlignment="1">
      <alignment vertical="top" wrapText="1"/>
    </xf>
    <xf numFmtId="174" fontId="2" fillId="6" borderId="6" xfId="0" applyNumberFormat="1" applyFont="1" applyFill="1" applyBorder="1" applyAlignment="1">
      <alignment vertical="top" wrapText="1"/>
    </xf>
    <xf numFmtId="10" fontId="3" fillId="6" borderId="6" xfId="2" applyNumberFormat="1" applyFont="1" applyFill="1" applyBorder="1" applyAlignment="1">
      <alignment vertical="top" wrapText="1"/>
    </xf>
    <xf numFmtId="0" fontId="5" fillId="6" borderId="6" xfId="0" applyFont="1" applyFill="1" applyBorder="1" applyAlignment="1">
      <alignment horizontal="left" vertical="top" wrapText="1"/>
    </xf>
    <xf numFmtId="0" fontId="3" fillId="6" borderId="6" xfId="0" applyFont="1" applyFill="1" applyBorder="1" applyAlignment="1">
      <alignment horizontal="center" vertical="top" wrapText="1"/>
    </xf>
    <xf numFmtId="0" fontId="20" fillId="6" borderId="0" xfId="0" applyFont="1" applyFill="1" applyAlignment="1">
      <alignment horizontal="left" vertical="top" wrapText="1"/>
    </xf>
    <xf numFmtId="166" fontId="2" fillId="6" borderId="0" xfId="0" applyNumberFormat="1" applyFont="1" applyFill="1" applyAlignment="1">
      <alignment vertical="top" wrapText="1"/>
    </xf>
    <xf numFmtId="0" fontId="5" fillId="2" borderId="0" xfId="0" applyFont="1" applyFill="1" applyAlignment="1">
      <alignment horizontal="left" vertical="top" wrapText="1"/>
    </xf>
    <xf numFmtId="0" fontId="2" fillId="6" borderId="7" xfId="0" applyFont="1" applyFill="1" applyBorder="1" applyAlignment="1">
      <alignment vertical="top" wrapText="1"/>
    </xf>
    <xf numFmtId="0" fontId="0" fillId="6" borderId="0" xfId="0" applyFill="1" applyBorder="1" applyAlignment="1"/>
    <xf numFmtId="0" fontId="0" fillId="6" borderId="0" xfId="0" applyFill="1" applyAlignment="1"/>
    <xf numFmtId="0" fontId="2" fillId="6" borderId="0" xfId="0" applyFont="1" applyFill="1" applyAlignment="1">
      <alignment horizontal="left" vertical="top" wrapText="1"/>
    </xf>
    <xf numFmtId="0" fontId="5" fillId="2" borderId="0" xfId="0" applyFont="1" applyFill="1" applyAlignment="1">
      <alignment horizontal="left" vertical="top" wrapText="1"/>
    </xf>
    <xf numFmtId="0" fontId="2" fillId="6" borderId="0" xfId="0" applyFont="1" applyFill="1" applyAlignment="1">
      <alignment horizontal="left" vertical="top" wrapText="1"/>
    </xf>
    <xf numFmtId="0" fontId="0" fillId="0" borderId="0" xfId="0"/>
    <xf numFmtId="0" fontId="5" fillId="2" borderId="0" xfId="0" applyFont="1" applyFill="1" applyAlignment="1">
      <alignment horizontal="left" vertical="top" wrapText="1"/>
    </xf>
    <xf numFmtId="49" fontId="3" fillId="6" borderId="7" xfId="0" applyNumberFormat="1" applyFont="1" applyFill="1" applyBorder="1"/>
    <xf numFmtId="0" fontId="2" fillId="6" borderId="6" xfId="0" applyFont="1" applyFill="1" applyBorder="1" applyAlignment="1">
      <alignment vertical="top" wrapText="1"/>
    </xf>
    <xf numFmtId="0" fontId="2" fillId="0" borderId="8" xfId="41" applyFont="1" applyBorder="1" applyAlignment="1">
      <alignment vertical="center" wrapText="1"/>
    </xf>
    <xf numFmtId="173" fontId="2" fillId="0" borderId="8" xfId="41" applyNumberFormat="1" applyFont="1" applyBorder="1" applyAlignment="1">
      <alignment vertical="center" wrapText="1"/>
    </xf>
    <xf numFmtId="0" fontId="2" fillId="0" borderId="6" xfId="41" applyFont="1" applyBorder="1" applyAlignment="1">
      <alignment vertical="center" wrapText="1"/>
    </xf>
    <xf numFmtId="173" fontId="2" fillId="0" borderId="6" xfId="41" applyNumberFormat="1" applyFont="1" applyBorder="1" applyAlignment="1">
      <alignment vertical="center" wrapText="1"/>
    </xf>
    <xf numFmtId="0" fontId="3" fillId="6" borderId="0" xfId="0" applyFont="1" applyFill="1"/>
    <xf numFmtId="0" fontId="3" fillId="0" borderId="7" xfId="0" applyFont="1" applyBorder="1" applyAlignment="1">
      <alignment vertical="center"/>
    </xf>
    <xf numFmtId="0" fontId="2" fillId="0" borderId="0" xfId="0" applyFont="1" applyAlignment="1">
      <alignment wrapText="1"/>
    </xf>
    <xf numFmtId="173" fontId="2" fillId="0" borderId="0" xfId="41" applyNumberFormat="1" applyFont="1" applyFill="1" applyAlignment="1">
      <alignment vertical="top" wrapText="1"/>
    </xf>
    <xf numFmtId="173" fontId="2" fillId="0" borderId="0" xfId="0" applyNumberFormat="1" applyFont="1"/>
    <xf numFmtId="173" fontId="2" fillId="6" borderId="0" xfId="0" applyNumberFormat="1" applyFont="1" applyFill="1" applyAlignment="1">
      <alignment vertical="top" wrapText="1"/>
    </xf>
    <xf numFmtId="177" fontId="2" fillId="6" borderId="0" xfId="45" applyNumberFormat="1" applyFont="1" applyFill="1" applyAlignment="1">
      <alignment vertical="top" wrapText="1"/>
    </xf>
    <xf numFmtId="177" fontId="2" fillId="6" borderId="0" xfId="0" applyNumberFormat="1" applyFont="1" applyFill="1" applyAlignment="1">
      <alignment vertical="top" wrapText="1"/>
    </xf>
    <xf numFmtId="173" fontId="2" fillId="6" borderId="0" xfId="0" applyNumberFormat="1" applyFont="1" applyFill="1"/>
    <xf numFmtId="173" fontId="2" fillId="6" borderId="0" xfId="41" applyNumberFormat="1" applyFont="1" applyFill="1" applyAlignment="1">
      <alignment vertical="top" wrapText="1"/>
    </xf>
    <xf numFmtId="169" fontId="2" fillId="0" borderId="0" xfId="1" applyNumberFormat="1" applyFont="1"/>
    <xf numFmtId="165" fontId="2" fillId="6" borderId="0" xfId="1" applyFont="1" applyFill="1" applyAlignment="1">
      <alignment vertical="center" wrapText="1"/>
    </xf>
    <xf numFmtId="173" fontId="2" fillId="0" borderId="0" xfId="41" applyNumberFormat="1" applyFont="1" applyBorder="1" applyAlignment="1">
      <alignment vertical="center" wrapText="1"/>
    </xf>
    <xf numFmtId="0" fontId="0" fillId="0" borderId="0" xfId="0"/>
    <xf numFmtId="0" fontId="2" fillId="6" borderId="7" xfId="0" applyFont="1" applyFill="1" applyBorder="1" applyAlignment="1">
      <alignment vertical="top" wrapText="1"/>
    </xf>
    <xf numFmtId="176" fontId="2" fillId="0" borderId="6" xfId="41" applyNumberFormat="1" applyFont="1" applyFill="1" applyBorder="1" applyAlignment="1">
      <alignment vertical="top" wrapText="1"/>
    </xf>
    <xf numFmtId="44" fontId="2" fillId="6" borderId="7" xfId="45" applyFont="1" applyFill="1" applyBorder="1"/>
    <xf numFmtId="173" fontId="2" fillId="0" borderId="6" xfId="41" applyNumberFormat="1" applyFont="1" applyFill="1" applyBorder="1" applyAlignment="1">
      <alignment vertical="center" wrapText="1"/>
    </xf>
    <xf numFmtId="0" fontId="0" fillId="0" borderId="0" xfId="0"/>
    <xf numFmtId="0" fontId="26" fillId="13" borderId="13" xfId="0" applyFont="1" applyFill="1" applyBorder="1" applyAlignment="1">
      <alignment vertical="top" wrapText="1"/>
    </xf>
    <xf numFmtId="0" fontId="26" fillId="13" borderId="14" xfId="0" applyFont="1" applyFill="1" applyBorder="1" applyAlignment="1">
      <alignment vertical="top" wrapText="1"/>
    </xf>
    <xf numFmtId="0" fontId="27" fillId="0" borderId="15" xfId="0" applyFont="1" applyBorder="1" applyAlignment="1">
      <alignment horizontal="center" vertical="top" wrapText="1"/>
    </xf>
    <xf numFmtId="3" fontId="27" fillId="0" borderId="16" xfId="0" applyNumberFormat="1" applyFont="1" applyBorder="1" applyAlignment="1">
      <alignment horizontal="center"/>
    </xf>
    <xf numFmtId="3" fontId="27" fillId="14" borderId="16" xfId="0" applyNumberFormat="1" applyFont="1" applyFill="1" applyBorder="1" applyAlignment="1">
      <alignment horizontal="center"/>
    </xf>
    <xf numFmtId="3" fontId="27" fillId="14" borderId="16" xfId="0" applyNumberFormat="1" applyFont="1" applyFill="1" applyBorder="1" applyAlignment="1">
      <alignment horizontal="center" vertical="top" wrapText="1"/>
    </xf>
    <xf numFmtId="6" fontId="27" fillId="0" borderId="16" xfId="0" applyNumberFormat="1" applyFont="1" applyBorder="1"/>
    <xf numFmtId="6" fontId="27" fillId="14" borderId="16" xfId="0" applyNumberFormat="1" applyFont="1" applyFill="1" applyBorder="1"/>
    <xf numFmtId="6" fontId="27" fillId="14" borderId="16" xfId="0" applyNumberFormat="1" applyFont="1" applyFill="1" applyBorder="1" applyAlignment="1">
      <alignment wrapText="1"/>
    </xf>
    <xf numFmtId="0" fontId="26" fillId="13" borderId="13" xfId="0" applyFont="1" applyFill="1" applyBorder="1" applyAlignment="1">
      <alignment wrapText="1"/>
    </xf>
    <xf numFmtId="0" fontId="26" fillId="13" borderId="14" xfId="0" applyFont="1" applyFill="1" applyBorder="1" applyAlignment="1">
      <alignment wrapText="1"/>
    </xf>
    <xf numFmtId="172" fontId="2" fillId="6" borderId="0" xfId="1" applyNumberFormat="1" applyFont="1" applyFill="1"/>
    <xf numFmtId="0" fontId="2" fillId="6" borderId="0" xfId="0" applyFont="1" applyFill="1" applyAlignment="1">
      <alignment horizontal="left" vertical="top" wrapText="1"/>
    </xf>
    <xf numFmtId="0" fontId="5" fillId="2" borderId="0" xfId="0" applyFont="1" applyFill="1" applyAlignment="1">
      <alignment horizontal="left" vertical="top" wrapText="1"/>
    </xf>
    <xf numFmtId="172" fontId="2" fillId="6" borderId="0" xfId="0" applyNumberFormat="1" applyFont="1" applyFill="1" applyAlignment="1">
      <alignment vertical="top" wrapText="1"/>
    </xf>
    <xf numFmtId="44" fontId="2" fillId="0" borderId="0" xfId="0" applyNumberFormat="1" applyFont="1"/>
    <xf numFmtId="178" fontId="2" fillId="0" borderId="0" xfId="0" applyNumberFormat="1" applyFont="1"/>
    <xf numFmtId="0" fontId="0" fillId="0" borderId="0" xfId="0"/>
    <xf numFmtId="0" fontId="2" fillId="0" borderId="0" xfId="41" applyFont="1" applyBorder="1" applyAlignment="1">
      <alignment horizontal="left" vertical="center"/>
    </xf>
    <xf numFmtId="0" fontId="13" fillId="0" borderId="3" xfId="0" applyFont="1" applyFill="1" applyBorder="1" applyAlignment="1">
      <alignment horizontal="left"/>
    </xf>
    <xf numFmtId="0" fontId="13" fillId="0" borderId="18" xfId="0" applyFont="1" applyFill="1" applyBorder="1" applyAlignment="1">
      <alignment vertical="center"/>
    </xf>
    <xf numFmtId="0" fontId="13" fillId="0" borderId="2" xfId="0" applyFont="1" applyFill="1" applyBorder="1" applyAlignment="1">
      <alignment horizontal="center" vertical="center"/>
    </xf>
    <xf numFmtId="0" fontId="8" fillId="0" borderId="17" xfId="0" applyFont="1" applyFill="1" applyBorder="1" applyAlignment="1"/>
    <xf numFmtId="180" fontId="8" fillId="0" borderId="24" xfId="1" applyNumberFormat="1" applyFont="1" applyFill="1" applyBorder="1" applyAlignment="1">
      <alignment vertical="center"/>
    </xf>
    <xf numFmtId="181" fontId="8" fillId="0" borderId="24" xfId="1" applyNumberFormat="1" applyFont="1" applyFill="1" applyBorder="1" applyAlignment="1">
      <alignment vertical="center"/>
    </xf>
    <xf numFmtId="0" fontId="8" fillId="0" borderId="0" xfId="0" applyFont="1" applyFill="1" applyBorder="1" applyAlignment="1">
      <alignment vertical="center" wrapText="1"/>
    </xf>
    <xf numFmtId="0" fontId="8" fillId="0" borderId="0" xfId="0" applyFont="1" applyFill="1"/>
    <xf numFmtId="169" fontId="2" fillId="0" borderId="0" xfId="41" applyNumberFormat="1" applyFont="1" applyAlignment="1">
      <alignment vertical="top" wrapText="1"/>
    </xf>
    <xf numFmtId="0" fontId="3" fillId="0" borderId="0" xfId="41" applyFont="1" applyBorder="1" applyAlignment="1">
      <alignment horizontal="left" vertical="center" wrapText="1"/>
    </xf>
    <xf numFmtId="0" fontId="3" fillId="0" borderId="0" xfId="41" applyFont="1" applyAlignment="1">
      <alignment vertical="center" wrapText="1"/>
    </xf>
    <xf numFmtId="169" fontId="2" fillId="0" borderId="0" xfId="41" applyNumberFormat="1" applyFont="1" applyAlignment="1">
      <alignment wrapText="1"/>
    </xf>
    <xf numFmtId="0" fontId="2" fillId="0" borderId="0" xfId="41" applyFont="1" applyBorder="1" applyAlignment="1">
      <alignment vertical="center"/>
    </xf>
    <xf numFmtId="0" fontId="2" fillId="0" borderId="21" xfId="41" applyFont="1" applyBorder="1" applyAlignment="1">
      <alignment vertical="center"/>
    </xf>
    <xf numFmtId="0" fontId="2" fillId="0" borderId="22" xfId="41" applyFont="1" applyBorder="1" applyAlignment="1">
      <alignment vertical="center"/>
    </xf>
    <xf numFmtId="0" fontId="2" fillId="0" borderId="23" xfId="41" applyFont="1" applyBorder="1" applyAlignment="1">
      <alignment vertical="center"/>
    </xf>
    <xf numFmtId="0" fontId="2" fillId="0" borderId="18" xfId="41" applyFont="1" applyBorder="1" applyAlignment="1">
      <alignment vertical="center"/>
    </xf>
    <xf numFmtId="0" fontId="2" fillId="0" borderId="19" xfId="41" applyFont="1" applyBorder="1" applyAlignment="1">
      <alignment vertical="center"/>
    </xf>
    <xf numFmtId="0" fontId="2" fillId="0" borderId="20" xfId="41" applyFont="1" applyBorder="1" applyAlignment="1">
      <alignment horizontal="left" vertical="center"/>
    </xf>
    <xf numFmtId="0" fontId="2" fillId="0" borderId="26" xfId="41" applyFont="1" applyBorder="1" applyAlignment="1">
      <alignment vertical="center"/>
    </xf>
    <xf numFmtId="0" fontId="2" fillId="0" borderId="25" xfId="41" applyFont="1" applyBorder="1"/>
    <xf numFmtId="0" fontId="2" fillId="0" borderId="2" xfId="41" applyFont="1" applyBorder="1" applyAlignment="1">
      <alignment wrapText="1"/>
    </xf>
    <xf numFmtId="0" fontId="5" fillId="2" borderId="0" xfId="41" applyFont="1" applyFill="1" applyAlignment="1">
      <alignment vertical="top"/>
    </xf>
    <xf numFmtId="0" fontId="0" fillId="0" borderId="0" xfId="0"/>
    <xf numFmtId="0" fontId="3" fillId="0" borderId="7" xfId="41" applyFont="1" applyBorder="1" applyAlignment="1">
      <alignment horizontal="center" vertical="top" wrapText="1"/>
    </xf>
    <xf numFmtId="169" fontId="2" fillId="0" borderId="27" xfId="1" applyNumberFormat="1" applyFont="1" applyBorder="1" applyAlignment="1">
      <alignment vertical="top" wrapText="1"/>
    </xf>
    <xf numFmtId="0" fontId="28" fillId="0" borderId="6" xfId="41" applyFont="1" applyBorder="1" applyAlignment="1">
      <alignment horizontal="center" vertical="center" wrapText="1"/>
    </xf>
    <xf numFmtId="0" fontId="28" fillId="0" borderId="6" xfId="41" applyFont="1" applyBorder="1" applyAlignment="1">
      <alignment horizontal="center" vertical="center"/>
    </xf>
    <xf numFmtId="0" fontId="29" fillId="0" borderId="6" xfId="41" applyFont="1" applyBorder="1" applyAlignment="1">
      <alignment vertical="top" wrapText="1"/>
    </xf>
    <xf numFmtId="169" fontId="29" fillId="0" borderId="6" xfId="1" applyNumberFormat="1" applyFont="1" applyBorder="1" applyAlignment="1">
      <alignment vertical="top" wrapText="1"/>
    </xf>
    <xf numFmtId="2" fontId="29" fillId="0" borderId="6" xfId="41" applyNumberFormat="1" applyFont="1" applyBorder="1" applyAlignment="1">
      <alignment vertical="top" wrapText="1"/>
    </xf>
    <xf numFmtId="1" fontId="2" fillId="0" borderId="8" xfId="41" applyNumberFormat="1" applyFont="1" applyBorder="1" applyAlignment="1">
      <alignment vertical="top" wrapText="1"/>
    </xf>
    <xf numFmtId="1" fontId="2" fillId="0" borderId="6" xfId="41" applyNumberFormat="1" applyFont="1" applyBorder="1" applyAlignment="1">
      <alignment vertical="top" wrapText="1"/>
    </xf>
    <xf numFmtId="0" fontId="1" fillId="0" borderId="0" xfId="28"/>
    <xf numFmtId="182" fontId="2" fillId="0" borderId="6" xfId="1" applyNumberFormat="1" applyFont="1" applyBorder="1" applyAlignment="1">
      <alignment vertical="top" wrapText="1"/>
    </xf>
    <xf numFmtId="0" fontId="28" fillId="2" borderId="0" xfId="0" applyFont="1" applyFill="1" applyAlignment="1">
      <alignment horizontal="left" vertical="top" wrapText="1"/>
    </xf>
    <xf numFmtId="0" fontId="29" fillId="0" borderId="0" xfId="0" applyFont="1"/>
    <xf numFmtId="0" fontId="29" fillId="0" borderId="0" xfId="0" applyFont="1" applyBorder="1"/>
    <xf numFmtId="0" fontId="28" fillId="0" borderId="7" xfId="41" applyFont="1" applyBorder="1" applyAlignment="1">
      <alignment vertical="top" wrapText="1"/>
    </xf>
    <xf numFmtId="0" fontId="28" fillId="0" borderId="7" xfId="0" applyFont="1" applyBorder="1" applyAlignment="1">
      <alignment vertical="top" wrapText="1"/>
    </xf>
    <xf numFmtId="0" fontId="28" fillId="0" borderId="7" xfId="41" applyFont="1" applyFill="1" applyBorder="1" applyAlignment="1">
      <alignment vertical="top" wrapText="1"/>
    </xf>
    <xf numFmtId="0" fontId="29" fillId="0" borderId="8" xfId="41" applyFont="1" applyBorder="1" applyAlignment="1">
      <alignment vertical="top" wrapText="1"/>
    </xf>
    <xf numFmtId="1" fontId="29" fillId="0" borderId="6" xfId="41" applyNumberFormat="1" applyFont="1" applyBorder="1" applyAlignment="1">
      <alignment vertical="top" wrapText="1"/>
    </xf>
    <xf numFmtId="176" fontId="29" fillId="0" borderId="8" xfId="0" applyNumberFormat="1" applyFont="1" applyBorder="1" applyAlignment="1">
      <alignment vertical="top" wrapText="1"/>
    </xf>
    <xf numFmtId="173" fontId="29" fillId="0" borderId="6" xfId="0" applyNumberFormat="1" applyFont="1" applyBorder="1" applyAlignment="1">
      <alignment vertical="top" wrapText="1"/>
    </xf>
    <xf numFmtId="1" fontId="2" fillId="0" borderId="6" xfId="45" applyNumberFormat="1" applyFont="1" applyBorder="1" applyAlignment="1">
      <alignment vertical="top" wrapText="1"/>
    </xf>
    <xf numFmtId="1" fontId="2" fillId="6" borderId="7" xfId="0" applyNumberFormat="1" applyFont="1" applyFill="1" applyBorder="1"/>
    <xf numFmtId="0" fontId="2" fillId="6" borderId="0" xfId="0" applyFont="1" applyFill="1" applyAlignment="1">
      <alignment horizontal="left" vertical="top" wrapText="1"/>
    </xf>
    <xf numFmtId="0" fontId="0" fillId="0" borderId="0" xfId="0"/>
    <xf numFmtId="0" fontId="5" fillId="2" borderId="0" xfId="0" applyFont="1" applyFill="1" applyAlignment="1">
      <alignment horizontal="left" vertical="top" wrapText="1"/>
    </xf>
    <xf numFmtId="44" fontId="2" fillId="0" borderId="0" xfId="45" applyFont="1"/>
    <xf numFmtId="0" fontId="0" fillId="0" borderId="0" xfId="0"/>
    <xf numFmtId="0" fontId="5" fillId="2" borderId="0" xfId="0" applyFont="1" applyFill="1" applyAlignment="1">
      <alignment horizontal="left" vertical="top" wrapText="1"/>
    </xf>
    <xf numFmtId="183" fontId="2" fillId="6" borderId="0" xfId="0" applyNumberFormat="1" applyFont="1" applyFill="1"/>
    <xf numFmtId="0" fontId="3" fillId="3" borderId="0" xfId="0" applyFont="1" applyFill="1" applyBorder="1" applyAlignment="1">
      <alignment vertical="top"/>
    </xf>
    <xf numFmtId="0" fontId="2" fillId="6" borderId="0" xfId="0" applyFont="1" applyFill="1" applyBorder="1" applyAlignment="1">
      <alignment horizontal="left"/>
    </xf>
    <xf numFmtId="173" fontId="2" fillId="6" borderId="0" xfId="0" applyNumberFormat="1" applyFont="1" applyFill="1" applyBorder="1"/>
    <xf numFmtId="44" fontId="2" fillId="6" borderId="0" xfId="45" applyFont="1" applyFill="1" applyBorder="1"/>
    <xf numFmtId="2" fontId="2" fillId="6" borderId="6" xfId="2" applyNumberFormat="1" applyFont="1" applyFill="1" applyBorder="1" applyAlignment="1">
      <alignment vertical="top" wrapText="1"/>
    </xf>
    <xf numFmtId="44" fontId="2" fillId="0" borderId="7" xfId="45" applyFont="1" applyBorder="1" applyAlignment="1">
      <alignment vertical="center" wrapText="1"/>
    </xf>
    <xf numFmtId="44" fontId="2" fillId="6" borderId="8" xfId="45" applyFont="1" applyFill="1" applyBorder="1" applyAlignment="1">
      <alignment vertical="center" wrapText="1"/>
    </xf>
    <xf numFmtId="8" fontId="2" fillId="6" borderId="6" xfId="2" applyNumberFormat="1" applyFont="1" applyFill="1" applyBorder="1" applyAlignment="1">
      <alignment vertical="top" wrapText="1"/>
    </xf>
    <xf numFmtId="6" fontId="16" fillId="6" borderId="6" xfId="2" applyNumberFormat="1" applyFont="1" applyFill="1" applyBorder="1" applyAlignment="1">
      <alignment vertical="top" wrapText="1"/>
    </xf>
    <xf numFmtId="6" fontId="2" fillId="6" borderId="6" xfId="45" applyNumberFormat="1" applyFont="1" applyFill="1" applyBorder="1" applyAlignment="1">
      <alignment vertical="top" wrapText="1"/>
    </xf>
    <xf numFmtId="6" fontId="2" fillId="6" borderId="6" xfId="2" applyNumberFormat="1" applyFont="1" applyFill="1" applyBorder="1" applyAlignment="1">
      <alignment vertical="top" wrapText="1"/>
    </xf>
    <xf numFmtId="1" fontId="2" fillId="6" borderId="6" xfId="2" applyNumberFormat="1" applyFont="1" applyFill="1" applyBorder="1" applyAlignment="1">
      <alignment vertical="top" wrapText="1"/>
    </xf>
    <xf numFmtId="8" fontId="14" fillId="6" borderId="6" xfId="2" applyNumberFormat="1" applyFont="1" applyFill="1" applyBorder="1" applyAlignment="1">
      <alignment vertical="top" wrapText="1"/>
    </xf>
    <xf numFmtId="9" fontId="3" fillId="6" borderId="6" xfId="2" applyFont="1" applyFill="1" applyBorder="1" applyAlignment="1">
      <alignment vertical="top" wrapText="1"/>
    </xf>
    <xf numFmtId="0" fontId="31" fillId="5" borderId="5" xfId="46" applyAlignment="1">
      <alignment vertical="top" wrapText="1"/>
    </xf>
    <xf numFmtId="175" fontId="31" fillId="5" borderId="5" xfId="46" applyNumberFormat="1" applyAlignment="1">
      <alignment vertical="top" wrapText="1"/>
    </xf>
    <xf numFmtId="183" fontId="31" fillId="5" borderId="5" xfId="46" applyNumberFormat="1" applyAlignment="1">
      <alignment vertical="top" wrapText="1"/>
    </xf>
    <xf numFmtId="173" fontId="0" fillId="0" borderId="7" xfId="0" applyNumberFormat="1" applyFont="1" applyBorder="1" applyAlignment="1">
      <alignment vertical="top" wrapText="1"/>
    </xf>
    <xf numFmtId="0" fontId="2" fillId="0" borderId="27" xfId="41" applyFont="1" applyBorder="1" applyAlignment="1">
      <alignment vertical="top" wrapText="1"/>
    </xf>
    <xf numFmtId="0" fontId="5" fillId="15" borderId="0" xfId="0" applyFont="1" applyFill="1" applyBorder="1" applyAlignment="1">
      <alignment vertical="top" wrapText="1"/>
    </xf>
    <xf numFmtId="0" fontId="32" fillId="0" borderId="0" xfId="0" applyFont="1"/>
    <xf numFmtId="0" fontId="32" fillId="0" borderId="0" xfId="0" applyFont="1" applyAlignment="1">
      <alignment vertical="top" wrapText="1"/>
    </xf>
    <xf numFmtId="0" fontId="33" fillId="0" borderId="7" xfId="0" applyFont="1" applyBorder="1"/>
    <xf numFmtId="173" fontId="34" fillId="0" borderId="7" xfId="0" applyNumberFormat="1" applyFont="1" applyBorder="1"/>
    <xf numFmtId="173" fontId="14" fillId="0" borderId="7" xfId="0" applyNumberFormat="1" applyFont="1" applyBorder="1"/>
    <xf numFmtId="0" fontId="0" fillId="0" borderId="0" xfId="0"/>
    <xf numFmtId="169" fontId="2" fillId="0" borderId="0" xfId="41" applyNumberFormat="1" applyFont="1"/>
    <xf numFmtId="0" fontId="2" fillId="6" borderId="0" xfId="0" applyFont="1" applyFill="1" applyAlignment="1">
      <alignment horizontal="left" vertical="top" wrapText="1"/>
    </xf>
    <xf numFmtId="0" fontId="0" fillId="0" borderId="0" xfId="0"/>
    <xf numFmtId="0" fontId="3" fillId="0" borderId="7" xfId="41" applyFont="1" applyBorder="1" applyAlignment="1">
      <alignment horizontal="center" vertical="top" wrapText="1"/>
    </xf>
    <xf numFmtId="0" fontId="5" fillId="2" borderId="0" xfId="0" applyFont="1" applyFill="1" applyAlignment="1">
      <alignment horizontal="left" vertical="top" wrapText="1"/>
    </xf>
    <xf numFmtId="9" fontId="2" fillId="0" borderId="6" xfId="2" applyFont="1" applyBorder="1" applyAlignment="1">
      <alignment vertical="top" wrapText="1"/>
    </xf>
    <xf numFmtId="169" fontId="2" fillId="0" borderId="2" xfId="41" applyNumberFormat="1" applyFont="1" applyBorder="1" applyAlignment="1">
      <alignment wrapText="1"/>
    </xf>
    <xf numFmtId="1" fontId="2" fillId="0" borderId="6" xfId="2" applyNumberFormat="1" applyFont="1" applyBorder="1" applyAlignment="1">
      <alignment vertical="top" wrapText="1"/>
    </xf>
    <xf numFmtId="0" fontId="30" fillId="6" borderId="6" xfId="0" applyFont="1" applyFill="1" applyBorder="1" applyAlignment="1">
      <alignment vertical="top" wrapText="1"/>
    </xf>
    <xf numFmtId="184" fontId="14" fillId="6" borderId="6" xfId="2" applyNumberFormat="1" applyFont="1" applyFill="1" applyBorder="1" applyAlignment="1">
      <alignment vertical="top" wrapText="1"/>
    </xf>
    <xf numFmtId="0" fontId="37" fillId="0" borderId="0" xfId="0" applyFont="1" applyFill="1"/>
    <xf numFmtId="0" fontId="14" fillId="0" borderId="0" xfId="0" applyFont="1" applyAlignment="1">
      <alignment vertical="top" wrapText="1"/>
    </xf>
    <xf numFmtId="44" fontId="3" fillId="6" borderId="6" xfId="45" applyFont="1" applyFill="1" applyBorder="1" applyAlignment="1">
      <alignment vertical="top" wrapText="1"/>
    </xf>
    <xf numFmtId="8" fontId="2" fillId="6" borderId="0" xfId="2" applyNumberFormat="1" applyFont="1" applyFill="1" applyBorder="1" applyAlignment="1">
      <alignment vertical="top" wrapText="1"/>
    </xf>
    <xf numFmtId="44" fontId="2" fillId="6" borderId="6" xfId="45" applyFont="1" applyFill="1" applyBorder="1" applyAlignment="1">
      <alignment vertical="top" wrapText="1"/>
    </xf>
    <xf numFmtId="0" fontId="0" fillId="6" borderId="0" xfId="0" applyFill="1" applyBorder="1" applyAlignment="1">
      <alignment horizontal="left"/>
    </xf>
    <xf numFmtId="179" fontId="0" fillId="6" borderId="0" xfId="0" applyNumberFormat="1" applyFill="1" applyBorder="1"/>
    <xf numFmtId="0" fontId="19" fillId="6" borderId="0" xfId="0" applyFont="1" applyFill="1" applyBorder="1"/>
    <xf numFmtId="173" fontId="19" fillId="6" borderId="0" xfId="45" applyNumberFormat="1" applyFont="1" applyFill="1" applyBorder="1"/>
    <xf numFmtId="10" fontId="2" fillId="6" borderId="0" xfId="2" applyNumberFormat="1" applyFont="1" applyFill="1" applyBorder="1" applyAlignment="1">
      <alignment vertical="top" wrapText="1"/>
    </xf>
    <xf numFmtId="0" fontId="19" fillId="6" borderId="0" xfId="0" applyFont="1" applyFill="1" applyBorder="1" applyAlignment="1">
      <alignment horizontal="left"/>
    </xf>
    <xf numFmtId="0" fontId="0" fillId="6" borderId="0" xfId="0" applyFill="1" applyBorder="1" applyAlignment="1">
      <alignment wrapText="1"/>
    </xf>
    <xf numFmtId="9" fontId="3" fillId="6" borderId="0" xfId="2" applyFont="1" applyFill="1" applyBorder="1" applyAlignment="1">
      <alignment vertical="top" wrapText="1"/>
    </xf>
    <xf numFmtId="44" fontId="2" fillId="6" borderId="0" xfId="45" applyFont="1" applyFill="1" applyBorder="1" applyAlignment="1">
      <alignment vertical="top" wrapText="1"/>
    </xf>
    <xf numFmtId="2" fontId="2" fillId="6" borderId="0" xfId="45" applyNumberFormat="1" applyFont="1" applyFill="1" applyBorder="1" applyAlignment="1">
      <alignment vertical="top" wrapText="1"/>
    </xf>
    <xf numFmtId="173" fontId="3" fillId="6" borderId="6" xfId="0" applyNumberFormat="1" applyFont="1" applyFill="1" applyBorder="1" applyAlignment="1">
      <alignment vertical="top" wrapText="1"/>
    </xf>
    <xf numFmtId="177" fontId="2" fillId="6" borderId="6" xfId="45" applyNumberFormat="1" applyFont="1" applyFill="1" applyBorder="1" applyAlignment="1">
      <alignment vertical="top" wrapText="1"/>
    </xf>
    <xf numFmtId="177" fontId="3" fillId="6" borderId="6" xfId="45" applyNumberFormat="1" applyFont="1" applyFill="1" applyBorder="1" applyAlignment="1">
      <alignment vertical="top" wrapText="1"/>
    </xf>
    <xf numFmtId="169" fontId="2" fillId="6" borderId="6" xfId="1" applyNumberFormat="1" applyFont="1" applyFill="1" applyBorder="1" applyAlignment="1">
      <alignment vertical="top" wrapText="1"/>
    </xf>
    <xf numFmtId="1" fontId="2" fillId="6" borderId="0" xfId="2" applyNumberFormat="1" applyFont="1" applyFill="1" applyBorder="1" applyAlignment="1">
      <alignment vertical="top" wrapText="1"/>
    </xf>
    <xf numFmtId="169" fontId="2" fillId="6" borderId="0" xfId="1" applyNumberFormat="1" applyFont="1" applyFill="1" applyBorder="1" applyAlignment="1">
      <alignment vertical="top" wrapText="1"/>
    </xf>
    <xf numFmtId="2" fontId="2" fillId="0" borderId="6" xfId="2" applyNumberFormat="1" applyFont="1" applyBorder="1" applyAlignment="1">
      <alignment vertical="top" wrapText="1"/>
    </xf>
    <xf numFmtId="0" fontId="30" fillId="6" borderId="6" xfId="41" applyFont="1" applyFill="1" applyBorder="1" applyAlignment="1">
      <alignment horizontal="center" vertical="center"/>
    </xf>
    <xf numFmtId="2" fontId="14" fillId="6" borderId="6" xfId="41" applyNumberFormat="1" applyFont="1" applyFill="1" applyBorder="1" applyAlignment="1">
      <alignment vertical="top" wrapText="1"/>
    </xf>
    <xf numFmtId="169" fontId="14" fillId="6" borderId="27" xfId="1" applyNumberFormat="1" applyFont="1" applyFill="1" applyBorder="1" applyAlignment="1">
      <alignment vertical="top" wrapText="1"/>
    </xf>
    <xf numFmtId="0" fontId="3" fillId="0" borderId="0" xfId="41" applyFont="1" applyAlignment="1"/>
    <xf numFmtId="169" fontId="16" fillId="0" borderId="2" xfId="41" applyNumberFormat="1" applyFont="1" applyBorder="1" applyAlignment="1">
      <alignment wrapText="1"/>
    </xf>
    <xf numFmtId="0" fontId="16" fillId="0" borderId="0" xfId="41" applyFont="1" applyAlignment="1"/>
    <xf numFmtId="0" fontId="16" fillId="0" borderId="6" xfId="41" applyFont="1" applyBorder="1" applyAlignment="1">
      <alignment vertical="top" wrapText="1"/>
    </xf>
    <xf numFmtId="169" fontId="16" fillId="0" borderId="6" xfId="1" applyNumberFormat="1" applyFont="1" applyBorder="1" applyAlignment="1">
      <alignment vertical="top" wrapText="1"/>
    </xf>
    <xf numFmtId="2" fontId="16" fillId="6" borderId="6" xfId="41" applyNumberFormat="1" applyFont="1" applyFill="1" applyBorder="1" applyAlignment="1">
      <alignment vertical="top" wrapText="1"/>
    </xf>
    <xf numFmtId="1" fontId="16" fillId="0" borderId="6" xfId="2" applyNumberFormat="1" applyFont="1" applyBorder="1" applyAlignment="1">
      <alignment vertical="top" wrapText="1"/>
    </xf>
    <xf numFmtId="169" fontId="3" fillId="0" borderId="6" xfId="1" applyNumberFormat="1" applyFont="1" applyBorder="1" applyAlignment="1">
      <alignment vertical="top" wrapText="1"/>
    </xf>
    <xf numFmtId="43" fontId="2" fillId="6" borderId="0" xfId="0" applyNumberFormat="1" applyFont="1" applyFill="1" applyAlignment="1">
      <alignment vertical="top" wrapText="1"/>
    </xf>
    <xf numFmtId="0" fontId="2" fillId="6" borderId="0" xfId="0" applyFont="1" applyFill="1" applyAlignment="1">
      <alignment vertical="top"/>
    </xf>
    <xf numFmtId="0" fontId="3" fillId="0" borderId="6" xfId="41" applyFont="1" applyBorder="1" applyAlignment="1">
      <alignment vertical="top" wrapText="1"/>
    </xf>
    <xf numFmtId="9" fontId="2" fillId="0" borderId="7" xfId="41" applyNumberFormat="1" applyFont="1" applyBorder="1" applyAlignment="1">
      <alignment vertical="center" wrapText="1"/>
    </xf>
    <xf numFmtId="173" fontId="14" fillId="6" borderId="6" xfId="0" applyNumberFormat="1" applyFont="1" applyFill="1" applyBorder="1" applyAlignment="1">
      <alignment vertical="top" wrapText="1"/>
    </xf>
    <xf numFmtId="2" fontId="29" fillId="6" borderId="6" xfId="0" applyNumberFormat="1" applyFont="1" applyFill="1" applyBorder="1" applyAlignment="1">
      <alignment vertical="top" wrapText="1"/>
    </xf>
    <xf numFmtId="0" fontId="3" fillId="6" borderId="7" xfId="41" applyFont="1" applyFill="1" applyBorder="1" applyAlignment="1">
      <alignment horizontal="center" vertical="top" wrapText="1"/>
    </xf>
    <xf numFmtId="0" fontId="3" fillId="6" borderId="8" xfId="41" applyFont="1" applyFill="1" applyBorder="1" applyAlignment="1">
      <alignment horizontal="center" vertical="center" wrapText="1"/>
    </xf>
    <xf numFmtId="169" fontId="2" fillId="6" borderId="27" xfId="1" applyNumberFormat="1" applyFont="1" applyFill="1" applyBorder="1" applyAlignment="1">
      <alignment vertical="top" wrapText="1"/>
    </xf>
    <xf numFmtId="0" fontId="2" fillId="6" borderId="0" xfId="41" applyFont="1" applyFill="1" applyAlignment="1">
      <alignment vertical="top" wrapText="1"/>
    </xf>
    <xf numFmtId="0" fontId="4" fillId="0" borderId="0" xfId="41" applyFont="1" applyAlignment="1">
      <alignment vertical="top" wrapText="1"/>
    </xf>
    <xf numFmtId="0" fontId="4" fillId="0" borderId="0" xfId="41" applyFont="1"/>
    <xf numFmtId="0" fontId="28" fillId="6" borderId="7" xfId="41" applyFont="1" applyFill="1" applyBorder="1" applyAlignment="1">
      <alignment vertical="top" wrapText="1"/>
    </xf>
    <xf numFmtId="1" fontId="29" fillId="0" borderId="8" xfId="41" applyNumberFormat="1" applyFont="1" applyBorder="1" applyAlignment="1">
      <alignment vertical="top" wrapText="1"/>
    </xf>
    <xf numFmtId="0" fontId="30" fillId="6" borderId="7" xfId="41" applyFont="1" applyFill="1" applyBorder="1" applyAlignment="1">
      <alignment vertical="top" wrapText="1"/>
    </xf>
    <xf numFmtId="1" fontId="14" fillId="0" borderId="8" xfId="41" applyNumberFormat="1" applyFont="1" applyBorder="1" applyAlignment="1">
      <alignment vertical="top" wrapText="1"/>
    </xf>
    <xf numFmtId="1" fontId="14" fillId="0" borderId="6" xfId="41" applyNumberFormat="1" applyFont="1" applyBorder="1" applyAlignment="1">
      <alignment vertical="top" wrapText="1"/>
    </xf>
    <xf numFmtId="165" fontId="2" fillId="6" borderId="6" xfId="1" applyFont="1" applyFill="1" applyBorder="1" applyAlignment="1">
      <alignment vertical="top" wrapText="1"/>
    </xf>
    <xf numFmtId="44" fontId="2" fillId="6" borderId="6" xfId="45" applyFont="1" applyFill="1" applyBorder="1" applyAlignment="1">
      <alignment vertical="center" wrapText="1"/>
    </xf>
    <xf numFmtId="10" fontId="2" fillId="6" borderId="7" xfId="0" applyNumberFormat="1" applyFont="1" applyFill="1" applyBorder="1"/>
    <xf numFmtId="172" fontId="2" fillId="6" borderId="6" xfId="0" applyNumberFormat="1" applyFont="1" applyFill="1" applyBorder="1" applyAlignment="1">
      <alignment vertical="top" wrapText="1"/>
    </xf>
    <xf numFmtId="44" fontId="2" fillId="6" borderId="7" xfId="45" applyFont="1" applyFill="1" applyBorder="1" applyAlignment="1"/>
    <xf numFmtId="10" fontId="2" fillId="6" borderId="7" xfId="2" applyNumberFormat="1" applyFont="1" applyFill="1" applyBorder="1" applyAlignment="1"/>
    <xf numFmtId="10" fontId="2" fillId="6" borderId="7" xfId="45" applyNumberFormat="1" applyFont="1" applyFill="1" applyBorder="1" applyAlignment="1"/>
    <xf numFmtId="10" fontId="2" fillId="6" borderId="6" xfId="2" applyNumberFormat="1" applyFont="1" applyFill="1" applyBorder="1" applyAlignment="1">
      <alignment wrapText="1"/>
    </xf>
    <xf numFmtId="175" fontId="3" fillId="16" borderId="11" xfId="0" applyNumberFormat="1" applyFont="1" applyFill="1" applyBorder="1" applyAlignment="1">
      <alignment vertical="top" wrapText="1"/>
    </xf>
    <xf numFmtId="183" fontId="3" fillId="16" borderId="11" xfId="0" applyNumberFormat="1" applyFont="1" applyFill="1" applyBorder="1" applyAlignment="1">
      <alignment vertical="top" wrapText="1"/>
    </xf>
    <xf numFmtId="175" fontId="2" fillId="0" borderId="0" xfId="0" applyNumberFormat="1" applyFont="1" applyAlignment="1">
      <alignment vertical="top" wrapText="1"/>
    </xf>
    <xf numFmtId="186" fontId="2" fillId="0" borderId="0" xfId="2" applyNumberFormat="1" applyFont="1" applyAlignment="1">
      <alignment vertical="top" wrapText="1"/>
    </xf>
    <xf numFmtId="0" fontId="2" fillId="0" borderId="2" xfId="0" applyFont="1" applyBorder="1" applyAlignment="1">
      <alignment horizontal="center" vertical="top" wrapText="1"/>
    </xf>
    <xf numFmtId="10" fontId="2" fillId="0" borderId="2" xfId="0" applyNumberFormat="1" applyFont="1" applyBorder="1" applyAlignment="1">
      <alignment vertical="top" wrapText="1"/>
    </xf>
    <xf numFmtId="0" fontId="2" fillId="0" borderId="2" xfId="0" applyFont="1" applyBorder="1" applyAlignment="1">
      <alignment vertical="top" wrapText="1"/>
    </xf>
    <xf numFmtId="8" fontId="2" fillId="0" borderId="2" xfId="0" applyNumberFormat="1" applyFont="1" applyBorder="1" applyAlignment="1">
      <alignment horizontal="center" vertical="top" wrapText="1"/>
    </xf>
    <xf numFmtId="185" fontId="2" fillId="0" borderId="2" xfId="2" applyNumberFormat="1" applyFont="1" applyBorder="1" applyAlignment="1">
      <alignment vertical="top" wrapText="1"/>
    </xf>
    <xf numFmtId="0" fontId="0" fillId="0" borderId="0" xfId="0"/>
    <xf numFmtId="9" fontId="14" fillId="17" borderId="6" xfId="2" applyFont="1" applyFill="1" applyBorder="1" applyAlignment="1">
      <alignment vertical="top" wrapText="1"/>
    </xf>
    <xf numFmtId="9" fontId="2" fillId="17" borderId="6" xfId="2" applyFont="1" applyFill="1" applyBorder="1" applyAlignment="1">
      <alignment vertical="top" wrapText="1"/>
    </xf>
    <xf numFmtId="0" fontId="37" fillId="6" borderId="0" xfId="0" applyFont="1" applyFill="1"/>
    <xf numFmtId="0" fontId="0" fillId="6" borderId="0" xfId="0" applyFill="1"/>
    <xf numFmtId="0" fontId="0" fillId="0" borderId="0" xfId="0"/>
    <xf numFmtId="49" fontId="3" fillId="6" borderId="6" xfId="0" applyNumberFormat="1" applyFont="1" applyFill="1" applyBorder="1" applyAlignment="1">
      <alignment vertical="top" wrapText="1"/>
    </xf>
    <xf numFmtId="187" fontId="2" fillId="6" borderId="6" xfId="0" applyNumberFormat="1" applyFont="1" applyFill="1" applyBorder="1" applyAlignment="1">
      <alignment vertical="top" wrapText="1"/>
    </xf>
    <xf numFmtId="184" fontId="16" fillId="6" borderId="6" xfId="2" applyNumberFormat="1" applyFont="1" applyFill="1" applyBorder="1" applyAlignment="1">
      <alignment vertical="top" wrapText="1"/>
    </xf>
    <xf numFmtId="0" fontId="0" fillId="0" borderId="0" xfId="0"/>
    <xf numFmtId="0" fontId="0" fillId="6" borderId="0" xfId="0" applyFill="1"/>
    <xf numFmtId="0" fontId="15" fillId="0" borderId="0" xfId="41"/>
    <xf numFmtId="169" fontId="3" fillId="0" borderId="2" xfId="41" applyNumberFormat="1" applyFont="1" applyBorder="1" applyAlignment="1">
      <alignment wrapText="1"/>
    </xf>
    <xf numFmtId="181" fontId="8" fillId="0" borderId="2" xfId="1" applyNumberFormat="1" applyFont="1" applyFill="1" applyBorder="1" applyAlignment="1">
      <alignment vertical="center"/>
    </xf>
    <xf numFmtId="0" fontId="8" fillId="0" borderId="2" xfId="0" applyFont="1" applyFill="1" applyBorder="1" applyAlignment="1"/>
    <xf numFmtId="180" fontId="8" fillId="0" borderId="2" xfId="1" applyNumberFormat="1" applyFont="1" applyFill="1" applyBorder="1" applyAlignment="1">
      <alignment vertical="center"/>
    </xf>
    <xf numFmtId="8" fontId="0" fillId="6" borderId="0" xfId="0" applyNumberFormat="1" applyFill="1" applyBorder="1"/>
    <xf numFmtId="43" fontId="0" fillId="0" borderId="0" xfId="0" applyNumberFormat="1"/>
    <xf numFmtId="188" fontId="2" fillId="6" borderId="0" xfId="0" applyNumberFormat="1" applyFont="1" applyFill="1" applyAlignment="1">
      <alignment vertical="top" wrapText="1"/>
    </xf>
    <xf numFmtId="0" fontId="0" fillId="0" borderId="0" xfId="0"/>
    <xf numFmtId="0" fontId="0" fillId="0" borderId="0" xfId="0"/>
    <xf numFmtId="0" fontId="2" fillId="6" borderId="7" xfId="0" applyFont="1" applyFill="1" applyBorder="1" applyAlignment="1">
      <alignment vertical="top" wrapText="1"/>
    </xf>
    <xf numFmtId="189" fontId="2" fillId="6" borderId="6" xfId="0" applyNumberFormat="1" applyFont="1" applyFill="1" applyBorder="1" applyAlignment="1">
      <alignment wrapText="1"/>
    </xf>
    <xf numFmtId="43" fontId="37" fillId="6" borderId="0" xfId="1" applyNumberFormat="1" applyFont="1" applyFill="1" applyBorder="1"/>
    <xf numFmtId="0" fontId="2" fillId="6" borderId="9" xfId="0" applyFont="1" applyFill="1" applyBorder="1" applyAlignment="1">
      <alignment horizontal="left" vertical="top" wrapText="1"/>
    </xf>
    <xf numFmtId="0" fontId="2" fillId="6" borderId="11" xfId="0" applyFont="1" applyFill="1" applyBorder="1" applyAlignment="1">
      <alignment horizontal="left" vertical="top" wrapText="1"/>
    </xf>
    <xf numFmtId="0" fontId="2" fillId="6" borderId="12" xfId="0" applyFont="1" applyFill="1" applyBorder="1" applyAlignment="1">
      <alignment horizontal="left" vertical="top" wrapText="1"/>
    </xf>
    <xf numFmtId="0" fontId="2" fillId="6" borderId="7" xfId="0" applyFont="1" applyFill="1" applyBorder="1" applyAlignment="1">
      <alignment horizontal="left" vertical="top" wrapText="1"/>
    </xf>
    <xf numFmtId="0" fontId="22" fillId="6" borderId="0" xfId="0" applyFont="1" applyFill="1" applyAlignment="1">
      <alignment horizontal="left" vertical="top" wrapText="1"/>
    </xf>
    <xf numFmtId="0" fontId="2" fillId="6" borderId="0" xfId="0" applyFont="1" applyFill="1" applyAlignment="1">
      <alignment horizontal="left" vertical="top" wrapText="1"/>
    </xf>
    <xf numFmtId="0" fontId="3" fillId="3" borderId="0" xfId="0" applyFont="1" applyFill="1" applyBorder="1" applyAlignment="1">
      <alignment horizontal="left" vertical="top" wrapText="1"/>
    </xf>
    <xf numFmtId="0" fontId="0" fillId="0" borderId="0" xfId="0"/>
    <xf numFmtId="0" fontId="5" fillId="15" borderId="0" xfId="0" applyFont="1" applyFill="1" applyBorder="1" applyAlignment="1">
      <alignment horizontal="right" vertical="top" wrapText="1"/>
    </xf>
    <xf numFmtId="0" fontId="3" fillId="3" borderId="0" xfId="0" applyFont="1" applyFill="1" applyBorder="1" applyAlignment="1">
      <alignment horizontal="right" vertical="top" wrapText="1"/>
    </xf>
    <xf numFmtId="0" fontId="0" fillId="6" borderId="0" xfId="0" applyFill="1" applyBorder="1" applyAlignment="1">
      <alignment horizontal="left" vertical="top" wrapText="1"/>
    </xf>
    <xf numFmtId="0" fontId="19" fillId="6" borderId="0" xfId="0" applyFont="1" applyFill="1" applyBorder="1" applyAlignment="1">
      <alignment horizontal="left"/>
    </xf>
    <xf numFmtId="0" fontId="0" fillId="6" borderId="0" xfId="0" applyFill="1" applyBorder="1" applyAlignment="1">
      <alignment horizontal="left" wrapText="1"/>
    </xf>
    <xf numFmtId="0" fontId="0" fillId="6" borderId="0" xfId="0" applyFill="1" applyBorder="1" applyAlignment="1">
      <alignment horizontal="left"/>
    </xf>
    <xf numFmtId="0" fontId="22" fillId="6" borderId="0" xfId="0" applyFont="1" applyFill="1" applyBorder="1" applyAlignment="1">
      <alignment horizontal="left" vertical="top" wrapText="1"/>
    </xf>
    <xf numFmtId="0" fontId="2" fillId="6" borderId="7" xfId="0" applyFont="1" applyFill="1" applyBorder="1" applyAlignment="1">
      <alignment vertical="top" wrapText="1"/>
    </xf>
    <xf numFmtId="0" fontId="0" fillId="6" borderId="0" xfId="0" applyFill="1"/>
    <xf numFmtId="0" fontId="5" fillId="15" borderId="0" xfId="0" applyFont="1" applyFill="1" applyBorder="1" applyAlignment="1">
      <alignment horizontal="left" vertical="top" wrapText="1"/>
    </xf>
    <xf numFmtId="0" fontId="3" fillId="0" borderId="9" xfId="41" applyFont="1" applyBorder="1" applyAlignment="1">
      <alignment horizontal="center" vertical="top" wrapText="1"/>
    </xf>
    <xf numFmtId="0" fontId="3" fillId="0" borderId="11" xfId="41" applyFont="1" applyBorder="1" applyAlignment="1">
      <alignment horizontal="center" vertical="top" wrapText="1"/>
    </xf>
    <xf numFmtId="0" fontId="1" fillId="0" borderId="0" xfId="28"/>
    <xf numFmtId="0" fontId="3" fillId="0" borderId="7" xfId="41" applyFont="1" applyBorder="1" applyAlignment="1">
      <alignment horizontal="center" vertical="top" wrapText="1"/>
    </xf>
    <xf numFmtId="0" fontId="3" fillId="0" borderId="0" xfId="41" applyFont="1" applyBorder="1" applyAlignment="1">
      <alignment horizontal="left" vertical="center"/>
    </xf>
    <xf numFmtId="10" fontId="2" fillId="0" borderId="0" xfId="41" applyNumberFormat="1" applyFont="1" applyBorder="1" applyAlignment="1">
      <alignment horizontal="left" vertical="center"/>
    </xf>
    <xf numFmtId="0" fontId="2" fillId="0" borderId="0" xfId="41" applyFont="1" applyBorder="1" applyAlignment="1">
      <alignment horizontal="left" vertical="center"/>
    </xf>
    <xf numFmtId="0" fontId="2" fillId="0" borderId="25" xfId="41" applyFont="1" applyBorder="1" applyAlignment="1">
      <alignment horizontal="center" vertical="center"/>
    </xf>
    <xf numFmtId="0" fontId="25" fillId="2" borderId="0" xfId="41" applyFont="1" applyFill="1" applyAlignment="1">
      <alignment horizontal="left" vertical="top" wrapText="1"/>
    </xf>
    <xf numFmtId="0" fontId="5" fillId="2" borderId="0" xfId="41" applyFont="1" applyFill="1" applyAlignment="1">
      <alignment horizontal="left" vertical="top" wrapText="1"/>
    </xf>
    <xf numFmtId="0" fontId="5" fillId="2" borderId="0" xfId="0" applyFont="1" applyFill="1" applyAlignment="1">
      <alignment horizontal="left" vertical="top" wrapText="1"/>
    </xf>
    <xf numFmtId="0" fontId="22" fillId="0" borderId="0" xfId="0" applyFont="1" applyAlignment="1">
      <alignment horizontal="left" vertical="top" wrapText="1"/>
    </xf>
    <xf numFmtId="0" fontId="2" fillId="0" borderId="9"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12" xfId="0" applyFont="1" applyFill="1" applyBorder="1" applyAlignment="1">
      <alignment horizontal="left" vertical="top" wrapText="1"/>
    </xf>
    <xf numFmtId="0" fontId="5" fillId="15" borderId="0" xfId="0" applyFont="1" applyFill="1" applyAlignment="1">
      <alignment horizontal="left" vertical="top" wrapText="1"/>
    </xf>
    <xf numFmtId="0" fontId="28" fillId="3" borderId="0" xfId="0" applyFont="1" applyFill="1" applyBorder="1" applyAlignment="1">
      <alignment horizontal="left" vertical="top" wrapText="1"/>
    </xf>
    <xf numFmtId="0" fontId="3" fillId="3" borderId="3"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3" borderId="4" xfId="0" applyFont="1" applyFill="1" applyBorder="1" applyAlignment="1">
      <alignment horizontal="left" vertical="top" wrapText="1"/>
    </xf>
    <xf numFmtId="0" fontId="13" fillId="0" borderId="3" xfId="0" applyFont="1" applyFill="1" applyBorder="1" applyAlignment="1">
      <alignment horizontal="center"/>
    </xf>
    <xf numFmtId="0" fontId="13" fillId="0" borderId="1" xfId="0" applyFont="1" applyFill="1" applyBorder="1" applyAlignment="1">
      <alignment horizontal="center"/>
    </xf>
    <xf numFmtId="0" fontId="13" fillId="0" borderId="4" xfId="0" applyFont="1" applyFill="1" applyBorder="1" applyAlignment="1">
      <alignment horizontal="center"/>
    </xf>
  </cellXfs>
  <cellStyles count="53">
    <cellStyle name="_x000d__x000a_CCAPI200.DLL=W:\WINDOWS3\, Can't find CCAPI200.DLL_x000d__x000a_XLHELP.DLL=W:\MSOFFICE_x000d__x000a_MAINXL.HLP=W:\M" xfId="6"/>
    <cellStyle name="0,0_x000d__x000a_NA_x000d__x000a_" xfId="7"/>
    <cellStyle name="20% - Accent3 2" xfId="8"/>
    <cellStyle name="Blockout" xfId="9"/>
    <cellStyle name="Calculation" xfId="46" builtinId="22"/>
    <cellStyle name="Calculation 2" xfId="10"/>
    <cellStyle name="Comma" xfId="1" builtinId="3"/>
    <cellStyle name="Comma 2" xfId="11"/>
    <cellStyle name="Comma 3" xfId="12"/>
    <cellStyle name="Comma 4" xfId="13"/>
    <cellStyle name="Comma 5" xfId="14"/>
    <cellStyle name="Comma 6" xfId="15"/>
    <cellStyle name="Comma 7" xfId="4"/>
    <cellStyle name="Comma 8" xfId="43"/>
    <cellStyle name="Currency" xfId="45" builtinId="4"/>
    <cellStyle name="Currency 2" xfId="16"/>
    <cellStyle name="Currency 3" xfId="17"/>
    <cellStyle name="Currency 4" xfId="44"/>
    <cellStyle name="Followed Hyperlink" xfId="48" builtinId="9" hidden="1"/>
    <cellStyle name="Followed Hyperlink" xfId="50" builtinId="9" hidden="1"/>
    <cellStyle name="Followed Hyperlink" xfId="52" builtinId="9" hidden="1"/>
    <cellStyle name="Hyperlink" xfId="47" builtinId="8" hidden="1"/>
    <cellStyle name="Hyperlink" xfId="49" builtinId="8" hidden="1"/>
    <cellStyle name="Hyperlink" xfId="51" builtinId="8" hidden="1"/>
    <cellStyle name="Import" xfId="18"/>
    <cellStyle name="Import%" xfId="19"/>
    <cellStyle name="Input 2" xfId="20"/>
    <cellStyle name="Input1" xfId="21"/>
    <cellStyle name="Input1%" xfId="22"/>
    <cellStyle name="Input1default%" xfId="23"/>
    <cellStyle name="Input2" xfId="24"/>
    <cellStyle name="Input2%" xfId="25"/>
    <cellStyle name="Input3" xfId="26"/>
    <cellStyle name="Input3%" xfId="27"/>
    <cellStyle name="Normal" xfId="0" builtinId="0"/>
    <cellStyle name="Normal 2" xfId="28"/>
    <cellStyle name="Normal 2 2" xfId="29"/>
    <cellStyle name="Normal 3" xfId="30"/>
    <cellStyle name="Normal 4" xfId="31"/>
    <cellStyle name="Normal 5" xfId="32"/>
    <cellStyle name="Normal 6" xfId="33"/>
    <cellStyle name="Normal 7" xfId="34"/>
    <cellStyle name="Normal 8" xfId="3"/>
    <cellStyle name="Normal 9" xfId="41"/>
    <cellStyle name="Percent" xfId="2" builtinId="5"/>
    <cellStyle name="Percent 2" xfId="35"/>
    <cellStyle name="Percent 2 2" xfId="5"/>
    <cellStyle name="Percent 2 3" xfId="36"/>
    <cellStyle name="Percent 3" xfId="37"/>
    <cellStyle name="Percent 3 2" xfId="38"/>
    <cellStyle name="Percent 4" xfId="39"/>
    <cellStyle name="Percent 5" xfId="42"/>
    <cellStyle name="Style 1" xfId="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10</xdr:col>
      <xdr:colOff>380267</xdr:colOff>
      <xdr:row>43</xdr:row>
      <xdr:rowOff>8524</xdr:rowOff>
    </xdr:to>
    <xdr:pic>
      <xdr:nvPicPr>
        <xdr:cNvPr id="2" name="Picture 1"/>
        <xdr:cNvPicPr>
          <a:picLocks noChangeAspect="1"/>
        </xdr:cNvPicPr>
      </xdr:nvPicPr>
      <xdr:blipFill>
        <a:blip xmlns:r="http://schemas.openxmlformats.org/officeDocument/2006/relationships" r:embed="rId1"/>
        <a:stretch>
          <a:fillRect/>
        </a:stretch>
      </xdr:blipFill>
      <xdr:spPr>
        <a:xfrm>
          <a:off x="609600" y="190500"/>
          <a:ext cx="5866667" cy="80095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495301</xdr:colOff>
      <xdr:row>25</xdr:row>
      <xdr:rowOff>76200</xdr:rowOff>
    </xdr:from>
    <xdr:to>
      <xdr:col>1</xdr:col>
      <xdr:colOff>1581151</xdr:colOff>
      <xdr:row>25</xdr:row>
      <xdr:rowOff>352425</xdr:rowOff>
    </xdr:to>
    <xdr:sp macro="[0]!Goal_Seek" textlink="">
      <xdr:nvSpPr>
        <xdr:cNvPr id="2" name="Rounded Rectangle 1"/>
        <xdr:cNvSpPr/>
      </xdr:nvSpPr>
      <xdr:spPr>
        <a:xfrm>
          <a:off x="809626" y="6248400"/>
          <a:ext cx="1085850" cy="2762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en-AU" sz="1100" b="1"/>
            <a:t>Goal Seek</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S-RRP/Ch%208_Alternative%20Control%20Services/8.06_Type%205%20and%206%20metering%20services%20PTRM/Attachment%208.06_Type%205%20and%206%20metering%20services%20PTR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set1419/A%20Subprograms/Alternative%20Control%20Services/Metering%20Services%20Type%205%20and%206/Forecast%20Metering%20Capex/20140212%20Metering%20(Capex)%20Plan%20v13%20(clea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PTRMs%20and%20RFMs\RRP\Inputs\AUSGRID%20-%20Cost%20escalators%2020141222.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PTRMs%20and%20RFMs\RRP\Inputs\2014%2012%2008%20-%20Revised%20Proposal%20Modelling%20assumption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S-RRP/Ch%208_Alternative%20Control%20Services/8.05_Revised%20forecast%20opex%20for%20type%205-6%20metering/Attachment%208.05_Revised%20forecast%20opex%20for%20type%205-6%20metering.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PTRMs%20and%20RFMs\RRP\Inputs\PTRM%20Tariff%20forecasts%20-%2012%20Dec%2014%20AER%20Foreca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nput"/>
      <sheetName val="WACC"/>
      <sheetName val="Assets"/>
      <sheetName val="Analysis"/>
      <sheetName val="X factor"/>
      <sheetName val="Chart1"/>
      <sheetName val="Chart2"/>
      <sheetName val="Chart3"/>
    </sheetNames>
    <sheetDataSet>
      <sheetData sheetId="0" refreshError="1"/>
      <sheetData sheetId="1">
        <row r="37">
          <cell r="J37">
            <v>267.23646201691315</v>
          </cell>
        </row>
        <row r="181">
          <cell r="G181">
            <v>0.15873845843804643</v>
          </cell>
          <cell r="H181">
            <v>0.1558962205207671</v>
          </cell>
          <cell r="I181">
            <v>0.15098793163294152</v>
          </cell>
          <cell r="J181">
            <v>0.14967253405760153</v>
          </cell>
          <cell r="K181">
            <v>0.1485864395928515</v>
          </cell>
        </row>
        <row r="187">
          <cell r="G187">
            <v>2.5000000000000001E-2</v>
          </cell>
        </row>
      </sheetData>
      <sheetData sheetId="2">
        <row r="27">
          <cell r="F27">
            <v>8.8476800000000008E-2</v>
          </cell>
        </row>
      </sheetData>
      <sheetData sheetId="3" refreshError="1"/>
      <sheetData sheetId="4">
        <row r="7">
          <cell r="B7" t="str">
            <v>Inflation Assumption (CPI % increase)</v>
          </cell>
          <cell r="G7">
            <v>2.5000000000000001E-2</v>
          </cell>
          <cell r="H7">
            <v>2.5000000000000001E-2</v>
          </cell>
          <cell r="I7">
            <v>2.5000000000000001E-2</v>
          </cell>
          <cell r="J7">
            <v>2.5000000000000001E-2</v>
          </cell>
          <cell r="K7">
            <v>2.5000000000000001E-2</v>
          </cell>
        </row>
      </sheetData>
      <sheetData sheetId="5">
        <row r="11">
          <cell r="E11">
            <v>23.644227002578024</v>
          </cell>
          <cell r="F11">
            <v>23.801395104151688</v>
          </cell>
          <cell r="G11">
            <v>23.628324598686781</v>
          </cell>
          <cell r="H11">
            <v>24.008037990008969</v>
          </cell>
          <cell r="I11">
            <v>24.429669957360371</v>
          </cell>
        </row>
        <row r="12">
          <cell r="E12">
            <v>20.461882051517925</v>
          </cell>
          <cell r="F12">
            <v>23.031348508276345</v>
          </cell>
          <cell r="G12">
            <v>25.435375055529303</v>
          </cell>
          <cell r="H12">
            <v>21.62931976826815</v>
          </cell>
          <cell r="I12">
            <v>20.941207761534073</v>
          </cell>
        </row>
        <row r="13">
          <cell r="E13">
            <v>28.00605636918316</v>
          </cell>
          <cell r="F13">
            <v>29.056539233257148</v>
          </cell>
          <cell r="G13">
            <v>30.139750591173243</v>
          </cell>
          <cell r="H13">
            <v>31.290563422482748</v>
          </cell>
          <cell r="I13">
            <v>32.461117685388565</v>
          </cell>
        </row>
        <row r="14">
          <cell r="E14">
            <v>0</v>
          </cell>
          <cell r="F14">
            <v>0</v>
          </cell>
          <cell r="G14">
            <v>0</v>
          </cell>
          <cell r="H14">
            <v>0</v>
          </cell>
          <cell r="I14">
            <v>0</v>
          </cell>
        </row>
        <row r="15">
          <cell r="E15">
            <v>2.0520735314413323</v>
          </cell>
          <cell r="F15">
            <v>3.8744681704102346</v>
          </cell>
          <cell r="G15">
            <v>5.9569895901977352</v>
          </cell>
          <cell r="H15">
            <v>5.6161900805252909</v>
          </cell>
          <cell r="I15">
            <v>3.7587376838323632</v>
          </cell>
        </row>
      </sheetData>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ised"/>
      <sheetName val="Hardware Configurations"/>
      <sheetName val="Meter Hardware Price"/>
      <sheetName val="NEW&amp;UPGRADE"/>
      <sheetName val="REPLACEMENT"/>
      <sheetName val="Total Meter Proportions"/>
      <sheetName val="2013-14 Capital Oct YTD"/>
      <sheetName val="2012-13 Capital"/>
      <sheetName val="Historical New &amp; Upgrade"/>
      <sheetName val="Projected Delta New NMI's"/>
      <sheetName val="Projected Proactive Replacement"/>
      <sheetName val="Historical Customer Numbers"/>
      <sheetName val="Volume Forecast Template"/>
      <sheetName val="20140212 Metering (Capex) Plan "/>
    </sheetNames>
    <sheetDataSet>
      <sheetData sheetId="0" refreshError="1">
        <row r="11">
          <cell r="R11">
            <v>22.5</v>
          </cell>
          <cell r="S11">
            <v>93.75</v>
          </cell>
          <cell r="T11">
            <v>86.5</v>
          </cell>
          <cell r="U11">
            <v>143.66666666666666</v>
          </cell>
          <cell r="V11">
            <v>202</v>
          </cell>
          <cell r="W11">
            <v>519</v>
          </cell>
        </row>
        <row r="17">
          <cell r="E17">
            <v>54137.086545023041</v>
          </cell>
          <cell r="P17">
            <v>1635515.0036796597</v>
          </cell>
        </row>
        <row r="23">
          <cell r="E23">
            <v>82945.247215514042</v>
          </cell>
          <cell r="P23">
            <v>1640318.8467952674</v>
          </cell>
        </row>
        <row r="29">
          <cell r="E29">
            <v>84083.482007188752</v>
          </cell>
          <cell r="P29">
            <v>1501453.9731870517</v>
          </cell>
        </row>
        <row r="35">
          <cell r="E35">
            <v>57060.755752590921</v>
          </cell>
          <cell r="P35">
            <v>1304642.5295114154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6">
          <cell r="F6">
            <v>40341.822225456817</v>
          </cell>
          <cell r="G6">
            <v>40341.822225456817</v>
          </cell>
        </row>
        <row r="7">
          <cell r="F7">
            <v>438815.00371479633</v>
          </cell>
          <cell r="G7">
            <v>340596.03762124304</v>
          </cell>
        </row>
        <row r="8">
          <cell r="F8">
            <v>21094.737583587732</v>
          </cell>
          <cell r="G8">
            <v>130108.96781021931</v>
          </cell>
        </row>
        <row r="10">
          <cell r="F10">
            <v>1038.4341545831712</v>
          </cell>
          <cell r="G10">
            <v>839.98626752433017</v>
          </cell>
        </row>
        <row r="11">
          <cell r="F11">
            <v>82855.386617540978</v>
          </cell>
          <cell r="G11">
            <v>67386.927525090548</v>
          </cell>
        </row>
        <row r="12">
          <cell r="F12">
            <v>0</v>
          </cell>
          <cell r="G12">
            <v>0</v>
          </cell>
        </row>
        <row r="13">
          <cell r="F13">
            <v>33483.820232796468</v>
          </cell>
          <cell r="G13">
            <v>20912.796794264494</v>
          </cell>
        </row>
        <row r="14">
          <cell r="F14">
            <v>0</v>
          </cell>
          <cell r="G14">
            <v>0</v>
          </cell>
        </row>
        <row r="15">
          <cell r="F15">
            <v>0</v>
          </cell>
          <cell r="G15">
            <v>0</v>
          </cell>
        </row>
        <row r="16">
          <cell r="F16">
            <v>0</v>
          </cell>
          <cell r="G16">
            <v>0</v>
          </cell>
        </row>
        <row r="17">
          <cell r="F17">
            <v>48628.568181537295</v>
          </cell>
          <cell r="G17">
            <v>73304.640998610485</v>
          </cell>
        </row>
        <row r="22">
          <cell r="F22">
            <v>1290222.3256423553</v>
          </cell>
          <cell r="G22">
            <v>1109220.2601257507</v>
          </cell>
        </row>
        <row r="23">
          <cell r="F23">
            <v>0</v>
          </cell>
          <cell r="G23">
            <v>0</v>
          </cell>
        </row>
        <row r="24">
          <cell r="F24">
            <v>314781.89889896015</v>
          </cell>
          <cell r="G24">
            <v>392205.12089989119</v>
          </cell>
        </row>
        <row r="26">
          <cell r="F26">
            <v>138588.96777046917</v>
          </cell>
          <cell r="G26">
            <v>78068.650705664535</v>
          </cell>
        </row>
        <row r="27">
          <cell r="F27">
            <v>0</v>
          </cell>
          <cell r="G27">
            <v>0</v>
          </cell>
        </row>
        <row r="28">
          <cell r="F28">
            <v>0</v>
          </cell>
          <cell r="G28">
            <v>0</v>
          </cell>
        </row>
        <row r="29">
          <cell r="F29">
            <v>0</v>
          </cell>
          <cell r="G29">
            <v>0</v>
          </cell>
        </row>
        <row r="30">
          <cell r="F30">
            <v>0</v>
          </cell>
          <cell r="G30">
            <v>0</v>
          </cell>
        </row>
        <row r="31">
          <cell r="F31">
            <v>0</v>
          </cell>
          <cell r="G31">
            <v>0</v>
          </cell>
        </row>
        <row r="32">
          <cell r="F32">
            <v>0</v>
          </cell>
          <cell r="G32">
            <v>0</v>
          </cell>
        </row>
        <row r="33">
          <cell r="F33">
            <v>0</v>
          </cell>
          <cell r="G33">
            <v>0</v>
          </cell>
        </row>
        <row r="34">
          <cell r="F34">
            <v>0</v>
          </cell>
          <cell r="G34">
            <v>0</v>
          </cell>
        </row>
        <row r="35">
          <cell r="F35">
            <v>0</v>
          </cell>
          <cell r="G35">
            <v>0</v>
          </cell>
        </row>
        <row r="40">
          <cell r="F40">
            <v>0</v>
          </cell>
          <cell r="G40">
            <v>0</v>
          </cell>
          <cell r="H40">
            <v>0</v>
          </cell>
          <cell r="I40">
            <v>0</v>
          </cell>
          <cell r="J40">
            <v>0</v>
          </cell>
        </row>
        <row r="41">
          <cell r="F41">
            <v>3292.18475290685</v>
          </cell>
          <cell r="G41">
            <v>3687.7711864179087</v>
          </cell>
          <cell r="H41">
            <v>4090.5420722204126</v>
          </cell>
          <cell r="I41">
            <v>4181.149592126204</v>
          </cell>
          <cell r="J41">
            <v>3920.5056080506279</v>
          </cell>
        </row>
        <row r="42">
          <cell r="F42">
            <v>0</v>
          </cell>
          <cell r="G42">
            <v>0</v>
          </cell>
          <cell r="H42">
            <v>0</v>
          </cell>
          <cell r="I42">
            <v>0</v>
          </cell>
          <cell r="J42">
            <v>0</v>
          </cell>
        </row>
        <row r="43">
          <cell r="F43">
            <v>0</v>
          </cell>
          <cell r="G43">
            <v>0</v>
          </cell>
          <cell r="H43">
            <v>0</v>
          </cell>
          <cell r="I43">
            <v>0</v>
          </cell>
          <cell r="J43">
            <v>0</v>
          </cell>
        </row>
        <row r="44">
          <cell r="F44">
            <v>0</v>
          </cell>
          <cell r="G44">
            <v>0</v>
          </cell>
          <cell r="H44">
            <v>0</v>
          </cell>
          <cell r="I44">
            <v>0</v>
          </cell>
          <cell r="J44">
            <v>0</v>
          </cell>
        </row>
        <row r="45">
          <cell r="F45">
            <v>651.35876768492733</v>
          </cell>
          <cell r="G45">
            <v>729.62554527604777</v>
          </cell>
          <cell r="H45">
            <v>809.31376678428614</v>
          </cell>
          <cell r="I45">
            <v>827.24046499182543</v>
          </cell>
          <cell r="J45">
            <v>775.67205160856815</v>
          </cell>
        </row>
        <row r="46">
          <cell r="F46">
            <v>0</v>
          </cell>
          <cell r="G46">
            <v>0</v>
          </cell>
          <cell r="H46">
            <v>0</v>
          </cell>
          <cell r="I46">
            <v>0</v>
          </cell>
          <cell r="J46">
            <v>0</v>
          </cell>
        </row>
        <row r="47">
          <cell r="F47">
            <v>202.14207783379894</v>
          </cell>
          <cell r="G47">
            <v>226.43131723999636</v>
          </cell>
          <cell r="H47">
            <v>251.16168623741987</v>
          </cell>
          <cell r="I47">
            <v>256.72504118733633</v>
          </cell>
          <cell r="J47">
            <v>240.72134744888615</v>
          </cell>
        </row>
        <row r="48">
          <cell r="F48">
            <v>0</v>
          </cell>
          <cell r="G48">
            <v>0</v>
          </cell>
          <cell r="H48">
            <v>0</v>
          </cell>
          <cell r="I48">
            <v>0</v>
          </cell>
          <cell r="J48">
            <v>0</v>
          </cell>
        </row>
        <row r="49">
          <cell r="F49">
            <v>0</v>
          </cell>
          <cell r="G49">
            <v>0</v>
          </cell>
          <cell r="H49">
            <v>0</v>
          </cell>
          <cell r="I49">
            <v>0</v>
          </cell>
          <cell r="J49">
            <v>0</v>
          </cell>
        </row>
        <row r="50">
          <cell r="F50">
            <v>0</v>
          </cell>
          <cell r="G50">
            <v>0</v>
          </cell>
          <cell r="H50">
            <v>0</v>
          </cell>
          <cell r="I50">
            <v>0</v>
          </cell>
          <cell r="J50">
            <v>0</v>
          </cell>
        </row>
        <row r="51">
          <cell r="F51">
            <v>7036.363636363636</v>
          </cell>
          <cell r="G51">
            <v>7036.363636363636</v>
          </cell>
          <cell r="H51">
            <v>7036.363636363636</v>
          </cell>
          <cell r="I51">
            <v>7036.363636363636</v>
          </cell>
          <cell r="J51">
            <v>7036.363636363636</v>
          </cell>
        </row>
        <row r="52">
          <cell r="F52">
            <v>0</v>
          </cell>
          <cell r="G52">
            <v>0</v>
          </cell>
          <cell r="H52">
            <v>0</v>
          </cell>
          <cell r="I52">
            <v>0</v>
          </cell>
          <cell r="J52">
            <v>0</v>
          </cell>
        </row>
        <row r="53">
          <cell r="F53">
            <v>0</v>
          </cell>
          <cell r="G53">
            <v>0</v>
          </cell>
          <cell r="H53">
            <v>0</v>
          </cell>
          <cell r="I53">
            <v>0</v>
          </cell>
          <cell r="J53">
            <v>0</v>
          </cell>
        </row>
        <row r="54">
          <cell r="F54">
            <v>0</v>
          </cell>
          <cell r="G54">
            <v>0</v>
          </cell>
          <cell r="H54">
            <v>0</v>
          </cell>
          <cell r="I54">
            <v>0</v>
          </cell>
          <cell r="J54">
            <v>0</v>
          </cell>
        </row>
        <row r="55">
          <cell r="F55">
            <v>0</v>
          </cell>
          <cell r="G55">
            <v>0</v>
          </cell>
          <cell r="H55">
            <v>0</v>
          </cell>
          <cell r="I55">
            <v>0</v>
          </cell>
          <cell r="J55">
            <v>0</v>
          </cell>
        </row>
        <row r="56">
          <cell r="F56">
            <v>10721.669146551472</v>
          </cell>
          <cell r="G56">
            <v>12009.976813739633</v>
          </cell>
          <cell r="H56">
            <v>13321.682110845144</v>
          </cell>
          <cell r="I56">
            <v>13616.763925364123</v>
          </cell>
          <cell r="J56">
            <v>12767.923786659907</v>
          </cell>
        </row>
        <row r="57">
          <cell r="F57">
            <v>0</v>
          </cell>
          <cell r="G57">
            <v>0</v>
          </cell>
          <cell r="H57">
            <v>0</v>
          </cell>
          <cell r="I57">
            <v>0</v>
          </cell>
          <cell r="J57">
            <v>0</v>
          </cell>
        </row>
        <row r="58">
          <cell r="F58">
            <v>0</v>
          </cell>
          <cell r="G58">
            <v>0</v>
          </cell>
          <cell r="H58">
            <v>0</v>
          </cell>
          <cell r="I58">
            <v>0</v>
          </cell>
          <cell r="J58">
            <v>0</v>
          </cell>
        </row>
        <row r="59">
          <cell r="F59">
            <v>0</v>
          </cell>
          <cell r="G59">
            <v>0</v>
          </cell>
          <cell r="H59">
            <v>0</v>
          </cell>
          <cell r="I59">
            <v>0</v>
          </cell>
          <cell r="J59">
            <v>0</v>
          </cell>
        </row>
        <row r="60">
          <cell r="F60">
            <v>754.60778501190998</v>
          </cell>
          <cell r="G60">
            <v>845.28088654698274</v>
          </cell>
          <cell r="H60">
            <v>937.60074974249528</v>
          </cell>
          <cell r="I60">
            <v>958.36906775416242</v>
          </cell>
          <cell r="J60">
            <v>898.62637581493061</v>
          </cell>
        </row>
        <row r="61">
          <cell r="F61">
            <v>0</v>
          </cell>
          <cell r="G61">
            <v>0</v>
          </cell>
          <cell r="H61">
            <v>0</v>
          </cell>
          <cell r="I61">
            <v>0</v>
          </cell>
          <cell r="J61">
            <v>0</v>
          </cell>
        </row>
        <row r="62">
          <cell r="F62">
            <v>0</v>
          </cell>
          <cell r="G62">
            <v>0</v>
          </cell>
          <cell r="H62">
            <v>0</v>
          </cell>
          <cell r="I62">
            <v>0</v>
          </cell>
          <cell r="J62">
            <v>0</v>
          </cell>
        </row>
        <row r="63">
          <cell r="F63">
            <v>0</v>
          </cell>
          <cell r="G63">
            <v>0</v>
          </cell>
          <cell r="H63">
            <v>0</v>
          </cell>
          <cell r="I63">
            <v>0</v>
          </cell>
          <cell r="J63">
            <v>0</v>
          </cell>
        </row>
        <row r="64">
          <cell r="F64">
            <v>0</v>
          </cell>
          <cell r="G64">
            <v>0</v>
          </cell>
          <cell r="H64">
            <v>0</v>
          </cell>
          <cell r="I64">
            <v>0</v>
          </cell>
          <cell r="J64">
            <v>0</v>
          </cell>
        </row>
        <row r="65">
          <cell r="F65">
            <v>0</v>
          </cell>
          <cell r="G65">
            <v>0</v>
          </cell>
          <cell r="H65">
            <v>0</v>
          </cell>
          <cell r="I65">
            <v>0</v>
          </cell>
          <cell r="J65">
            <v>0</v>
          </cell>
        </row>
        <row r="66">
          <cell r="F66">
            <v>0</v>
          </cell>
          <cell r="G66">
            <v>0</v>
          </cell>
          <cell r="H66">
            <v>0</v>
          </cell>
          <cell r="I66">
            <v>0</v>
          </cell>
          <cell r="J66">
            <v>0</v>
          </cell>
        </row>
        <row r="67">
          <cell r="F67">
            <v>0</v>
          </cell>
          <cell r="G67">
            <v>0</v>
          </cell>
          <cell r="H67">
            <v>0</v>
          </cell>
          <cell r="I67">
            <v>0</v>
          </cell>
          <cell r="J67">
            <v>0</v>
          </cell>
        </row>
        <row r="68">
          <cell r="F68">
            <v>0</v>
          </cell>
          <cell r="G68">
            <v>0</v>
          </cell>
          <cell r="H68">
            <v>0</v>
          </cell>
          <cell r="I68">
            <v>0</v>
          </cell>
          <cell r="J68">
            <v>0</v>
          </cell>
        </row>
        <row r="69">
          <cell r="F69">
            <v>0</v>
          </cell>
          <cell r="G69">
            <v>0</v>
          </cell>
          <cell r="H69">
            <v>0</v>
          </cell>
          <cell r="I69">
            <v>0</v>
          </cell>
          <cell r="J69">
            <v>0</v>
          </cell>
        </row>
        <row r="74">
          <cell r="F74">
            <v>0</v>
          </cell>
          <cell r="G74">
            <v>0</v>
          </cell>
          <cell r="H74">
            <v>0</v>
          </cell>
          <cell r="I74">
            <v>0</v>
          </cell>
          <cell r="J74">
            <v>0</v>
          </cell>
        </row>
        <row r="75">
          <cell r="F75">
            <v>3768.0975091245523</v>
          </cell>
          <cell r="G75">
            <v>4217.5782592331334</v>
          </cell>
          <cell r="H75">
            <v>4678.2135984507886</v>
          </cell>
          <cell r="I75">
            <v>4781.8383318629758</v>
          </cell>
          <cell r="J75">
            <v>4483.7486877208066</v>
          </cell>
        </row>
        <row r="76">
          <cell r="F76">
            <v>0</v>
          </cell>
          <cell r="G76">
            <v>0</v>
          </cell>
          <cell r="H76">
            <v>0</v>
          </cell>
          <cell r="I76">
            <v>0</v>
          </cell>
          <cell r="J76">
            <v>0</v>
          </cell>
        </row>
        <row r="77">
          <cell r="F77">
            <v>0</v>
          </cell>
          <cell r="G77">
            <v>0</v>
          </cell>
          <cell r="H77">
            <v>0</v>
          </cell>
          <cell r="I77">
            <v>0</v>
          </cell>
          <cell r="J77">
            <v>0</v>
          </cell>
        </row>
        <row r="78">
          <cell r="F78">
            <v>0</v>
          </cell>
          <cell r="G78">
            <v>0</v>
          </cell>
          <cell r="H78">
            <v>0</v>
          </cell>
          <cell r="I78">
            <v>0</v>
          </cell>
          <cell r="J78">
            <v>0</v>
          </cell>
        </row>
        <row r="79">
          <cell r="F79">
            <v>710.32884796856229</v>
          </cell>
          <cell r="G79">
            <v>795.0610351360998</v>
          </cell>
          <cell r="H79">
            <v>881.89598806599474</v>
          </cell>
          <cell r="I79">
            <v>901.43041819352868</v>
          </cell>
          <cell r="J79">
            <v>845.23716072019454</v>
          </cell>
        </row>
        <row r="80">
          <cell r="F80">
            <v>0</v>
          </cell>
          <cell r="G80">
            <v>0</v>
          </cell>
          <cell r="H80">
            <v>0</v>
          </cell>
          <cell r="I80">
            <v>0</v>
          </cell>
          <cell r="J80">
            <v>0</v>
          </cell>
        </row>
        <row r="81">
          <cell r="F81">
            <v>287.52503571454417</v>
          </cell>
          <cell r="G81">
            <v>321.82270673155449</v>
          </cell>
          <cell r="H81">
            <v>356.97152972226007</v>
          </cell>
          <cell r="I81">
            <v>364.87862477569234</v>
          </cell>
          <cell r="J81">
            <v>342.13286637358948</v>
          </cell>
        </row>
        <row r="82">
          <cell r="F82">
            <v>0</v>
          </cell>
          <cell r="G82">
            <v>0</v>
          </cell>
          <cell r="H82">
            <v>0</v>
          </cell>
          <cell r="I82">
            <v>0</v>
          </cell>
          <cell r="J82">
            <v>0</v>
          </cell>
        </row>
        <row r="83">
          <cell r="F83">
            <v>0</v>
          </cell>
          <cell r="G83">
            <v>0</v>
          </cell>
          <cell r="H83">
            <v>0</v>
          </cell>
          <cell r="I83">
            <v>0</v>
          </cell>
          <cell r="J83">
            <v>0</v>
          </cell>
        </row>
        <row r="84">
          <cell r="F84">
            <v>0</v>
          </cell>
          <cell r="G84">
            <v>0</v>
          </cell>
          <cell r="H84">
            <v>0</v>
          </cell>
          <cell r="I84">
            <v>0</v>
          </cell>
          <cell r="J84">
            <v>0</v>
          </cell>
        </row>
        <row r="85">
          <cell r="F85">
            <v>3905.181818181818</v>
          </cell>
          <cell r="G85">
            <v>3905.181818181818</v>
          </cell>
          <cell r="H85">
            <v>3905.181818181818</v>
          </cell>
          <cell r="I85">
            <v>3905.181818181818</v>
          </cell>
          <cell r="J85">
            <v>3905.181818181818</v>
          </cell>
        </row>
        <row r="86">
          <cell r="F86">
            <v>0</v>
          </cell>
          <cell r="G86">
            <v>0</v>
          </cell>
          <cell r="H86">
            <v>0</v>
          </cell>
          <cell r="I86">
            <v>0</v>
          </cell>
          <cell r="J86">
            <v>0</v>
          </cell>
        </row>
        <row r="87">
          <cell r="F87">
            <v>0</v>
          </cell>
          <cell r="G87">
            <v>0</v>
          </cell>
          <cell r="H87">
            <v>0</v>
          </cell>
          <cell r="I87">
            <v>0</v>
          </cell>
          <cell r="J87">
            <v>0</v>
          </cell>
        </row>
        <row r="88">
          <cell r="F88">
            <v>0</v>
          </cell>
          <cell r="G88">
            <v>0</v>
          </cell>
          <cell r="H88">
            <v>0</v>
          </cell>
          <cell r="I88">
            <v>0</v>
          </cell>
          <cell r="J88">
            <v>0</v>
          </cell>
        </row>
        <row r="89">
          <cell r="F89">
            <v>0</v>
          </cell>
          <cell r="G89">
            <v>0</v>
          </cell>
          <cell r="H89">
            <v>0</v>
          </cell>
          <cell r="I89">
            <v>0</v>
          </cell>
          <cell r="J89">
            <v>0</v>
          </cell>
        </row>
        <row r="90">
          <cell r="F90">
            <v>7173.9369227754778</v>
          </cell>
          <cell r="G90">
            <v>8495.5191244485177</v>
          </cell>
          <cell r="H90">
            <v>9849.8985180590716</v>
          </cell>
          <cell r="I90">
            <v>10154.58031655117</v>
          </cell>
          <cell r="J90">
            <v>9278.124610481058</v>
          </cell>
        </row>
        <row r="91">
          <cell r="F91">
            <v>0</v>
          </cell>
          <cell r="G91">
            <v>0</v>
          </cell>
          <cell r="H91">
            <v>0</v>
          </cell>
          <cell r="I91">
            <v>0</v>
          </cell>
          <cell r="J91">
            <v>0</v>
          </cell>
        </row>
        <row r="92">
          <cell r="F92">
            <v>0</v>
          </cell>
          <cell r="G92">
            <v>0</v>
          </cell>
          <cell r="H92">
            <v>0</v>
          </cell>
          <cell r="I92">
            <v>0</v>
          </cell>
          <cell r="J92">
            <v>0</v>
          </cell>
        </row>
        <row r="93">
          <cell r="F93">
            <v>0</v>
          </cell>
          <cell r="G93">
            <v>0</v>
          </cell>
          <cell r="H93">
            <v>0</v>
          </cell>
          <cell r="I93">
            <v>0</v>
          </cell>
          <cell r="J93">
            <v>0</v>
          </cell>
        </row>
        <row r="94">
          <cell r="F94">
            <v>1190.0612782772066</v>
          </cell>
          <cell r="G94">
            <v>1332.0187607308631</v>
          </cell>
          <cell r="H94">
            <v>1477.4991468624785</v>
          </cell>
          <cell r="I94">
            <v>1510.226480061001</v>
          </cell>
          <cell r="J94">
            <v>1416.0821692808256</v>
          </cell>
        </row>
        <row r="95">
          <cell r="F95">
            <v>0</v>
          </cell>
          <cell r="G95">
            <v>0</v>
          </cell>
          <cell r="H95">
            <v>0</v>
          </cell>
          <cell r="I95">
            <v>0</v>
          </cell>
          <cell r="J95">
            <v>0</v>
          </cell>
        </row>
        <row r="96">
          <cell r="F96">
            <v>0</v>
          </cell>
          <cell r="G96">
            <v>0</v>
          </cell>
          <cell r="H96">
            <v>0</v>
          </cell>
          <cell r="I96">
            <v>0</v>
          </cell>
          <cell r="J96">
            <v>0</v>
          </cell>
        </row>
        <row r="97">
          <cell r="F97">
            <v>0</v>
          </cell>
          <cell r="G97">
            <v>0</v>
          </cell>
          <cell r="H97">
            <v>0</v>
          </cell>
          <cell r="I97">
            <v>0</v>
          </cell>
          <cell r="J97">
            <v>0</v>
          </cell>
        </row>
        <row r="98">
          <cell r="F98">
            <v>0</v>
          </cell>
          <cell r="G98">
            <v>0</v>
          </cell>
          <cell r="H98">
            <v>0</v>
          </cell>
          <cell r="I98">
            <v>0</v>
          </cell>
          <cell r="J98">
            <v>0</v>
          </cell>
        </row>
        <row r="99">
          <cell r="F99">
            <v>0</v>
          </cell>
          <cell r="G99">
            <v>0</v>
          </cell>
          <cell r="H99">
            <v>0</v>
          </cell>
          <cell r="I99">
            <v>0</v>
          </cell>
          <cell r="J99">
            <v>0</v>
          </cell>
        </row>
        <row r="100">
          <cell r="F100">
            <v>0</v>
          </cell>
          <cell r="G100">
            <v>0</v>
          </cell>
          <cell r="H100">
            <v>0</v>
          </cell>
          <cell r="I100">
            <v>0</v>
          </cell>
          <cell r="J100">
            <v>0</v>
          </cell>
        </row>
        <row r="101">
          <cell r="F101">
            <v>0</v>
          </cell>
          <cell r="G101">
            <v>0</v>
          </cell>
          <cell r="H101">
            <v>0</v>
          </cell>
          <cell r="I101">
            <v>0</v>
          </cell>
          <cell r="J101">
            <v>0</v>
          </cell>
        </row>
        <row r="102">
          <cell r="F102">
            <v>0</v>
          </cell>
          <cell r="G102">
            <v>0</v>
          </cell>
          <cell r="H102">
            <v>0</v>
          </cell>
          <cell r="I102">
            <v>0</v>
          </cell>
          <cell r="J102">
            <v>0</v>
          </cell>
        </row>
        <row r="103">
          <cell r="F103">
            <v>0</v>
          </cell>
          <cell r="G103">
            <v>0</v>
          </cell>
          <cell r="H103">
            <v>0</v>
          </cell>
          <cell r="I103">
            <v>0</v>
          </cell>
          <cell r="J103">
            <v>0</v>
          </cell>
        </row>
      </sheetData>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alators"/>
      <sheetName val="AER DD (revised Labour esc)"/>
      <sheetName val="Summary - Real"/>
      <sheetName val="Summary - Nominal"/>
      <sheetName val="Inputs"/>
      <sheetName val="IndEcon inputs"/>
      <sheetName val="Exchange rates"/>
      <sheetName val="AU Inflation"/>
      <sheetName val="US Inflation"/>
      <sheetName val="Aluminium"/>
      <sheetName val="Copper"/>
      <sheetName val="Steel"/>
      <sheetName val="Crude Oil - constant US real"/>
      <sheetName val="Construction - non-dwelling"/>
      <sheetName val="Labour - util. - Ausgrid - FY"/>
      <sheetName val="Labour - util. - Ausgrid - CY"/>
      <sheetName val="Labour - WPI prof. serv. - FY"/>
      <sheetName val="Labour - WPI prof. serv. - CY"/>
      <sheetName val="Labour - WPI all - FY"/>
      <sheetName val="Labour - WPI all - CY"/>
      <sheetName val="Chart data"/>
      <sheetName val="Alu chart"/>
      <sheetName val="Cu chart"/>
      <sheetName val="Steel chart"/>
      <sheetName val="Crude oil chart"/>
      <sheetName val="Construction chart"/>
    </sheetNames>
    <sheetDataSet>
      <sheetData sheetId="0">
        <row r="29">
          <cell r="H29">
            <v>8.8999999999999999E-3</v>
          </cell>
          <cell r="I29">
            <v>8.6999999999999994E-3</v>
          </cell>
          <cell r="J29">
            <v>1.3999999999999999E-2</v>
          </cell>
          <cell r="K29">
            <v>1.6200000000000003E-2</v>
          </cell>
          <cell r="L29">
            <v>1.44E-2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CC &amp; CPI assumptions"/>
      <sheetName val="Inflation indexation"/>
      <sheetName val="Sheet3"/>
    </sheetNames>
    <sheetDataSet>
      <sheetData sheetId="0">
        <row r="6">
          <cell r="D6">
            <v>4.7699999999999999E-2</v>
          </cell>
        </row>
        <row r="18">
          <cell r="D18">
            <v>8.8476800000000008E-2</v>
          </cell>
        </row>
      </sheetData>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ering Opex Type 5 &amp; 6"/>
      <sheetName val="Revised Escalators"/>
      <sheetName val="Opex Model Links"/>
      <sheetName val="Summary (Reg Ver) Dec 16 2014"/>
      <sheetName val="Opex Summ-Updated "/>
      <sheetName val="Workings"/>
      <sheetName val="FY14 Actual"/>
      <sheetName val="MP - Detailed Data"/>
      <sheetName val="DTS - Detailed Data"/>
      <sheetName val="Summary"/>
      <sheetName val="Opex Model Meter"/>
    </sheetNames>
    <sheetDataSet>
      <sheetData sheetId="0">
        <row r="5">
          <cell r="B5">
            <v>3159835.8716999996</v>
          </cell>
          <cell r="C5">
            <v>3194441.0135606984</v>
          </cell>
          <cell r="D5">
            <v>3227506.5936768283</v>
          </cell>
          <cell r="E5">
            <v>3270139.1112520914</v>
          </cell>
          <cell r="F5">
            <v>3316174.8697904474</v>
          </cell>
          <cell r="G5">
            <v>3359910.3363647754</v>
          </cell>
        </row>
        <row r="6">
          <cell r="B6">
            <v>2293141.660099999</v>
          </cell>
          <cell r="C6">
            <v>2318255.1456342163</v>
          </cell>
          <cell r="D6">
            <v>2342251.3474492426</v>
          </cell>
          <cell r="E6">
            <v>2373190.4234317504</v>
          </cell>
          <cell r="F6">
            <v>2406599.2839058274</v>
          </cell>
          <cell r="G6">
            <v>2438338.7869995581</v>
          </cell>
        </row>
        <row r="7">
          <cell r="B7">
            <v>3237933.2385058627</v>
          </cell>
          <cell r="C7">
            <v>3273393.668605254</v>
          </cell>
          <cell r="D7">
            <v>3307276.4857057813</v>
          </cell>
          <cell r="E7">
            <v>3350962.6932504354</v>
          </cell>
          <cell r="F7">
            <v>3398136.2550376737</v>
          </cell>
          <cell r="G7">
            <v>3442952.6716721216</v>
          </cell>
        </row>
        <row r="8">
          <cell r="B8">
            <v>4729213.7997128833</v>
          </cell>
          <cell r="C8">
            <v>4781006.0829432746</v>
          </cell>
          <cell r="D8">
            <v>4830494.1589478636</v>
          </cell>
          <cell r="E8">
            <v>4894300.7294850117</v>
          </cell>
          <cell r="F8">
            <v>4963200.8095523706</v>
          </cell>
          <cell r="G8">
            <v>5028658.1245707348</v>
          </cell>
        </row>
        <row r="9">
          <cell r="B9">
            <v>3819939.3679164839</v>
          </cell>
          <cell r="C9">
            <v>3861773.6748530967</v>
          </cell>
          <cell r="D9">
            <v>3901746.7988814181</v>
          </cell>
          <cell r="E9">
            <v>3953285.4353332925</v>
          </cell>
          <cell r="F9">
            <v>4008938.2646297566</v>
          </cell>
          <cell r="G9">
            <v>4061810.2609374602</v>
          </cell>
        </row>
        <row r="10">
          <cell r="B10">
            <v>924807.83939999994</v>
          </cell>
          <cell r="C10">
            <v>934935.93078694446</v>
          </cell>
          <cell r="D10">
            <v>944613.4295391991</v>
          </cell>
          <cell r="E10">
            <v>957090.94041882257</v>
          </cell>
          <cell r="F10">
            <v>970564.49794448353</v>
          </cell>
          <cell r="G10">
            <v>983364.81542616186</v>
          </cell>
        </row>
        <row r="11">
          <cell r="C11">
            <v>3169715.5474641775</v>
          </cell>
          <cell r="D11">
            <v>3190855.0671541579</v>
          </cell>
          <cell r="E11">
            <v>3214000.008012196</v>
          </cell>
          <cell r="F11">
            <v>3237809.1111424752</v>
          </cell>
          <cell r="G11">
            <v>3261125.8783825398</v>
          </cell>
        </row>
        <row r="12">
          <cell r="C12">
            <v>1358449.5203417907</v>
          </cell>
          <cell r="D12">
            <v>1367509.3144946396</v>
          </cell>
          <cell r="E12">
            <v>1377428.5748623703</v>
          </cell>
          <cell r="F12">
            <v>1387632.4762039185</v>
          </cell>
          <cell r="G12">
            <v>1397625.3764496599</v>
          </cell>
        </row>
        <row r="13">
          <cell r="C13">
            <v>4272272.7809658227</v>
          </cell>
          <cell r="D13">
            <v>4388282.9293834874</v>
          </cell>
          <cell r="E13">
            <v>4446368.7965527158</v>
          </cell>
          <cell r="F13">
            <v>4508978.0064813197</v>
          </cell>
          <cell r="G13">
            <v>4568525.356431949</v>
          </cell>
        </row>
        <row r="15">
          <cell r="C15">
            <v>27164243.36515528</v>
          </cell>
          <cell r="D15">
            <v>27500536.125232618</v>
          </cell>
          <cell r="E15">
            <v>27836766.712598689</v>
          </cell>
          <cell r="F15">
            <v>28198033.574688274</v>
          </cell>
          <cell r="G15">
            <v>28542311.607234962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
          <cell r="D4" t="str">
            <v>EA010</v>
          </cell>
          <cell r="E4" t="str">
            <v>LV Res non-TOU (Closed)</v>
          </cell>
          <cell r="F4">
            <v>1120800.6756818541</v>
          </cell>
          <cell r="G4">
            <v>1141072.2137213482</v>
          </cell>
          <cell r="H4">
            <v>1160991.4631289567</v>
          </cell>
          <cell r="I4">
            <v>1182271.6632255258</v>
          </cell>
          <cell r="J4">
            <v>1203438.9710138901</v>
          </cell>
          <cell r="K4">
            <v>1222122.6480217529</v>
          </cell>
        </row>
        <row r="5">
          <cell r="D5" t="str">
            <v>EA025</v>
          </cell>
          <cell r="E5" t="str">
            <v>LV Res &lt;40 MWh (System)</v>
          </cell>
          <cell r="F5">
            <v>331760.96566655528</v>
          </cell>
          <cell r="G5">
            <v>331688.79096229188</v>
          </cell>
          <cell r="H5">
            <v>331688.79096229188</v>
          </cell>
          <cell r="I5">
            <v>331688.79096229188</v>
          </cell>
          <cell r="J5">
            <v>331688.79096229188</v>
          </cell>
          <cell r="K5">
            <v>331688.79096229188</v>
          </cell>
        </row>
        <row r="6">
          <cell r="D6" t="str">
            <v>EA026</v>
          </cell>
          <cell r="E6" t="str">
            <v>LV Energy40 ToU (substation)</v>
          </cell>
          <cell r="F6">
            <v>0</v>
          </cell>
          <cell r="G6">
            <v>0</v>
          </cell>
          <cell r="H6">
            <v>0</v>
          </cell>
          <cell r="I6">
            <v>0</v>
          </cell>
          <cell r="J6">
            <v>0</v>
          </cell>
          <cell r="K6">
            <v>0</v>
          </cell>
        </row>
        <row r="7">
          <cell r="D7" t="str">
            <v>EA030</v>
          </cell>
          <cell r="E7" t="str">
            <v>Controlled Load 1</v>
          </cell>
          <cell r="F7">
            <v>352357.80280570278</v>
          </cell>
          <cell r="G7">
            <v>348848.19842850091</v>
          </cell>
          <cell r="H7">
            <v>344000.95317821001</v>
          </cell>
          <cell r="I7">
            <v>339204.19176517648</v>
          </cell>
          <cell r="J7">
            <v>334403.49654664233</v>
          </cell>
          <cell r="K7">
            <v>329516.25760709564</v>
          </cell>
        </row>
        <row r="8">
          <cell r="D8" t="str">
            <v>EA040</v>
          </cell>
          <cell r="E8" t="str">
            <v>Controlled Load 2</v>
          </cell>
          <cell r="F8">
            <v>155274.55607000078</v>
          </cell>
          <cell r="G8">
            <v>154662.6295797257</v>
          </cell>
          <cell r="H8">
            <v>152513.59254870465</v>
          </cell>
          <cell r="I8">
            <v>150386.93763992668</v>
          </cell>
          <cell r="J8">
            <v>148258.53866967518</v>
          </cell>
          <cell r="K8">
            <v>146091.77034700706</v>
          </cell>
        </row>
        <row r="9">
          <cell r="D9" t="str">
            <v>EA401</v>
          </cell>
          <cell r="E9" t="str">
            <v>Public lighting</v>
          </cell>
          <cell r="F9">
            <v>0</v>
          </cell>
          <cell r="G9">
            <v>0</v>
          </cell>
          <cell r="H9">
            <v>0</v>
          </cell>
          <cell r="I9">
            <v>0</v>
          </cell>
          <cell r="J9">
            <v>0</v>
          </cell>
          <cell r="K9">
            <v>0</v>
          </cell>
        </row>
        <row r="10">
          <cell r="D10" t="str">
            <v>EA402</v>
          </cell>
          <cell r="E10" t="str">
            <v>Constant unmetered</v>
          </cell>
          <cell r="F10">
            <v>0</v>
          </cell>
          <cell r="G10">
            <v>0</v>
          </cell>
          <cell r="H10">
            <v>0</v>
          </cell>
          <cell r="I10">
            <v>0</v>
          </cell>
          <cell r="J10">
            <v>0</v>
          </cell>
          <cell r="K10">
            <v>0</v>
          </cell>
        </row>
        <row r="11">
          <cell r="D11" t="str">
            <v>EA403</v>
          </cell>
          <cell r="E11" t="str">
            <v>EnergyLight</v>
          </cell>
          <cell r="F11">
            <v>0</v>
          </cell>
          <cell r="G11">
            <v>0</v>
          </cell>
          <cell r="H11">
            <v>0</v>
          </cell>
          <cell r="I11">
            <v>0</v>
          </cell>
          <cell r="J11">
            <v>0</v>
          </cell>
          <cell r="K11">
            <v>0</v>
          </cell>
        </row>
        <row r="12">
          <cell r="D12" t="str">
            <v>EA050</v>
          </cell>
          <cell r="E12" t="str">
            <v>LV Bus non-TOU (Closed)</v>
          </cell>
          <cell r="F12">
            <v>75597.945205479453</v>
          </cell>
          <cell r="G12">
            <v>73871.734745714275</v>
          </cell>
          <cell r="H12">
            <v>74885.02215359715</v>
          </cell>
          <cell r="I12">
            <v>75970.069598369766</v>
          </cell>
          <cell r="J12">
            <v>77076.702662556228</v>
          </cell>
          <cell r="K12">
            <v>78088.095881368703</v>
          </cell>
        </row>
        <row r="13">
          <cell r="D13" t="str">
            <v>EA302</v>
          </cell>
          <cell r="E13" t="str">
            <v>LV 40-160 MWh (System)</v>
          </cell>
          <cell r="F13">
            <v>24616.413342648</v>
          </cell>
          <cell r="G13">
            <v>25056.440207913798</v>
          </cell>
          <cell r="H13">
            <v>25400.135606924614</v>
          </cell>
          <cell r="I13">
            <v>25768.171182592097</v>
          </cell>
          <cell r="J13">
            <v>26143.528351343266</v>
          </cell>
          <cell r="K13">
            <v>26486.581263273623</v>
          </cell>
        </row>
        <row r="14">
          <cell r="D14" t="str">
            <v>EA303</v>
          </cell>
          <cell r="E14" t="str">
            <v>LV kW Cap ToU (Substation)</v>
          </cell>
          <cell r="F14">
            <v>0</v>
          </cell>
          <cell r="G14">
            <v>0</v>
          </cell>
          <cell r="H14">
            <v>0</v>
          </cell>
          <cell r="I14">
            <v>0</v>
          </cell>
          <cell r="J14">
            <v>0</v>
          </cell>
          <cell r="K14">
            <v>0</v>
          </cell>
        </row>
        <row r="15">
          <cell r="D15" t="str">
            <v>EA305</v>
          </cell>
          <cell r="E15" t="str">
            <v>LV 160-750 MWh (System)</v>
          </cell>
          <cell r="F15">
            <v>9535.5260273972599</v>
          </cell>
          <cell r="G15">
            <v>9675.5890236384585</v>
          </cell>
          <cell r="H15">
            <v>9808.307614250296</v>
          </cell>
          <cell r="I15">
            <v>9950.4252074394553</v>
          </cell>
          <cell r="J15">
            <v>10095.370046841093</v>
          </cell>
          <cell r="K15">
            <v>10227.840539922239</v>
          </cell>
        </row>
        <row r="16">
          <cell r="D16" t="str">
            <v>EA306</v>
          </cell>
          <cell r="E16" t="str">
            <v>LV Cap 750 (Substation)</v>
          </cell>
          <cell r="F16">
            <v>0</v>
          </cell>
          <cell r="G16">
            <v>0</v>
          </cell>
          <cell r="H16">
            <v>0</v>
          </cell>
          <cell r="I16">
            <v>0</v>
          </cell>
          <cell r="J16">
            <v>0</v>
          </cell>
          <cell r="K16">
            <v>0</v>
          </cell>
        </row>
        <row r="17">
          <cell r="D17" t="str">
            <v>EA310</v>
          </cell>
          <cell r="E17" t="str">
            <v>LV &gt;750 MWh (System)</v>
          </cell>
          <cell r="F17">
            <v>3874.3247721421681</v>
          </cell>
          <cell r="G17">
            <v>3803.0502673692076</v>
          </cell>
          <cell r="H17">
            <v>3855.2161324424442</v>
          </cell>
          <cell r="I17">
            <v>3911.0763337651183</v>
          </cell>
          <cell r="J17">
            <v>3968.0478017443256</v>
          </cell>
          <cell r="K17">
            <v>4020.1161505445862</v>
          </cell>
        </row>
        <row r="18">
          <cell r="D18" t="str">
            <v>EA320</v>
          </cell>
          <cell r="E18" t="str">
            <v>LV kVA Dem ToU (Substation)</v>
          </cell>
          <cell r="F18">
            <v>0</v>
          </cell>
          <cell r="G18">
            <v>0</v>
          </cell>
          <cell r="H18">
            <v>0</v>
          </cell>
          <cell r="I18">
            <v>0</v>
          </cell>
          <cell r="J18">
            <v>0</v>
          </cell>
          <cell r="K18">
            <v>0</v>
          </cell>
        </row>
        <row r="19">
          <cell r="D19" t="str">
            <v>EA290</v>
          </cell>
          <cell r="E19" t="str">
            <v>LV Business ToU (System)</v>
          </cell>
          <cell r="F19">
            <v>0</v>
          </cell>
          <cell r="G19">
            <v>0</v>
          </cell>
          <cell r="H19">
            <v>0</v>
          </cell>
          <cell r="I19">
            <v>0</v>
          </cell>
          <cell r="J19">
            <v>0</v>
          </cell>
          <cell r="K19">
            <v>0</v>
          </cell>
        </row>
        <row r="20">
          <cell r="D20" t="str">
            <v>EA291</v>
          </cell>
          <cell r="E20" t="str">
            <v>LV Business ToU (Substation)</v>
          </cell>
          <cell r="F20">
            <v>0</v>
          </cell>
          <cell r="G20">
            <v>0</v>
          </cell>
          <cell r="H20">
            <v>0</v>
          </cell>
          <cell r="I20">
            <v>0</v>
          </cell>
          <cell r="J20">
            <v>0</v>
          </cell>
          <cell r="K20">
            <v>0</v>
          </cell>
        </row>
        <row r="21">
          <cell r="D21" t="str">
            <v>EA370</v>
          </cell>
          <cell r="E21" t="str">
            <v>HV Connection (System)</v>
          </cell>
          <cell r="F21">
            <v>252.95890410958904</v>
          </cell>
          <cell r="G21">
            <v>256.76677913295202</v>
          </cell>
          <cell r="H21">
            <v>260.28881019061794</v>
          </cell>
          <cell r="I21">
            <v>264.06026809071642</v>
          </cell>
          <cell r="J21">
            <v>267.90675428129117</v>
          </cell>
          <cell r="K21">
            <v>271.42220142931495</v>
          </cell>
        </row>
        <row r="22">
          <cell r="D22" t="str">
            <v>EA380</v>
          </cell>
          <cell r="E22" t="str">
            <v>HV Connection (Substation)</v>
          </cell>
          <cell r="F22">
            <v>8.0164383561643842</v>
          </cell>
          <cell r="G22">
            <v>6.0000140900496124</v>
          </cell>
          <cell r="H22">
            <v>6.0823153754532271</v>
          </cell>
          <cell r="I22">
            <v>6.1704451585078441</v>
          </cell>
          <cell r="J22">
            <v>6.2603281699260753</v>
          </cell>
          <cell r="K22">
            <v>6.3424756054011509</v>
          </cell>
        </row>
        <row r="23">
          <cell r="D23" t="str">
            <v>EA360</v>
          </cell>
          <cell r="E23" t="str">
            <v>HV Connection (Standby Tariff))</v>
          </cell>
          <cell r="F23">
            <v>10.463013698630137</v>
          </cell>
          <cell r="G23">
            <v>10.168902880798854</v>
          </cell>
          <cell r="H23">
            <v>10.168902880798854</v>
          </cell>
          <cell r="I23">
            <v>10.168902880798854</v>
          </cell>
          <cell r="J23">
            <v>10.168902880798854</v>
          </cell>
          <cell r="K23">
            <v>10.168902880798854</v>
          </cell>
        </row>
        <row r="24">
          <cell r="D24" t="str">
            <v>EA390</v>
          </cell>
          <cell r="E24" t="str">
            <v>ST Connection</v>
          </cell>
          <cell r="F24">
            <v>60.331506849315069</v>
          </cell>
          <cell r="G24">
            <v>60.000050093280862</v>
          </cell>
          <cell r="H24">
            <v>60.823061701728179</v>
          </cell>
          <cell r="I24">
            <v>61.704358198474118</v>
          </cell>
          <cell r="J24">
            <v>62.603186952321963</v>
          </cell>
          <cell r="K24">
            <v>63.424660063812333</v>
          </cell>
        </row>
        <row r="25">
          <cell r="E25" t="str">
            <v>OneSteel 132kV Mayfield West 1</v>
          </cell>
          <cell r="F25">
            <v>2</v>
          </cell>
          <cell r="G25">
            <v>2</v>
          </cell>
          <cell r="H25">
            <v>2</v>
          </cell>
          <cell r="I25">
            <v>2</v>
          </cell>
          <cell r="J25">
            <v>2</v>
          </cell>
          <cell r="K25">
            <v>2</v>
          </cell>
        </row>
        <row r="26">
          <cell r="E26" t="str">
            <v>Country Energy - Kurri 860</v>
          </cell>
          <cell r="F26">
            <v>0</v>
          </cell>
          <cell r="G26">
            <v>0</v>
          </cell>
          <cell r="H26">
            <v>0</v>
          </cell>
          <cell r="I26">
            <v>0</v>
          </cell>
          <cell r="J26">
            <v>0</v>
          </cell>
          <cell r="K26">
            <v>0</v>
          </cell>
        </row>
        <row r="27">
          <cell r="E27" t="str">
            <v>Hydro Aluminium (Kurri Kurri)</v>
          </cell>
          <cell r="F27">
            <v>3</v>
          </cell>
          <cell r="G27">
            <v>3</v>
          </cell>
          <cell r="H27">
            <v>0</v>
          </cell>
          <cell r="I27">
            <v>0</v>
          </cell>
          <cell r="J27">
            <v>0</v>
          </cell>
          <cell r="K27">
            <v>0</v>
          </cell>
        </row>
        <row r="28">
          <cell r="E28" t="str">
            <v>RAC Heathcote</v>
          </cell>
          <cell r="F28">
            <v>1</v>
          </cell>
          <cell r="G28">
            <v>1</v>
          </cell>
          <cell r="H28">
            <v>1</v>
          </cell>
          <cell r="I28">
            <v>1</v>
          </cell>
          <cell r="J28">
            <v>1</v>
          </cell>
          <cell r="K28">
            <v>1</v>
          </cell>
        </row>
        <row r="29">
          <cell r="E29" t="str">
            <v>Redbank Auxiliaries</v>
          </cell>
          <cell r="F29">
            <v>0</v>
          </cell>
          <cell r="G29">
            <v>0</v>
          </cell>
          <cell r="H29">
            <v>0</v>
          </cell>
          <cell r="I29">
            <v>0</v>
          </cell>
          <cell r="J29">
            <v>0</v>
          </cell>
          <cell r="K29">
            <v>0</v>
          </cell>
        </row>
        <row r="30">
          <cell r="E30" t="str">
            <v>RAC Ourimbah</v>
          </cell>
          <cell r="F30">
            <v>1</v>
          </cell>
          <cell r="G30">
            <v>1</v>
          </cell>
          <cell r="H30">
            <v>1</v>
          </cell>
          <cell r="I30">
            <v>1</v>
          </cell>
          <cell r="J30">
            <v>1</v>
          </cell>
          <cell r="K30">
            <v>1</v>
          </cell>
        </row>
        <row r="31">
          <cell r="E31" t="str">
            <v>Xstrata Coal (Bulga Saxonvale)</v>
          </cell>
          <cell r="F31">
            <v>1</v>
          </cell>
          <cell r="G31">
            <v>1</v>
          </cell>
          <cell r="H31">
            <v>1</v>
          </cell>
          <cell r="I31">
            <v>1</v>
          </cell>
          <cell r="J31">
            <v>1</v>
          </cell>
          <cell r="K31">
            <v>1</v>
          </cell>
        </row>
        <row r="32">
          <cell r="E32" t="str">
            <v>Dartbrook Mine</v>
          </cell>
          <cell r="F32">
            <v>0</v>
          </cell>
          <cell r="G32">
            <v>0</v>
          </cell>
          <cell r="H32">
            <v>0</v>
          </cell>
          <cell r="I32">
            <v>0</v>
          </cell>
          <cell r="J32">
            <v>0</v>
          </cell>
          <cell r="K32">
            <v>0</v>
          </cell>
        </row>
        <row r="33">
          <cell r="E33" t="str">
            <v>Rio Tinto (Warkworth)</v>
          </cell>
          <cell r="F33">
            <v>1</v>
          </cell>
          <cell r="G33">
            <v>1</v>
          </cell>
          <cell r="H33">
            <v>1</v>
          </cell>
          <cell r="I33">
            <v>1</v>
          </cell>
          <cell r="J33">
            <v>1</v>
          </cell>
          <cell r="K33">
            <v>1</v>
          </cell>
        </row>
        <row r="34">
          <cell r="E34" t="str">
            <v>Rio Tinto (Mount Thorley)</v>
          </cell>
          <cell r="F34">
            <v>0</v>
          </cell>
          <cell r="G34">
            <v>0</v>
          </cell>
          <cell r="H34">
            <v>0</v>
          </cell>
          <cell r="I34">
            <v>0</v>
          </cell>
          <cell r="J34">
            <v>0</v>
          </cell>
          <cell r="K34">
            <v>0</v>
          </cell>
        </row>
        <row r="35">
          <cell r="E35" t="str">
            <v>Rio Tinto (Bengala)</v>
          </cell>
          <cell r="F35">
            <v>1</v>
          </cell>
          <cell r="G35">
            <v>1</v>
          </cell>
          <cell r="H35">
            <v>1</v>
          </cell>
          <cell r="I35">
            <v>1</v>
          </cell>
          <cell r="J35">
            <v>1</v>
          </cell>
          <cell r="K35">
            <v>1</v>
          </cell>
        </row>
        <row r="36">
          <cell r="E36" t="str">
            <v>RAC Berowra</v>
          </cell>
          <cell r="F36">
            <v>1</v>
          </cell>
          <cell r="G36">
            <v>1</v>
          </cell>
          <cell r="H36">
            <v>1</v>
          </cell>
          <cell r="I36">
            <v>1</v>
          </cell>
          <cell r="J36">
            <v>1</v>
          </cell>
          <cell r="K36">
            <v>1</v>
          </cell>
        </row>
        <row r="37">
          <cell r="E37" t="str">
            <v>Desalination Plant</v>
          </cell>
          <cell r="F37">
            <v>1</v>
          </cell>
          <cell r="G37">
            <v>1</v>
          </cell>
          <cell r="H37">
            <v>1</v>
          </cell>
          <cell r="I37">
            <v>1</v>
          </cell>
          <cell r="J37">
            <v>1</v>
          </cell>
          <cell r="K37">
            <v>1</v>
          </cell>
        </row>
        <row r="38">
          <cell r="E38" t="str">
            <v>Orica Botany Industrial Park</v>
          </cell>
          <cell r="F38">
            <v>1</v>
          </cell>
          <cell r="G38">
            <v>1</v>
          </cell>
          <cell r="H38">
            <v>1</v>
          </cell>
          <cell r="I38">
            <v>1</v>
          </cell>
          <cell r="J38">
            <v>1</v>
          </cell>
          <cell r="K38">
            <v>1</v>
          </cell>
        </row>
        <row r="39">
          <cell r="E39" t="str">
            <v>Amcor Fibre Packaging</v>
          </cell>
          <cell r="F39">
            <v>2</v>
          </cell>
          <cell r="G39">
            <v>2</v>
          </cell>
          <cell r="H39">
            <v>2</v>
          </cell>
          <cell r="I39">
            <v>2</v>
          </cell>
          <cell r="J39">
            <v>2</v>
          </cell>
          <cell r="K39">
            <v>2</v>
          </cell>
        </row>
        <row r="40">
          <cell r="E40" t="str">
            <v>Global Switch</v>
          </cell>
          <cell r="F40">
            <v>2</v>
          </cell>
          <cell r="G40">
            <v>3</v>
          </cell>
          <cell r="H40">
            <v>3</v>
          </cell>
          <cell r="I40">
            <v>3</v>
          </cell>
          <cell r="J40">
            <v>3</v>
          </cell>
          <cell r="K40">
            <v>3</v>
          </cell>
        </row>
        <row r="41">
          <cell r="E41" t="str">
            <v>M5 East tollway</v>
          </cell>
          <cell r="F41">
            <v>2</v>
          </cell>
          <cell r="G41">
            <v>2</v>
          </cell>
          <cell r="H41">
            <v>2</v>
          </cell>
          <cell r="I41">
            <v>2</v>
          </cell>
          <cell r="J41">
            <v>2</v>
          </cell>
          <cell r="K41">
            <v>2</v>
          </cell>
        </row>
        <row r="42">
          <cell r="E42" t="str">
            <v>OneSteel 33kV Waratah</v>
          </cell>
          <cell r="F42">
            <v>1</v>
          </cell>
          <cell r="G42">
            <v>1</v>
          </cell>
          <cell r="H42">
            <v>1</v>
          </cell>
          <cell r="I42">
            <v>1</v>
          </cell>
          <cell r="J42">
            <v>1</v>
          </cell>
          <cell r="K42">
            <v>1</v>
          </cell>
        </row>
        <row r="43">
          <cell r="E43" t="str">
            <v>RAC Willoughby</v>
          </cell>
          <cell r="F43">
            <v>2</v>
          </cell>
          <cell r="G43">
            <v>2</v>
          </cell>
          <cell r="H43">
            <v>2</v>
          </cell>
          <cell r="I43">
            <v>2</v>
          </cell>
          <cell r="J43">
            <v>2</v>
          </cell>
          <cell r="K43">
            <v>2</v>
          </cell>
        </row>
        <row r="44">
          <cell r="E44" t="str">
            <v>RAC Gordon (standby)</v>
          </cell>
          <cell r="F44">
            <v>1</v>
          </cell>
          <cell r="G44">
            <v>1</v>
          </cell>
          <cell r="H44">
            <v>1</v>
          </cell>
          <cell r="I44">
            <v>1</v>
          </cell>
          <cell r="J44">
            <v>1</v>
          </cell>
          <cell r="K44">
            <v>1</v>
          </cell>
        </row>
        <row r="45">
          <cell r="E45" t="str">
            <v>RAC Port Hacking</v>
          </cell>
          <cell r="F45">
            <v>1</v>
          </cell>
          <cell r="G45">
            <v>1</v>
          </cell>
          <cell r="H45">
            <v>1</v>
          </cell>
          <cell r="I45">
            <v>1</v>
          </cell>
          <cell r="J45">
            <v>1</v>
          </cell>
          <cell r="K45">
            <v>1</v>
          </cell>
        </row>
        <row r="46">
          <cell r="E46" t="str">
            <v>RAC Revesby</v>
          </cell>
          <cell r="F46">
            <v>1</v>
          </cell>
          <cell r="G46">
            <v>1</v>
          </cell>
          <cell r="H46">
            <v>1</v>
          </cell>
          <cell r="I46">
            <v>1</v>
          </cell>
          <cell r="J46">
            <v>1</v>
          </cell>
          <cell r="K46">
            <v>1</v>
          </cell>
        </row>
        <row r="47">
          <cell r="E47" t="str">
            <v>RAC Pyrmont</v>
          </cell>
          <cell r="F47">
            <v>4</v>
          </cell>
          <cell r="G47">
            <v>4</v>
          </cell>
          <cell r="H47">
            <v>4</v>
          </cell>
          <cell r="I47">
            <v>4</v>
          </cell>
          <cell r="J47">
            <v>4</v>
          </cell>
          <cell r="K47">
            <v>4</v>
          </cell>
        </row>
        <row r="48">
          <cell r="E48" t="str">
            <v>RAC Strathfield</v>
          </cell>
          <cell r="F48">
            <v>2</v>
          </cell>
          <cell r="G48">
            <v>2</v>
          </cell>
          <cell r="H48">
            <v>2</v>
          </cell>
          <cell r="I48">
            <v>2</v>
          </cell>
          <cell r="J48">
            <v>2</v>
          </cell>
          <cell r="K48">
            <v>2</v>
          </cell>
        </row>
        <row r="49">
          <cell r="E49" t="str">
            <v>RAC Canterbury</v>
          </cell>
          <cell r="F49">
            <v>3</v>
          </cell>
          <cell r="G49">
            <v>3</v>
          </cell>
          <cell r="H49">
            <v>3</v>
          </cell>
          <cell r="I49">
            <v>3</v>
          </cell>
          <cell r="J49">
            <v>3</v>
          </cell>
          <cell r="K49">
            <v>3</v>
          </cell>
        </row>
        <row r="50">
          <cell r="E50" t="str">
            <v>RAC Awaba</v>
          </cell>
          <cell r="F50">
            <v>1</v>
          </cell>
          <cell r="G50">
            <v>1</v>
          </cell>
          <cell r="H50">
            <v>1</v>
          </cell>
          <cell r="I50">
            <v>1</v>
          </cell>
          <cell r="J50">
            <v>1</v>
          </cell>
          <cell r="K50">
            <v>1</v>
          </cell>
        </row>
        <row r="51">
          <cell r="E51" t="str">
            <v>RAC Rozelle</v>
          </cell>
          <cell r="F51">
            <v>1</v>
          </cell>
          <cell r="G51">
            <v>1</v>
          </cell>
          <cell r="H51">
            <v>1</v>
          </cell>
          <cell r="I51">
            <v>1</v>
          </cell>
          <cell r="J51">
            <v>1</v>
          </cell>
          <cell r="K51">
            <v>1</v>
          </cell>
        </row>
        <row r="52">
          <cell r="E52" t="str">
            <v>RAC Waratah</v>
          </cell>
          <cell r="F52">
            <v>1</v>
          </cell>
          <cell r="G52">
            <v>1</v>
          </cell>
          <cell r="H52">
            <v>1</v>
          </cell>
          <cell r="I52">
            <v>1</v>
          </cell>
          <cell r="J52">
            <v>1</v>
          </cell>
          <cell r="K52">
            <v>1</v>
          </cell>
        </row>
        <row r="53">
          <cell r="E53" t="str">
            <v>RAC Surry Hills</v>
          </cell>
          <cell r="F53">
            <v>2</v>
          </cell>
          <cell r="G53">
            <v>2</v>
          </cell>
          <cell r="H53">
            <v>2</v>
          </cell>
          <cell r="I53">
            <v>2</v>
          </cell>
          <cell r="J53">
            <v>2</v>
          </cell>
          <cell r="K53">
            <v>2</v>
          </cell>
        </row>
        <row r="54">
          <cell r="E54" t="str">
            <v>Sydney Airport International</v>
          </cell>
          <cell r="F54">
            <v>2</v>
          </cell>
          <cell r="G54">
            <v>2</v>
          </cell>
          <cell r="H54">
            <v>2</v>
          </cell>
          <cell r="I54">
            <v>2</v>
          </cell>
          <cell r="J54">
            <v>2</v>
          </cell>
          <cell r="K54">
            <v>2</v>
          </cell>
        </row>
        <row r="55">
          <cell r="E55" t="str">
            <v>Sydney Airport Domestic</v>
          </cell>
          <cell r="F55">
            <v>1</v>
          </cell>
          <cell r="G55">
            <v>1</v>
          </cell>
          <cell r="H55">
            <v>1</v>
          </cell>
          <cell r="I55">
            <v>1</v>
          </cell>
          <cell r="J55">
            <v>1</v>
          </cell>
          <cell r="K55">
            <v>1</v>
          </cell>
        </row>
        <row r="56">
          <cell r="E56" t="str">
            <v>Orica Eastern Nitrogen Kooragang</v>
          </cell>
          <cell r="F56">
            <v>1</v>
          </cell>
          <cell r="G56">
            <v>1</v>
          </cell>
          <cell r="H56">
            <v>1</v>
          </cell>
          <cell r="I56">
            <v>1</v>
          </cell>
          <cell r="J56">
            <v>1</v>
          </cell>
          <cell r="K56">
            <v>1</v>
          </cell>
        </row>
        <row r="57">
          <cell r="E57" t="str">
            <v>Incitec Greenleaf (B)</v>
          </cell>
          <cell r="F57">
            <v>0</v>
          </cell>
          <cell r="G57">
            <v>0</v>
          </cell>
          <cell r="H57">
            <v>0</v>
          </cell>
          <cell r="I57">
            <v>0</v>
          </cell>
          <cell r="J57">
            <v>0</v>
          </cell>
          <cell r="K57">
            <v>0</v>
          </cell>
        </row>
        <row r="58">
          <cell r="E58" t="str">
            <v>Port Waratah Coal Services</v>
          </cell>
          <cell r="F58">
            <v>2</v>
          </cell>
          <cell r="G58">
            <v>2</v>
          </cell>
          <cell r="H58">
            <v>2</v>
          </cell>
          <cell r="I58">
            <v>2</v>
          </cell>
          <cell r="J58">
            <v>2</v>
          </cell>
          <cell r="K58">
            <v>2</v>
          </cell>
        </row>
        <row r="59">
          <cell r="E59" t="str">
            <v>Xstrata Coal (Ravensworth)</v>
          </cell>
          <cell r="F59">
            <v>0</v>
          </cell>
          <cell r="G59">
            <v>0</v>
          </cell>
          <cell r="H59">
            <v>0</v>
          </cell>
          <cell r="I59">
            <v>0</v>
          </cell>
          <cell r="J59">
            <v>0</v>
          </cell>
          <cell r="K59">
            <v>0</v>
          </cell>
        </row>
        <row r="60">
          <cell r="E60" t="str">
            <v>OneSteel (Tubemakers 33)</v>
          </cell>
          <cell r="F60">
            <v>0</v>
          </cell>
          <cell r="G60">
            <v>0</v>
          </cell>
          <cell r="H60">
            <v>0</v>
          </cell>
          <cell r="I60">
            <v>0</v>
          </cell>
          <cell r="J60">
            <v>0</v>
          </cell>
          <cell r="K60">
            <v>0</v>
          </cell>
        </row>
        <row r="61">
          <cell r="E61" t="str">
            <v>Oceanic Stockton Borehole</v>
          </cell>
          <cell r="F61">
            <v>0</v>
          </cell>
          <cell r="G61">
            <v>0</v>
          </cell>
          <cell r="H61">
            <v>0</v>
          </cell>
          <cell r="I61">
            <v>0</v>
          </cell>
          <cell r="J61">
            <v>0</v>
          </cell>
          <cell r="K61">
            <v>0</v>
          </cell>
        </row>
        <row r="62">
          <cell r="E62" t="str">
            <v>Oceanic West Wallsend</v>
          </cell>
          <cell r="F62">
            <v>0</v>
          </cell>
          <cell r="G62">
            <v>0</v>
          </cell>
          <cell r="H62">
            <v>0</v>
          </cell>
          <cell r="I62">
            <v>0</v>
          </cell>
          <cell r="J62">
            <v>0</v>
          </cell>
          <cell r="K62">
            <v>0</v>
          </cell>
        </row>
        <row r="63">
          <cell r="E63" t="str">
            <v>Connector Motorways Pty Ltd</v>
          </cell>
          <cell r="F63">
            <v>0</v>
          </cell>
          <cell r="G63">
            <v>0</v>
          </cell>
          <cell r="H63">
            <v>0</v>
          </cell>
          <cell r="I63">
            <v>0</v>
          </cell>
          <cell r="J63">
            <v>0</v>
          </cell>
          <cell r="K63">
            <v>0</v>
          </cell>
        </row>
        <row r="64">
          <cell r="E64" t="str">
            <v>Country Energy - Martins Creek (Paterson)</v>
          </cell>
          <cell r="F64">
            <v>0</v>
          </cell>
          <cell r="G64">
            <v>0</v>
          </cell>
          <cell r="H64">
            <v>0</v>
          </cell>
          <cell r="I64">
            <v>0</v>
          </cell>
          <cell r="J64">
            <v>0</v>
          </cell>
          <cell r="K64">
            <v>0</v>
          </cell>
        </row>
        <row r="65">
          <cell r="E65" t="str">
            <v>Country Energy - Salt Ash</v>
          </cell>
          <cell r="F65">
            <v>0</v>
          </cell>
          <cell r="G65">
            <v>0</v>
          </cell>
          <cell r="H65">
            <v>0</v>
          </cell>
          <cell r="I65">
            <v>0</v>
          </cell>
          <cell r="J65">
            <v>0</v>
          </cell>
          <cell r="K65">
            <v>0</v>
          </cell>
        </row>
        <row r="66">
          <cell r="E66" t="str">
            <v>Delta Electricity (Vales Point)</v>
          </cell>
          <cell r="F66">
            <v>0</v>
          </cell>
          <cell r="G66">
            <v>0</v>
          </cell>
          <cell r="H66">
            <v>0</v>
          </cell>
          <cell r="I66">
            <v>0</v>
          </cell>
          <cell r="J66">
            <v>0</v>
          </cell>
          <cell r="K66">
            <v>0</v>
          </cell>
        </row>
        <row r="67">
          <cell r="E67" t="str">
            <v>Caltex CRL</v>
          </cell>
          <cell r="F67">
            <v>1</v>
          </cell>
          <cell r="G67">
            <v>0.50410958904109593</v>
          </cell>
          <cell r="H67">
            <v>0</v>
          </cell>
          <cell r="I67">
            <v>0</v>
          </cell>
          <cell r="J67">
            <v>0</v>
          </cell>
          <cell r="K67">
            <v>0</v>
          </cell>
        </row>
        <row r="68">
          <cell r="E68" t="str">
            <v>Caltex ALOR</v>
          </cell>
          <cell r="F68">
            <v>1</v>
          </cell>
          <cell r="G68">
            <v>0.50410958904109593</v>
          </cell>
          <cell r="H68">
            <v>0</v>
          </cell>
          <cell r="I68">
            <v>0</v>
          </cell>
          <cell r="J68">
            <v>0</v>
          </cell>
          <cell r="K68">
            <v>0</v>
          </cell>
        </row>
        <row r="69">
          <cell r="E69" t="str">
            <v>OneSteel (Tubemakers 11)</v>
          </cell>
          <cell r="F69">
            <v>0</v>
          </cell>
          <cell r="G69">
            <v>0</v>
          </cell>
          <cell r="H69">
            <v>0</v>
          </cell>
          <cell r="I69">
            <v>0</v>
          </cell>
          <cell r="J69">
            <v>0</v>
          </cell>
          <cell r="K69">
            <v>0</v>
          </cell>
        </row>
        <row r="70">
          <cell r="E70" t="str">
            <v>Pasminco Metal Sulphide P/L</v>
          </cell>
          <cell r="F70">
            <v>0</v>
          </cell>
          <cell r="G70">
            <v>0</v>
          </cell>
          <cell r="H70">
            <v>0</v>
          </cell>
          <cell r="I70">
            <v>0</v>
          </cell>
          <cell r="J70">
            <v>0</v>
          </cell>
          <cell r="K70">
            <v>0</v>
          </cell>
        </row>
        <row r="71">
          <cell r="E71" t="str">
            <v>Australian Defence</v>
          </cell>
          <cell r="F71">
            <v>1</v>
          </cell>
          <cell r="G71">
            <v>1</v>
          </cell>
          <cell r="H71">
            <v>1</v>
          </cell>
          <cell r="I71">
            <v>1</v>
          </cell>
          <cell r="J71">
            <v>1</v>
          </cell>
          <cell r="K71">
            <v>1</v>
          </cell>
        </row>
        <row r="72">
          <cell r="E72" t="str">
            <v>UNSW</v>
          </cell>
          <cell r="F72">
            <v>1</v>
          </cell>
          <cell r="G72">
            <v>1</v>
          </cell>
          <cell r="H72">
            <v>1</v>
          </cell>
          <cell r="I72">
            <v>1</v>
          </cell>
          <cell r="J72">
            <v>1</v>
          </cell>
          <cell r="K72">
            <v>1</v>
          </cell>
        </row>
        <row r="73">
          <cell r="D73" t="str">
            <v>EA225</v>
          </cell>
          <cell r="E73" t="str">
            <v>LV Bus &lt;40 MWh (System)</v>
          </cell>
          <cell r="F73">
            <v>66530.65753424658</v>
          </cell>
          <cell r="G73">
            <v>67165.660410717523</v>
          </cell>
          <cell r="H73">
            <v>68086.961611651699</v>
          </cell>
          <cell r="I73">
            <v>69073.508475022099</v>
          </cell>
          <cell r="J73">
            <v>70079.681415785919</v>
          </cell>
          <cell r="K73">
            <v>70999.26038208876</v>
          </cell>
        </row>
        <row r="74">
          <cell r="E74" t="str">
            <v>Air Liquide</v>
          </cell>
          <cell r="F74">
            <v>1</v>
          </cell>
          <cell r="G74">
            <v>1</v>
          </cell>
          <cell r="H74">
            <v>1</v>
          </cell>
          <cell r="I74">
            <v>1</v>
          </cell>
          <cell r="J74">
            <v>1</v>
          </cell>
          <cell r="K74">
            <v>1</v>
          </cell>
        </row>
        <row r="75">
          <cell r="E75" t="str">
            <v>C&amp;A</v>
          </cell>
          <cell r="F75">
            <v>1</v>
          </cell>
          <cell r="G75">
            <v>1</v>
          </cell>
          <cell r="H75">
            <v>1</v>
          </cell>
          <cell r="I75">
            <v>1</v>
          </cell>
          <cell r="J75">
            <v>1</v>
          </cell>
          <cell r="K75">
            <v>1</v>
          </cell>
        </row>
        <row r="76">
          <cell r="E76" t="str">
            <v>IBM</v>
          </cell>
          <cell r="F76">
            <v>1</v>
          </cell>
          <cell r="G76">
            <v>1</v>
          </cell>
          <cell r="H76">
            <v>1</v>
          </cell>
          <cell r="I76">
            <v>1</v>
          </cell>
          <cell r="J76">
            <v>1</v>
          </cell>
          <cell r="K76">
            <v>1</v>
          </cell>
        </row>
        <row r="77">
          <cell r="E77" t="str">
            <v>Syd Water</v>
          </cell>
          <cell r="F77">
            <v>1</v>
          </cell>
          <cell r="G77">
            <v>1</v>
          </cell>
          <cell r="H77">
            <v>1</v>
          </cell>
          <cell r="I77">
            <v>1</v>
          </cell>
          <cell r="J77">
            <v>1</v>
          </cell>
          <cell r="K77">
            <v>1</v>
          </cell>
        </row>
        <row r="78">
          <cell r="E78" t="str">
            <v>Ashton</v>
          </cell>
          <cell r="F78">
            <v>1</v>
          </cell>
          <cell r="G78">
            <v>1</v>
          </cell>
          <cell r="H78">
            <v>1</v>
          </cell>
          <cell r="I78">
            <v>1</v>
          </cell>
          <cell r="J78">
            <v>1</v>
          </cell>
          <cell r="K78">
            <v>1</v>
          </cell>
        </row>
        <row r="79">
          <cell r="E79" t="str">
            <v>Colrok</v>
          </cell>
          <cell r="F79">
            <v>1</v>
          </cell>
          <cell r="G79">
            <v>1</v>
          </cell>
          <cell r="H79">
            <v>1</v>
          </cell>
          <cell r="I79">
            <v>1</v>
          </cell>
          <cell r="J79">
            <v>1</v>
          </cell>
          <cell r="K79">
            <v>1</v>
          </cell>
        </row>
        <row r="80">
          <cell r="E80" t="str">
            <v>Integra</v>
          </cell>
          <cell r="F80">
            <v>1</v>
          </cell>
          <cell r="G80">
            <v>1</v>
          </cell>
          <cell r="H80">
            <v>1</v>
          </cell>
          <cell r="I80">
            <v>1</v>
          </cell>
          <cell r="J80">
            <v>1</v>
          </cell>
          <cell r="K80">
            <v>1</v>
          </cell>
        </row>
        <row r="81">
          <cell r="E81" t="str">
            <v>Mt Arthur</v>
          </cell>
          <cell r="F81">
            <v>1</v>
          </cell>
          <cell r="G81">
            <v>1</v>
          </cell>
          <cell r="H81">
            <v>1</v>
          </cell>
          <cell r="I81">
            <v>1</v>
          </cell>
          <cell r="J81">
            <v>1</v>
          </cell>
          <cell r="K81">
            <v>1</v>
          </cell>
        </row>
        <row r="82">
          <cell r="E82" t="str">
            <v>powercoal</v>
          </cell>
          <cell r="F82">
            <v>1</v>
          </cell>
          <cell r="G82">
            <v>1</v>
          </cell>
          <cell r="H82">
            <v>1</v>
          </cell>
          <cell r="I82">
            <v>1</v>
          </cell>
          <cell r="J82">
            <v>1</v>
          </cell>
          <cell r="K82">
            <v>1</v>
          </cell>
        </row>
        <row r="83">
          <cell r="E83" t="str">
            <v>Wambo</v>
          </cell>
          <cell r="F83">
            <v>1</v>
          </cell>
          <cell r="G83">
            <v>1</v>
          </cell>
          <cell r="H83">
            <v>1</v>
          </cell>
          <cell r="I83">
            <v>1</v>
          </cell>
          <cell r="J83">
            <v>1</v>
          </cell>
          <cell r="K83">
            <v>1</v>
          </cell>
        </row>
        <row r="84">
          <cell r="E84" t="str">
            <v>Xstrata Mount owen</v>
          </cell>
          <cell r="F84">
            <v>1</v>
          </cell>
          <cell r="G84">
            <v>1</v>
          </cell>
          <cell r="H84">
            <v>1</v>
          </cell>
          <cell r="I84">
            <v>1</v>
          </cell>
          <cell r="J84">
            <v>1</v>
          </cell>
          <cell r="K84">
            <v>1</v>
          </cell>
        </row>
        <row r="85">
          <cell r="D85" t="str">
            <v>EA301</v>
          </cell>
          <cell r="E85" t="str">
            <v>LV Business ToU (Transition)</v>
          </cell>
          <cell r="F85">
            <v>0</v>
          </cell>
          <cell r="G85">
            <v>0</v>
          </cell>
          <cell r="H85">
            <v>0</v>
          </cell>
          <cell r="I85">
            <v>0</v>
          </cell>
          <cell r="J85">
            <v>0</v>
          </cell>
          <cell r="K85">
            <v>0</v>
          </cell>
        </row>
        <row r="86">
          <cell r="D86" t="str">
            <v>EA325</v>
          </cell>
          <cell r="E86" t="str">
            <v>LV Connection (Standby Tariff)</v>
          </cell>
          <cell r="F86">
            <v>2.4191714968743976</v>
          </cell>
          <cell r="G86">
            <v>1.999994956342324</v>
          </cell>
          <cell r="H86">
            <v>1.999994956342324</v>
          </cell>
          <cell r="I86">
            <v>1.999994956342324</v>
          </cell>
          <cell r="J86">
            <v>1.999994956342324</v>
          </cell>
          <cell r="K86">
            <v>1.999994956342324</v>
          </cell>
        </row>
        <row r="87">
          <cell r="D87" t="str">
            <v>EA024</v>
          </cell>
          <cell r="E87" t="str">
            <v>LV Res &lt;40 MWh (No NAC)</v>
          </cell>
          <cell r="F87">
            <v>0</v>
          </cell>
          <cell r="G87">
            <v>0</v>
          </cell>
          <cell r="H87">
            <v>0</v>
          </cell>
          <cell r="I87">
            <v>0</v>
          </cell>
          <cell r="J87">
            <v>0</v>
          </cell>
          <cell r="K87">
            <v>0</v>
          </cell>
        </row>
        <row r="88">
          <cell r="D88" t="str">
            <v>EA970</v>
          </cell>
          <cell r="F88">
            <v>1004.1945205479452</v>
          </cell>
          <cell r="G88">
            <v>0</v>
          </cell>
          <cell r="H88">
            <v>0</v>
          </cell>
          <cell r="I88">
            <v>0</v>
          </cell>
          <cell r="J88">
            <v>0</v>
          </cell>
          <cell r="K88">
            <v>0</v>
          </cell>
        </row>
        <row r="89">
          <cell r="D89" t="str">
            <v>EA984</v>
          </cell>
          <cell r="F89">
            <v>288.99452054794523</v>
          </cell>
          <cell r="G89">
            <v>0</v>
          </cell>
          <cell r="H89">
            <v>0</v>
          </cell>
          <cell r="I89">
            <v>0</v>
          </cell>
          <cell r="J89">
            <v>0</v>
          </cell>
          <cell r="K89">
            <v>0</v>
          </cell>
        </row>
        <row r="90">
          <cell r="E90" t="str">
            <v>Newcastle Coal</v>
          </cell>
          <cell r="F90">
            <v>0</v>
          </cell>
          <cell r="G90">
            <v>8.4931506849315067E-2</v>
          </cell>
          <cell r="H90">
            <v>8.4931506849315067E-2</v>
          </cell>
          <cell r="I90">
            <v>8.4931506849315067E-2</v>
          </cell>
          <cell r="J90">
            <v>8.4931506849315067E-2</v>
          </cell>
          <cell r="K90">
            <v>8.4931506849315067E-2</v>
          </cell>
        </row>
        <row r="91">
          <cell r="E91" t="str">
            <v>Caltex Terminal</v>
          </cell>
          <cell r="F91">
            <v>0</v>
          </cell>
          <cell r="G91">
            <v>0.49589041095890413</v>
          </cell>
          <cell r="H91">
            <v>1</v>
          </cell>
          <cell r="I91">
            <v>1</v>
          </cell>
          <cell r="J91">
            <v>1</v>
          </cell>
          <cell r="K91">
            <v>1</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O16" sqref="O16"/>
    </sheetView>
  </sheetViews>
  <sheetFormatPr defaultRowHeight="1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theme="5" tint="0.39997558519241921"/>
  </sheetPr>
  <dimension ref="A1:W418"/>
  <sheetViews>
    <sheetView showGridLines="0" topLeftCell="A43" workbookViewId="0">
      <selection activeCell="K9" sqref="K9"/>
    </sheetView>
  </sheetViews>
  <sheetFormatPr defaultColWidth="8.85546875" defaultRowHeight="12.75"/>
  <cols>
    <col min="1" max="1" width="4.7109375" style="1" customWidth="1"/>
    <col min="2" max="2" width="27.85546875" style="3" customWidth="1"/>
    <col min="3" max="4" width="15.28515625" style="3" customWidth="1"/>
    <col min="5" max="5" width="15.7109375" style="3" customWidth="1"/>
    <col min="6" max="8" width="15.28515625" style="3" customWidth="1"/>
    <col min="9" max="9" width="14.28515625" style="23" customWidth="1"/>
    <col min="10" max="11" width="14.28515625" style="3" customWidth="1"/>
    <col min="12" max="12" width="22.85546875" style="3" customWidth="1"/>
    <col min="13" max="20" width="15" style="3" customWidth="1"/>
    <col min="21" max="16384" width="8.85546875" style="1"/>
  </cols>
  <sheetData>
    <row r="1" spans="1:23" s="68" customFormat="1"/>
    <row r="2" spans="1:23" s="68" customFormat="1" ht="21">
      <c r="B2" s="369" t="s">
        <v>90</v>
      </c>
      <c r="C2" s="369"/>
      <c r="D2" s="369"/>
      <c r="E2" s="369"/>
      <c r="F2" s="369"/>
      <c r="G2" s="369"/>
      <c r="H2" s="369"/>
    </row>
    <row r="3" spans="1:23" s="68" customFormat="1">
      <c r="B3" s="67" t="s">
        <v>87</v>
      </c>
      <c r="C3" s="370" t="s">
        <v>340</v>
      </c>
      <c r="D3" s="370"/>
      <c r="E3" s="370"/>
      <c r="F3" s="370"/>
      <c r="G3" s="370"/>
      <c r="H3" s="370"/>
      <c r="I3" s="370"/>
      <c r="J3" s="370"/>
    </row>
    <row r="4" spans="1:23" s="68" customFormat="1">
      <c r="A4" s="146"/>
      <c r="B4" s="136" t="s">
        <v>65</v>
      </c>
      <c r="C4" s="136"/>
      <c r="D4" s="136"/>
      <c r="E4" s="136"/>
      <c r="F4" s="136"/>
      <c r="G4" s="136"/>
      <c r="H4" s="136"/>
      <c r="I4" s="136"/>
      <c r="J4" s="67"/>
      <c r="K4" s="67"/>
      <c r="L4" s="67"/>
      <c r="M4" s="67"/>
      <c r="N4" s="67"/>
      <c r="O4" s="67"/>
      <c r="P4" s="67"/>
      <c r="Q4" s="67"/>
      <c r="R4" s="67"/>
    </row>
    <row r="5" spans="1:23" s="68" customFormat="1">
      <c r="A5" s="146"/>
      <c r="J5" s="67"/>
      <c r="K5" s="67"/>
      <c r="L5" s="67"/>
      <c r="M5" s="67"/>
      <c r="N5" s="67"/>
      <c r="O5" s="67"/>
      <c r="P5" s="67"/>
      <c r="Q5" s="67"/>
      <c r="R5" s="67"/>
    </row>
    <row r="6" spans="1:23" s="68" customFormat="1" ht="29.25" customHeight="1">
      <c r="B6" s="71" t="s">
        <v>72</v>
      </c>
      <c r="C6" s="368" t="s">
        <v>296</v>
      </c>
      <c r="D6" s="368"/>
      <c r="E6" s="368"/>
      <c r="F6" s="368"/>
      <c r="G6" s="368"/>
      <c r="H6" s="368"/>
      <c r="I6" s="368"/>
    </row>
    <row r="7" spans="1:23" s="68" customFormat="1">
      <c r="B7" s="67"/>
      <c r="C7" s="67"/>
      <c r="D7" s="67"/>
      <c r="E7" s="67"/>
      <c r="F7" s="67"/>
      <c r="G7" s="67"/>
      <c r="H7" s="67"/>
      <c r="I7" s="135"/>
      <c r="J7" s="67"/>
      <c r="K7" s="67"/>
      <c r="L7" s="67"/>
      <c r="M7" s="67"/>
      <c r="N7" s="67"/>
      <c r="O7" s="67"/>
      <c r="P7" s="67"/>
      <c r="Q7" s="67"/>
      <c r="R7" s="67"/>
      <c r="S7" s="67"/>
    </row>
    <row r="8" spans="1:23" s="68" customFormat="1" ht="104.25" customHeight="1">
      <c r="B8" s="71" t="s">
        <v>1</v>
      </c>
      <c r="C8" s="368" t="s">
        <v>294</v>
      </c>
      <c r="D8" s="368"/>
      <c r="E8" s="368"/>
      <c r="F8" s="368"/>
      <c r="G8" s="368"/>
      <c r="H8" s="368"/>
      <c r="I8" s="368"/>
    </row>
    <row r="9" spans="1:23" s="68" customFormat="1">
      <c r="B9" s="76"/>
      <c r="C9" s="72"/>
      <c r="D9" s="72"/>
      <c r="E9" s="72"/>
      <c r="F9" s="72"/>
      <c r="G9" s="72"/>
      <c r="H9" s="72"/>
      <c r="I9" s="72"/>
    </row>
    <row r="10" spans="1:23" s="68" customFormat="1">
      <c r="B10" s="76"/>
      <c r="C10" s="72"/>
      <c r="D10" s="72"/>
      <c r="E10" s="72"/>
      <c r="F10" s="72"/>
      <c r="G10" s="72"/>
      <c r="H10" s="72"/>
      <c r="I10" s="72"/>
    </row>
    <row r="11" spans="1:23" s="68" customFormat="1">
      <c r="B11" s="139" t="s">
        <v>70</v>
      </c>
      <c r="C11" s="139"/>
      <c r="D11" s="139"/>
      <c r="E11" s="139"/>
      <c r="F11" s="139"/>
      <c r="G11" s="139"/>
      <c r="H11" s="139"/>
      <c r="I11" s="139"/>
    </row>
    <row r="14" spans="1:23" s="81" customFormat="1" ht="15" customHeight="1">
      <c r="A14" s="68"/>
      <c r="B14" s="120" t="s">
        <v>112</v>
      </c>
      <c r="C14" s="120"/>
      <c r="D14" s="120"/>
      <c r="E14" s="120"/>
      <c r="F14" s="120"/>
      <c r="G14" s="120"/>
      <c r="H14" s="374" t="s">
        <v>272</v>
      </c>
      <c r="I14" s="374"/>
      <c r="L14" s="82"/>
      <c r="M14" s="82"/>
      <c r="N14" s="82"/>
      <c r="O14" s="82"/>
      <c r="P14" s="82"/>
      <c r="Q14" s="82"/>
      <c r="R14" s="82"/>
      <c r="S14" s="82"/>
      <c r="T14" s="82"/>
      <c r="U14" s="82"/>
      <c r="V14" s="82"/>
      <c r="W14" s="137"/>
    </row>
    <row r="15" spans="1:23" s="81" customFormat="1" ht="15" customHeight="1">
      <c r="A15" s="68"/>
      <c r="B15" s="67"/>
      <c r="C15" s="67"/>
      <c r="D15" s="67"/>
      <c r="E15" s="67"/>
      <c r="F15" s="67"/>
      <c r="G15" s="67"/>
      <c r="H15" s="67"/>
      <c r="I15" s="67"/>
      <c r="J15" s="67"/>
      <c r="K15" s="67"/>
      <c r="L15" s="67"/>
      <c r="M15" s="82"/>
      <c r="N15" s="82"/>
      <c r="O15" s="82"/>
      <c r="P15" s="82"/>
      <c r="Q15" s="82"/>
      <c r="R15" s="82"/>
      <c r="S15" s="82"/>
      <c r="T15" s="82"/>
      <c r="U15" s="82"/>
      <c r="V15" s="82"/>
      <c r="W15" s="137"/>
    </row>
    <row r="16" spans="1:23">
      <c r="B16" s="64"/>
      <c r="C16" s="65" t="s">
        <v>64</v>
      </c>
      <c r="D16" s="65" t="s">
        <v>42</v>
      </c>
      <c r="E16" s="65" t="s">
        <v>43</v>
      </c>
      <c r="F16" s="65" t="s">
        <v>44</v>
      </c>
      <c r="G16" s="65" t="s">
        <v>45</v>
      </c>
      <c r="H16" s="65" t="s">
        <v>46</v>
      </c>
    </row>
    <row r="17" spans="1:23" s="68" customFormat="1">
      <c r="B17" s="65" t="s">
        <v>3</v>
      </c>
      <c r="C17" s="66">
        <f>SUM(C18:C19)</f>
        <v>7967147.038218746</v>
      </c>
      <c r="D17" s="66">
        <f t="shared" ref="D17:H17" si="0">SUM(D18:D19)</f>
        <v>8054399.7515485287</v>
      </c>
      <c r="E17" s="66">
        <f t="shared" si="0"/>
        <v>8137770.6446536444</v>
      </c>
      <c r="F17" s="66">
        <f t="shared" si="0"/>
        <v>8245263.4227354471</v>
      </c>
      <c r="G17" s="66">
        <f t="shared" si="0"/>
        <v>8361337.0645900443</v>
      </c>
      <c r="H17" s="66">
        <f t="shared" si="0"/>
        <v>8471610.7962428555</v>
      </c>
      <c r="I17" s="67"/>
      <c r="J17" s="67"/>
      <c r="K17" s="67"/>
      <c r="L17" s="67"/>
    </row>
    <row r="18" spans="1:23" s="68" customFormat="1">
      <c r="B18" s="64" t="s">
        <v>103</v>
      </c>
      <c r="C18" s="66">
        <f>'INPUT - Forecast Expenditure'!D46</f>
        <v>3237933.2385058627</v>
      </c>
      <c r="D18" s="66">
        <f>'INPUT - Forecast Expenditure'!E46</f>
        <v>3273393.668605254</v>
      </c>
      <c r="E18" s="66">
        <f>'INPUT - Forecast Expenditure'!F46</f>
        <v>3307276.4857057813</v>
      </c>
      <c r="F18" s="66">
        <f>'INPUT - Forecast Expenditure'!G46</f>
        <v>3350962.6932504354</v>
      </c>
      <c r="G18" s="66">
        <f>'INPUT - Forecast Expenditure'!H46</f>
        <v>3398136.2550376737</v>
      </c>
      <c r="H18" s="66">
        <f>'INPUT - Forecast Expenditure'!I46</f>
        <v>3442952.6716721216</v>
      </c>
      <c r="I18" s="67"/>
      <c r="J18" s="67"/>
      <c r="K18" s="67"/>
      <c r="L18" s="67"/>
    </row>
    <row r="19" spans="1:23" s="68" customFormat="1">
      <c r="B19" s="64" t="s">
        <v>104</v>
      </c>
      <c r="C19" s="66">
        <f>'INPUT - Forecast Expenditure'!D47</f>
        <v>4729213.7997128833</v>
      </c>
      <c r="D19" s="66">
        <f>'INPUT - Forecast Expenditure'!E47</f>
        <v>4781006.0829432746</v>
      </c>
      <c r="E19" s="66">
        <f>'INPUT - Forecast Expenditure'!F47</f>
        <v>4830494.1589478636</v>
      </c>
      <c r="F19" s="66">
        <f>'INPUT - Forecast Expenditure'!G47</f>
        <v>4894300.7294850117</v>
      </c>
      <c r="G19" s="66">
        <f>'INPUT - Forecast Expenditure'!H47</f>
        <v>4963200.8095523706</v>
      </c>
      <c r="H19" s="66">
        <f>'INPUT - Forecast Expenditure'!I47</f>
        <v>5028658.1245707348</v>
      </c>
      <c r="I19" s="67"/>
      <c r="J19" s="67"/>
      <c r="K19" s="67"/>
      <c r="L19" s="67"/>
    </row>
    <row r="20" spans="1:23">
      <c r="B20" s="1"/>
      <c r="C20" s="1"/>
      <c r="D20" s="1"/>
      <c r="E20" s="1"/>
      <c r="F20" s="1"/>
      <c r="G20" s="1"/>
    </row>
    <row r="21" spans="1:23" s="81" customFormat="1" ht="15" customHeight="1">
      <c r="A21" s="68"/>
      <c r="B21" s="371" t="s">
        <v>92</v>
      </c>
      <c r="C21" s="371"/>
      <c r="D21" s="371"/>
      <c r="E21" s="371"/>
      <c r="F21" s="371"/>
      <c r="G21" s="371"/>
      <c r="H21" s="371"/>
      <c r="I21" s="371"/>
      <c r="L21" s="82"/>
      <c r="M21" s="82"/>
      <c r="N21" s="82"/>
      <c r="O21" s="82"/>
      <c r="P21" s="82"/>
      <c r="Q21" s="82"/>
      <c r="R21" s="82"/>
      <c r="S21" s="82"/>
      <c r="T21" s="82"/>
      <c r="U21" s="82"/>
      <c r="V21" s="82"/>
      <c r="W21" s="137"/>
    </row>
    <row r="22" spans="1:23" s="81" customFormat="1" ht="15" customHeight="1">
      <c r="A22" s="68"/>
      <c r="B22" s="3"/>
      <c r="C22" s="3"/>
      <c r="D22" s="3"/>
      <c r="E22" s="3"/>
      <c r="F22" s="3"/>
      <c r="G22" s="3"/>
      <c r="H22" s="3"/>
      <c r="I22" s="3"/>
      <c r="L22" s="82"/>
      <c r="M22" s="82"/>
      <c r="N22" s="82"/>
      <c r="O22" s="82"/>
      <c r="P22" s="82"/>
      <c r="Q22" s="82"/>
      <c r="R22" s="82"/>
      <c r="S22" s="82"/>
      <c r="T22" s="82"/>
      <c r="U22" s="82"/>
      <c r="V22" s="82"/>
      <c r="W22" s="137"/>
    </row>
    <row r="23" spans="1:23">
      <c r="B23" s="74"/>
      <c r="C23" s="75"/>
      <c r="D23" s="74" t="str">
        <f>'INPUT - Forecast Expenditure'!D19</f>
        <v>FY14</v>
      </c>
      <c r="E23" s="74" t="str">
        <f>'INPUT - Forecast Expenditure'!E19</f>
        <v>FY15</v>
      </c>
      <c r="F23" s="74" t="str">
        <f>'INPUT - Forecast Expenditure'!F19</f>
        <v>FY16</v>
      </c>
      <c r="G23" s="74" t="str">
        <f>'INPUT - Forecast Expenditure'!G19</f>
        <v>FY17</v>
      </c>
      <c r="H23" s="74" t="str">
        <f>'INPUT - Forecast Expenditure'!H19</f>
        <v>FY18</v>
      </c>
      <c r="I23" s="74" t="str">
        <f>'INPUT - Forecast Expenditure'!I19</f>
        <v>FY19</v>
      </c>
    </row>
    <row r="24" spans="1:23" ht="25.5">
      <c r="B24" s="74" t="str">
        <f>'INPUT - Forecast Expenditure'!B20</f>
        <v>Inflation Assumption (CPI % increase)</v>
      </c>
      <c r="C24" s="75"/>
      <c r="D24" s="90"/>
      <c r="E24" s="90">
        <v>2.5000000000000001E-2</v>
      </c>
      <c r="F24" s="90">
        <f>'INPUT - Forecast Expenditure'!F20</f>
        <v>2.5000000000000001E-2</v>
      </c>
      <c r="G24" s="90">
        <f>'INPUT - Forecast Expenditure'!G20</f>
        <v>2.5000000000000001E-2</v>
      </c>
      <c r="H24" s="90">
        <f>'INPUT - Forecast Expenditure'!H20</f>
        <v>2.5000000000000001E-2</v>
      </c>
      <c r="I24" s="90">
        <f>'INPUT - Forecast Expenditure'!I20</f>
        <v>2.5000000000000001E-2</v>
      </c>
    </row>
    <row r="25" spans="1:23">
      <c r="B25" s="1"/>
      <c r="C25" s="1"/>
      <c r="D25" s="1"/>
      <c r="E25" s="1"/>
      <c r="F25" s="1"/>
      <c r="G25" s="1"/>
    </row>
    <row r="27" spans="1:23" s="68" customFormat="1" ht="12.75" customHeight="1">
      <c r="B27" s="398" t="s">
        <v>76</v>
      </c>
      <c r="C27" s="398"/>
      <c r="D27" s="398"/>
      <c r="E27" s="398"/>
      <c r="F27" s="398"/>
      <c r="G27" s="398"/>
      <c r="H27" s="398"/>
      <c r="I27" s="398"/>
      <c r="J27" s="3"/>
    </row>
    <row r="28" spans="1:23">
      <c r="B28" s="1"/>
      <c r="C28" s="1"/>
      <c r="D28" s="1"/>
      <c r="E28" s="1"/>
      <c r="F28" s="1"/>
      <c r="G28" s="1"/>
      <c r="H28" s="1"/>
      <c r="I28" s="1"/>
      <c r="K28" s="1"/>
      <c r="L28" s="1"/>
      <c r="M28" s="1"/>
      <c r="N28" s="1"/>
      <c r="O28" s="1"/>
      <c r="P28" s="1"/>
      <c r="Q28" s="1"/>
      <c r="R28" s="1"/>
      <c r="S28" s="1"/>
      <c r="T28" s="1"/>
    </row>
    <row r="29" spans="1:23">
      <c r="B29" s="1"/>
      <c r="C29" s="1"/>
      <c r="D29" s="1"/>
      <c r="E29" s="1"/>
      <c r="F29" s="1"/>
      <c r="G29" s="1"/>
      <c r="H29" s="1"/>
      <c r="I29" s="1"/>
      <c r="K29" s="1"/>
      <c r="L29" s="1"/>
      <c r="M29" s="1"/>
      <c r="N29" s="1"/>
      <c r="O29" s="1"/>
      <c r="P29" s="1"/>
      <c r="Q29" s="1"/>
      <c r="R29" s="1"/>
      <c r="S29" s="1"/>
      <c r="T29" s="1"/>
    </row>
    <row r="30" spans="1:23" ht="25.5">
      <c r="B30" s="43" t="s">
        <v>58</v>
      </c>
      <c r="C30" s="43" t="s">
        <v>13</v>
      </c>
      <c r="D30" s="44" t="s">
        <v>57</v>
      </c>
      <c r="E30" s="147" t="s">
        <v>42</v>
      </c>
      <c r="F30" s="147" t="s">
        <v>43</v>
      </c>
      <c r="G30" s="147" t="s">
        <v>44</v>
      </c>
      <c r="H30" s="147" t="s">
        <v>45</v>
      </c>
      <c r="I30" s="147" t="s">
        <v>46</v>
      </c>
      <c r="K30" s="1"/>
      <c r="L30" s="1"/>
      <c r="M30" s="1"/>
      <c r="N30" s="1"/>
      <c r="O30" s="1"/>
      <c r="P30" s="1"/>
      <c r="Q30" s="1"/>
      <c r="R30" s="1"/>
      <c r="S30" s="1"/>
      <c r="T30" s="1"/>
    </row>
    <row r="31" spans="1:23">
      <c r="B31" s="142" t="s">
        <v>21</v>
      </c>
      <c r="C31" s="142" t="s">
        <v>20</v>
      </c>
      <c r="D31" s="142" t="s">
        <v>53</v>
      </c>
      <c r="E31" s="143">
        <f>((SUMPRODUCT(F44,H44)+SUMPRODUCT(F64,H64))/SUM(F44,F64))*(1+E$24)</f>
        <v>4.2560380175830019</v>
      </c>
      <c r="F31" s="143">
        <f>E31*(1+F$24)</f>
        <v>4.3624389680225768</v>
      </c>
      <c r="G31" s="143">
        <f t="shared" ref="G31:I31" si="1">F31*(1+G$24)</f>
        <v>4.471499942223141</v>
      </c>
      <c r="H31" s="143">
        <f t="shared" si="1"/>
        <v>4.5832874407787187</v>
      </c>
      <c r="I31" s="143">
        <f t="shared" si="1"/>
        <v>4.6978696267981865</v>
      </c>
      <c r="K31" s="1"/>
      <c r="L31" s="1"/>
      <c r="M31" s="1"/>
      <c r="N31" s="1"/>
      <c r="O31" s="1"/>
      <c r="P31" s="1"/>
      <c r="Q31" s="1"/>
      <c r="R31" s="1"/>
      <c r="S31" s="1"/>
      <c r="T31" s="1"/>
    </row>
    <row r="32" spans="1:23">
      <c r="B32" s="144" t="s">
        <v>16</v>
      </c>
      <c r="C32" s="144" t="s">
        <v>15</v>
      </c>
      <c r="D32" s="144" t="s">
        <v>53</v>
      </c>
      <c r="E32" s="143">
        <f>((SUMPRODUCT(F45,H45)+SUMPRODUCT(F65,H65))/SUM(F45,F65))*(1+E$24)</f>
        <v>6.5168539875628344</v>
      </c>
      <c r="F32" s="143">
        <f t="shared" ref="F32:I37" si="2">E32*(1+F$24)</f>
        <v>6.6797753372519049</v>
      </c>
      <c r="G32" s="143">
        <f t="shared" si="2"/>
        <v>6.8467697206832021</v>
      </c>
      <c r="H32" s="143">
        <f t="shared" si="2"/>
        <v>7.0179389637002814</v>
      </c>
      <c r="I32" s="143">
        <f t="shared" si="2"/>
        <v>7.1933874377927873</v>
      </c>
      <c r="J32" s="1"/>
      <c r="K32" s="1"/>
      <c r="L32" s="1"/>
      <c r="M32" s="1"/>
      <c r="N32" s="1"/>
      <c r="O32" s="1"/>
      <c r="P32" s="1"/>
      <c r="Q32" s="1"/>
      <c r="R32" s="1"/>
      <c r="S32" s="1"/>
      <c r="T32" s="1"/>
    </row>
    <row r="33" spans="2:20" ht="25.5">
      <c r="B33" s="144" t="s">
        <v>2</v>
      </c>
      <c r="C33" s="144" t="s">
        <v>39</v>
      </c>
      <c r="D33" s="144" t="s">
        <v>54</v>
      </c>
      <c r="E33" s="145">
        <f>(SUMPRODUCT(F46:F47,H46:H47)+SUMPRODUCT(F66:F67,H66:H67))/SUM(F46:F47,F66:F67)*(1+E$24)</f>
        <v>0</v>
      </c>
      <c r="F33" s="143">
        <f t="shared" si="2"/>
        <v>0</v>
      </c>
      <c r="G33" s="143">
        <f t="shared" si="2"/>
        <v>0</v>
      </c>
      <c r="H33" s="143">
        <f t="shared" si="2"/>
        <v>0</v>
      </c>
      <c r="I33" s="143">
        <f t="shared" si="2"/>
        <v>0</v>
      </c>
      <c r="J33" s="1"/>
      <c r="K33" s="1"/>
      <c r="L33" s="1"/>
      <c r="M33" s="148"/>
      <c r="N33" s="1"/>
      <c r="O33" s="1"/>
      <c r="P33" s="1"/>
      <c r="Q33" s="1"/>
      <c r="R33" s="1"/>
      <c r="S33" s="1"/>
      <c r="T33" s="1"/>
    </row>
    <row r="34" spans="2:20">
      <c r="B34" s="144" t="s">
        <v>32</v>
      </c>
      <c r="C34" s="144" t="s">
        <v>31</v>
      </c>
      <c r="D34" s="144" t="s">
        <v>53</v>
      </c>
      <c r="E34" s="145">
        <f>(SUMPRODUCT(F48,H48)+SUMPRODUCT(F68,H68))/SUM(F48,F68)*(1+E$24)</f>
        <v>4.1987549806792552</v>
      </c>
      <c r="F34" s="143">
        <f t="shared" si="2"/>
        <v>4.3037238551962362</v>
      </c>
      <c r="G34" s="143">
        <f t="shared" si="2"/>
        <v>4.4113169515761417</v>
      </c>
      <c r="H34" s="143">
        <f t="shared" si="2"/>
        <v>4.5215998753655446</v>
      </c>
      <c r="I34" s="143">
        <f t="shared" si="2"/>
        <v>4.6346398722496831</v>
      </c>
      <c r="J34" s="1"/>
      <c r="K34" s="1"/>
      <c r="L34" s="1"/>
      <c r="M34" s="1"/>
      <c r="N34" s="1"/>
      <c r="O34" s="1"/>
      <c r="P34" s="1"/>
      <c r="Q34" s="1"/>
      <c r="R34" s="1"/>
      <c r="S34" s="1"/>
      <c r="T34" s="1"/>
    </row>
    <row r="35" spans="2:20">
      <c r="B35" s="144" t="s">
        <v>19</v>
      </c>
      <c r="C35" s="144" t="s">
        <v>18</v>
      </c>
      <c r="D35" s="144" t="s">
        <v>53</v>
      </c>
      <c r="E35" s="145">
        <f>(SUMPRODUCT(F49,H49)+SUMPRODUCT(F69,H69))/SUM(F49,F69)*(1+E$24)</f>
        <v>6.5168539875628344</v>
      </c>
      <c r="F35" s="143">
        <f t="shared" si="2"/>
        <v>6.6797753372519049</v>
      </c>
      <c r="G35" s="143">
        <f t="shared" si="2"/>
        <v>6.8467697206832021</v>
      </c>
      <c r="H35" s="143">
        <f t="shared" si="2"/>
        <v>7.0179389637002814</v>
      </c>
      <c r="I35" s="143">
        <f t="shared" si="2"/>
        <v>7.1933874377927873</v>
      </c>
      <c r="J35" s="1"/>
      <c r="K35" s="1"/>
      <c r="L35" s="1"/>
      <c r="M35" s="1"/>
      <c r="N35" s="1"/>
      <c r="O35" s="1"/>
      <c r="P35" s="1"/>
      <c r="Q35" s="1"/>
      <c r="R35" s="1"/>
      <c r="S35" s="1"/>
      <c r="T35" s="1"/>
    </row>
    <row r="36" spans="2:20">
      <c r="B36" s="144" t="s">
        <v>26</v>
      </c>
      <c r="C36" s="144" t="s">
        <v>25</v>
      </c>
      <c r="D36" s="144" t="s">
        <v>53</v>
      </c>
      <c r="E36" s="145">
        <f>(SUMPRODUCT(F51,H51)+SUMPRODUCT(F70,H70))/SUM(F51,F70)*(1+E$24)</f>
        <v>19.550561962688505</v>
      </c>
      <c r="F36" s="143">
        <f t="shared" si="2"/>
        <v>20.039326011755715</v>
      </c>
      <c r="G36" s="143">
        <f t="shared" si="2"/>
        <v>20.540309162049606</v>
      </c>
      <c r="H36" s="143">
        <f t="shared" si="2"/>
        <v>21.053816891100844</v>
      </c>
      <c r="I36" s="143">
        <f t="shared" si="2"/>
        <v>21.580162313378363</v>
      </c>
      <c r="J36" s="1"/>
      <c r="K36" s="1"/>
      <c r="L36" s="1"/>
      <c r="M36" s="1"/>
      <c r="N36" s="1"/>
      <c r="O36" s="1"/>
      <c r="P36" s="1"/>
      <c r="Q36" s="1"/>
      <c r="R36" s="1"/>
      <c r="S36" s="1"/>
      <c r="T36" s="1"/>
    </row>
    <row r="37" spans="2:20" ht="63.75">
      <c r="B37" s="144" t="s">
        <v>41</v>
      </c>
      <c r="C37" s="144" t="s">
        <v>40</v>
      </c>
      <c r="D37" s="144" t="s">
        <v>54</v>
      </c>
      <c r="E37" s="145">
        <f>(SUMPRODUCT(F54:F58,H54:H58)+SUMPRODUCT(F72:F74,H72:H74))/SUM(F54:F58,F72:F74)*(1+E$24)</f>
        <v>0</v>
      </c>
      <c r="F37" s="143">
        <f t="shared" si="2"/>
        <v>0</v>
      </c>
      <c r="G37" s="143">
        <f t="shared" si="2"/>
        <v>0</v>
      </c>
      <c r="H37" s="143">
        <f t="shared" si="2"/>
        <v>0</v>
      </c>
      <c r="I37" s="143">
        <f t="shared" si="2"/>
        <v>0</v>
      </c>
      <c r="J37" s="1"/>
      <c r="K37" s="1"/>
      <c r="L37" s="1"/>
      <c r="M37" s="1"/>
      <c r="N37" s="1"/>
      <c r="O37" s="1"/>
      <c r="P37" s="1"/>
      <c r="Q37" s="1"/>
      <c r="R37" s="1"/>
      <c r="S37" s="1"/>
      <c r="T37" s="1"/>
    </row>
    <row r="38" spans="2:20">
      <c r="B38" s="1"/>
      <c r="C38" s="1"/>
      <c r="D38" s="1"/>
      <c r="E38" s="1"/>
      <c r="F38" s="1"/>
      <c r="G38" s="1"/>
      <c r="H38" s="1"/>
      <c r="I38" s="1"/>
      <c r="J38" s="1"/>
      <c r="K38" s="1"/>
      <c r="L38" s="1"/>
      <c r="M38" s="1"/>
      <c r="N38" s="1"/>
      <c r="O38" s="1"/>
      <c r="P38" s="1"/>
      <c r="Q38" s="1"/>
      <c r="R38" s="1"/>
      <c r="S38" s="1"/>
      <c r="T38" s="1"/>
    </row>
    <row r="39" spans="2:20">
      <c r="B39" s="393" t="s">
        <v>38</v>
      </c>
      <c r="C39" s="393"/>
      <c r="D39" s="393"/>
      <c r="E39" s="393"/>
      <c r="F39" s="393"/>
      <c r="G39" s="393"/>
      <c r="H39" s="393"/>
      <c r="I39" s="393"/>
      <c r="J39" s="1"/>
      <c r="K39" s="1"/>
      <c r="L39" s="1"/>
      <c r="M39" s="1"/>
      <c r="N39" s="1"/>
      <c r="O39" s="1"/>
      <c r="P39" s="1"/>
      <c r="Q39" s="1"/>
      <c r="R39" s="1"/>
      <c r="S39" s="1"/>
      <c r="T39" s="1"/>
    </row>
    <row r="40" spans="2:20">
      <c r="B40" s="1"/>
      <c r="C40" s="1"/>
      <c r="D40" s="1"/>
      <c r="E40" s="1"/>
      <c r="F40" s="1"/>
      <c r="G40" s="1"/>
      <c r="H40" s="1"/>
      <c r="I40" s="1"/>
      <c r="J40" s="1"/>
      <c r="K40" s="1"/>
      <c r="L40" s="1"/>
      <c r="M40" s="1"/>
      <c r="N40" s="1"/>
      <c r="O40" s="1"/>
      <c r="P40" s="1"/>
      <c r="Q40" s="1"/>
      <c r="R40" s="1"/>
      <c r="S40" s="1"/>
      <c r="T40" s="1"/>
    </row>
    <row r="41" spans="2:20">
      <c r="B41" s="371" t="s">
        <v>292</v>
      </c>
      <c r="C41" s="371"/>
      <c r="D41" s="371"/>
      <c r="E41" s="371"/>
      <c r="F41" s="371"/>
      <c r="G41" s="371"/>
      <c r="H41" s="371"/>
      <c r="I41" s="371"/>
      <c r="J41" s="1"/>
      <c r="K41" s="1"/>
      <c r="L41" s="1"/>
      <c r="M41" s="1"/>
      <c r="N41" s="1"/>
      <c r="O41" s="1"/>
      <c r="P41" s="1"/>
      <c r="Q41" s="1"/>
      <c r="R41" s="1"/>
      <c r="S41" s="1"/>
      <c r="T41" s="1"/>
    </row>
    <row r="42" spans="2:20">
      <c r="B42" s="1"/>
      <c r="C42" s="1"/>
      <c r="D42" s="1"/>
      <c r="E42" s="1"/>
      <c r="F42" s="1"/>
      <c r="G42" s="1"/>
      <c r="H42" s="1"/>
      <c r="I42" s="1"/>
      <c r="J42" s="1"/>
      <c r="K42" s="1"/>
      <c r="L42" s="1"/>
      <c r="M42" s="1"/>
      <c r="N42" s="1"/>
      <c r="O42" s="1"/>
      <c r="P42" s="1"/>
      <c r="Q42" s="1"/>
      <c r="R42" s="1"/>
      <c r="S42" s="1"/>
      <c r="T42" s="1"/>
    </row>
    <row r="43" spans="2:20" ht="25.5">
      <c r="B43" s="34" t="s">
        <v>12</v>
      </c>
      <c r="C43" s="34" t="s">
        <v>13</v>
      </c>
      <c r="D43" s="35" t="s">
        <v>57</v>
      </c>
      <c r="E43" s="34" t="s">
        <v>47</v>
      </c>
      <c r="F43" s="34" t="s">
        <v>51</v>
      </c>
      <c r="G43" s="38" t="s">
        <v>59</v>
      </c>
      <c r="H43" s="38" t="s">
        <v>83</v>
      </c>
      <c r="I43" s="1"/>
      <c r="J43" s="1"/>
      <c r="K43" s="25"/>
      <c r="L43" s="1"/>
      <c r="M43" s="1"/>
      <c r="N43" s="1"/>
      <c r="O43" s="1"/>
      <c r="P43" s="1"/>
      <c r="Q43" s="1"/>
      <c r="R43" s="1"/>
      <c r="S43" s="1"/>
      <c r="T43" s="1"/>
    </row>
    <row r="44" spans="2:20">
      <c r="B44" s="33" t="s">
        <v>14</v>
      </c>
      <c r="C44" s="33" t="s">
        <v>20</v>
      </c>
      <c r="D44" s="33" t="str">
        <f>VLOOKUP(CONCATENATE(B44,"-",C44),'INPUT Customer #''s'!$B$17:$H$46,4,0)</f>
        <v>Primary</v>
      </c>
      <c r="E44" s="215">
        <f>VLOOKUP(CONCATENATE(B44,"-",C44),'INPUT Customer #''s'!$B$125:$T$155,7,0)</f>
        <v>40043.885492642221</v>
      </c>
      <c r="F44" s="215">
        <f>VLOOKUP(CONCATENATE(B44,"-",C44),'INPUT Customer #''s'!$B$125:$T$155,15,0)</f>
        <v>40043.885492642221</v>
      </c>
      <c r="G44" s="102">
        <f>IF(D44="Primary",IF(C44="EA302",2.2,1),0)</f>
        <v>1</v>
      </c>
      <c r="H44" s="37">
        <f>$D$18/SUMPRODUCT($F$44:$F$58,$G$44:$G$58)*G44</f>
        <v>6.3579063293295954</v>
      </c>
      <c r="I44" s="234"/>
      <c r="J44" s="12"/>
      <c r="K44" s="1"/>
      <c r="L44" s="1"/>
      <c r="M44" s="1"/>
      <c r="N44" s="1"/>
      <c r="O44" s="1"/>
      <c r="P44" s="1"/>
      <c r="Q44" s="1"/>
      <c r="R44" s="1"/>
      <c r="S44" s="1"/>
      <c r="T44" s="1"/>
    </row>
    <row r="45" spans="2:20">
      <c r="B45" s="26" t="s">
        <v>14</v>
      </c>
      <c r="C45" s="26" t="s">
        <v>15</v>
      </c>
      <c r="D45" s="33" t="str">
        <f>VLOOKUP(CONCATENATE(B45,"-",C45),'INPUT Customer #''s'!$B$17:$H$46,4,0)</f>
        <v>Primary</v>
      </c>
      <c r="E45" s="215">
        <f>VLOOKUP(CONCATENATE(B45,"-",C45),'INPUT Customer #''s'!$B$125:$T$155,7,0)</f>
        <v>427339.14068645774</v>
      </c>
      <c r="F45" s="215">
        <f>VLOOKUP(CONCATENATE(B45,"-",C45),'INPUT Customer #''s'!$B$125:$T$155,15,0)</f>
        <v>331688.79096229188</v>
      </c>
      <c r="G45" s="102">
        <f t="shared" ref="G45:G58" si="3">IF(D45="Primary",IF(C45="EA302",2.2,1),0)</f>
        <v>1</v>
      </c>
      <c r="H45" s="37">
        <f t="shared" ref="H45:H58" si="4">$D$18/SUMPRODUCT($F$44:$F$58,$G$44:$G$58)*G45</f>
        <v>6.3579063293295954</v>
      </c>
      <c r="I45" s="1"/>
      <c r="J45" s="1"/>
      <c r="K45" s="1"/>
      <c r="L45" s="1"/>
      <c r="M45" s="1"/>
      <c r="N45" s="1"/>
      <c r="O45" s="1"/>
      <c r="P45" s="1"/>
      <c r="Q45" s="1"/>
      <c r="R45" s="1"/>
      <c r="S45" s="1"/>
      <c r="T45" s="1"/>
    </row>
    <row r="46" spans="2:20">
      <c r="B46" s="26" t="s">
        <v>14</v>
      </c>
      <c r="C46" s="26" t="s">
        <v>17</v>
      </c>
      <c r="D46" s="33" t="str">
        <f>VLOOKUP(CONCATENATE(B46,"-",C46),'INPUT Customer #''s'!$B$17:$H$46,4,0)</f>
        <v>Secondary</v>
      </c>
      <c r="E46" s="215">
        <f>VLOOKUP(CONCATENATE(B46,"-",C46),'INPUT Customer #''s'!$B$125:$T$155,7,0)</f>
        <v>14088.95789223256</v>
      </c>
      <c r="F46" s="215">
        <f>VLOOKUP(CONCATENATE(B46,"-",C46),'INPUT Customer #''s'!$B$125:$T$155,15,0)</f>
        <v>86898.439083035672</v>
      </c>
      <c r="G46" s="102">
        <f t="shared" si="3"/>
        <v>0</v>
      </c>
      <c r="H46" s="37">
        <f t="shared" si="4"/>
        <v>0</v>
      </c>
      <c r="I46" s="1"/>
      <c r="J46" s="1"/>
      <c r="K46" s="1"/>
      <c r="L46" s="1"/>
      <c r="M46" s="1"/>
      <c r="N46" s="1"/>
      <c r="O46" s="1"/>
      <c r="P46" s="1"/>
      <c r="Q46" s="1"/>
      <c r="R46" s="1"/>
      <c r="S46" s="1"/>
      <c r="T46" s="1"/>
    </row>
    <row r="47" spans="2:20">
      <c r="B47" s="26" t="s">
        <v>14</v>
      </c>
      <c r="C47" s="26" t="s">
        <v>23</v>
      </c>
      <c r="D47" s="33" t="str">
        <f>VLOOKUP(CONCATENATE(B47,"-",C47),'INPUT Customer #''s'!$B$17:$H$46,4,0)</f>
        <v>Secondary</v>
      </c>
      <c r="E47" s="215">
        <f>VLOOKUP(CONCATENATE(B47,"-",C47),'INPUT Customer #''s'!$B$125:$T$155,7,0)</f>
        <v>6246.3710160089213</v>
      </c>
      <c r="F47" s="215">
        <f>VLOOKUP(CONCATENATE(B47,"-",C47),'INPUT Customer #''s'!$B$125:$T$155,15,0)</f>
        <v>38526.617467140284</v>
      </c>
      <c r="G47" s="102">
        <f t="shared" si="3"/>
        <v>0</v>
      </c>
      <c r="H47" s="37">
        <f t="shared" si="4"/>
        <v>0</v>
      </c>
      <c r="I47" s="1"/>
      <c r="J47" s="1"/>
      <c r="K47" s="1"/>
      <c r="L47" s="1"/>
      <c r="M47" s="1"/>
      <c r="N47" s="1"/>
      <c r="O47" s="1"/>
      <c r="P47" s="1"/>
      <c r="Q47" s="1"/>
      <c r="R47" s="1"/>
      <c r="S47" s="1"/>
      <c r="T47" s="1"/>
    </row>
    <row r="48" spans="2:20">
      <c r="B48" s="26" t="s">
        <v>14</v>
      </c>
      <c r="C48" s="26" t="s">
        <v>31</v>
      </c>
      <c r="D48" s="33" t="str">
        <f>VLOOKUP(CONCATENATE(B48,"-",C48),'INPUT Customer #''s'!$B$17:$H$46,4,0)</f>
        <v>Primary</v>
      </c>
      <c r="E48" s="215">
        <f>VLOOKUP(CONCATENATE(B48,"-",C48),'INPUT Customer #''s'!$B$125:$T$155,7,0)</f>
        <v>972.14874519151158</v>
      </c>
      <c r="F48" s="215">
        <f>VLOOKUP(CONCATENATE(B48,"-",C48),'INPUT Customer #''s'!$B$125:$T$155,15,0)</f>
        <v>786.36819903103037</v>
      </c>
      <c r="G48" s="102">
        <f t="shared" si="3"/>
        <v>1</v>
      </c>
      <c r="H48" s="37">
        <f t="shared" si="4"/>
        <v>6.3579063293295954</v>
      </c>
      <c r="I48" s="1"/>
      <c r="J48" s="1"/>
      <c r="K48" s="1"/>
      <c r="L48" s="1"/>
      <c r="M48" s="1"/>
      <c r="N48" s="1"/>
      <c r="O48" s="1"/>
      <c r="P48" s="1"/>
      <c r="Q48" s="1"/>
      <c r="R48" s="1"/>
      <c r="S48" s="1"/>
      <c r="T48" s="1"/>
    </row>
    <row r="49" spans="2:20">
      <c r="B49" s="26" t="s">
        <v>14</v>
      </c>
      <c r="C49" s="26" t="s">
        <v>18</v>
      </c>
      <c r="D49" s="33" t="str">
        <f>VLOOKUP(CONCATENATE(B49,"-",C49),'INPUT Customer #''s'!$B$17:$H$46,4,0)</f>
        <v>Primary</v>
      </c>
      <c r="E49" s="215">
        <f>VLOOKUP(CONCATENATE(B49,"-",C49),'INPUT Customer #''s'!$B$125:$T$155,7,0)</f>
        <v>82583.328327002382</v>
      </c>
      <c r="F49" s="215">
        <f>VLOOKUP(CONCATENATE(B49,"-",C49),'INPUT Customer #''s'!$B$125:$T$155,15,0)</f>
        <v>67165.660410717523</v>
      </c>
      <c r="G49" s="102">
        <f t="shared" si="3"/>
        <v>1</v>
      </c>
      <c r="H49" s="37">
        <f t="shared" si="4"/>
        <v>6.3579063293295954</v>
      </c>
      <c r="I49" s="1"/>
      <c r="J49" s="1"/>
      <c r="K49" s="1"/>
      <c r="L49" s="1"/>
      <c r="M49" s="1"/>
      <c r="N49" s="1"/>
      <c r="O49" s="1"/>
      <c r="P49" s="1"/>
      <c r="Q49" s="1"/>
      <c r="R49" s="1"/>
      <c r="S49" s="1"/>
      <c r="T49" s="1"/>
    </row>
    <row r="50" spans="2:20">
      <c r="B50" s="26" t="s">
        <v>14</v>
      </c>
      <c r="C50" s="26" t="s">
        <v>34</v>
      </c>
      <c r="D50" s="33" t="str">
        <f>VLOOKUP(CONCATENATE(B50,"-",C50),'INPUT Customer #''s'!$B$17:$H$46,4,0)</f>
        <v>NA</v>
      </c>
      <c r="E50" s="215">
        <f>VLOOKUP(CONCATENATE(B50,"-",C50),'INPUT Customer #''s'!$B$125:$T$155,7,0)</f>
        <v>0</v>
      </c>
      <c r="F50" s="215">
        <f>VLOOKUP(CONCATENATE(B50,"-",C50),'INPUT Customer #''s'!$B$125:$T$155,15,0)</f>
        <v>0</v>
      </c>
      <c r="G50" s="102">
        <f t="shared" si="3"/>
        <v>0</v>
      </c>
      <c r="H50" s="37">
        <f t="shared" si="4"/>
        <v>0</v>
      </c>
      <c r="I50" s="1"/>
      <c r="J50" s="1"/>
      <c r="K50" s="1"/>
      <c r="L50" s="1"/>
      <c r="M50" s="1"/>
      <c r="N50" s="1"/>
      <c r="O50" s="1"/>
      <c r="P50" s="1"/>
      <c r="Q50" s="1"/>
      <c r="R50" s="1"/>
      <c r="S50" s="1"/>
      <c r="T50" s="1"/>
    </row>
    <row r="51" spans="2:20">
      <c r="B51" s="26" t="s">
        <v>14</v>
      </c>
      <c r="C51" s="26" t="s">
        <v>25</v>
      </c>
      <c r="D51" s="33" t="str">
        <f>VLOOKUP(CONCATENATE(B51,"-",C51),'INPUT Customer #''s'!$B$17:$H$46,4,0)</f>
        <v>Primary</v>
      </c>
      <c r="E51" s="215">
        <f>VLOOKUP(CONCATENATE(B51,"-",C51),'INPUT Customer #''s'!$B$125:$T$155,7,0)</f>
        <v>40118.27532440317</v>
      </c>
      <c r="F51" s="215">
        <f>VLOOKUP(CONCATENATE(B51,"-",C51),'INPUT Customer #''s'!$B$125:$T$155,15,0)</f>
        <v>25056.440207913798</v>
      </c>
      <c r="G51" s="102">
        <v>3</v>
      </c>
      <c r="H51" s="37">
        <f t="shared" si="4"/>
        <v>19.073718987988787</v>
      </c>
      <c r="I51" s="1"/>
      <c r="J51" s="1"/>
      <c r="K51" s="1"/>
      <c r="L51" s="1"/>
      <c r="M51" s="1"/>
      <c r="N51" s="1"/>
      <c r="O51" s="1"/>
      <c r="P51" s="1"/>
      <c r="Q51" s="1"/>
      <c r="R51" s="1"/>
      <c r="S51" s="1"/>
      <c r="T51" s="1"/>
    </row>
    <row r="52" spans="2:20">
      <c r="B52" s="26" t="s">
        <v>14</v>
      </c>
      <c r="C52" s="26" t="s">
        <v>30</v>
      </c>
      <c r="D52" s="33" t="str">
        <f>VLOOKUP(CONCATENATE(B52,"-",C52),'INPUT Customer #''s'!$B$17:$H$46,4,0)</f>
        <v>NA</v>
      </c>
      <c r="E52" s="215">
        <f>VLOOKUP(CONCATENATE(B52,"-",C52),'INPUT Customer #''s'!$B$125:$T$155,7,0)</f>
        <v>0</v>
      </c>
      <c r="F52" s="215">
        <f>VLOOKUP(CONCATENATE(B52,"-",C52),'INPUT Customer #''s'!$B$125:$T$155,15,0)</f>
        <v>0</v>
      </c>
      <c r="G52" s="102">
        <f t="shared" si="3"/>
        <v>0</v>
      </c>
      <c r="H52" s="37">
        <f t="shared" si="4"/>
        <v>0</v>
      </c>
      <c r="I52" s="1"/>
      <c r="J52" s="1"/>
      <c r="K52" s="1"/>
      <c r="L52" s="1"/>
      <c r="M52" s="1"/>
      <c r="N52" s="1"/>
      <c r="O52" s="1"/>
      <c r="P52" s="1"/>
      <c r="Q52" s="1"/>
      <c r="R52" s="1"/>
      <c r="S52" s="1"/>
      <c r="T52" s="1"/>
    </row>
    <row r="53" spans="2:20">
      <c r="B53" s="26" t="s">
        <v>14</v>
      </c>
      <c r="C53" s="26" t="s">
        <v>33</v>
      </c>
      <c r="D53" s="33" t="str">
        <f>VLOOKUP(CONCATENATE(B53,"-",C53),'INPUT Customer #''s'!$B$17:$H$46,4,0)</f>
        <v>NA</v>
      </c>
      <c r="E53" s="215">
        <f>VLOOKUP(CONCATENATE(B53,"-",C53),'INPUT Customer #''s'!$B$125:$T$155,7,0)</f>
        <v>0</v>
      </c>
      <c r="F53" s="215">
        <f>VLOOKUP(CONCATENATE(B53,"-",C53),'INPUT Customer #''s'!$B$125:$T$155,15,0)</f>
        <v>0</v>
      </c>
      <c r="G53" s="102">
        <f t="shared" si="3"/>
        <v>0</v>
      </c>
      <c r="H53" s="37">
        <f t="shared" si="4"/>
        <v>0</v>
      </c>
      <c r="I53" s="1"/>
      <c r="J53" s="1"/>
      <c r="K53" s="1"/>
      <c r="L53" s="1"/>
      <c r="M53" s="1"/>
      <c r="N53" s="1"/>
      <c r="O53" s="1"/>
      <c r="P53" s="1"/>
      <c r="Q53" s="1"/>
      <c r="R53" s="1"/>
      <c r="S53" s="1"/>
      <c r="T53" s="1"/>
    </row>
    <row r="54" spans="2:20">
      <c r="B54" s="26" t="s">
        <v>14</v>
      </c>
      <c r="C54" s="26" t="s">
        <v>24</v>
      </c>
      <c r="D54" s="33" t="str">
        <f>VLOOKUP(CONCATENATE(B54,"-",C54),'INPUT Customer #''s'!$B$17:$H$46,4,0)</f>
        <v>Secondary</v>
      </c>
      <c r="E54" s="215">
        <f>VLOOKUP(CONCATENATE(B54,"-",C54),'INPUT Customer #''s'!$B$125:$T$155,7,0)</f>
        <v>10659.265139131094</v>
      </c>
      <c r="F54" s="215">
        <f>VLOOKUP(CONCATENATE(B54,"-",C54),'INPUT Customer #''s'!$B$125:$T$155,15,0)</f>
        <v>16068.200926994825</v>
      </c>
      <c r="G54" s="102">
        <f t="shared" si="3"/>
        <v>0</v>
      </c>
      <c r="H54" s="37">
        <f t="shared" si="4"/>
        <v>0</v>
      </c>
      <c r="I54" s="1"/>
      <c r="J54" s="1"/>
      <c r="K54" s="1"/>
      <c r="L54" s="1"/>
      <c r="M54" s="1"/>
      <c r="N54" s="1"/>
      <c r="O54" s="1"/>
      <c r="P54" s="1"/>
      <c r="Q54" s="1"/>
      <c r="R54" s="1"/>
      <c r="S54" s="1"/>
      <c r="T54" s="1"/>
    </row>
    <row r="55" spans="2:20">
      <c r="B55" s="26" t="s">
        <v>14</v>
      </c>
      <c r="C55" s="26" t="s">
        <v>22</v>
      </c>
      <c r="D55" s="33" t="str">
        <f>VLOOKUP(CONCATENATE(B55,"-",C55),'INPUT Customer #''s'!$B$17:$H$46,4,0)</f>
        <v>Secondary</v>
      </c>
      <c r="E55" s="215">
        <f>VLOOKUP(CONCATENATE(B55,"-",C55),'INPUT Customer #''s'!$B$125:$T$155,7,0)</f>
        <v>10659.265139131094</v>
      </c>
      <c r="F55" s="215">
        <f>VLOOKUP(CONCATENATE(B55,"-",C55),'INPUT Customer #''s'!$B$125:$T$155,15,0)</f>
        <v>16068.200926994825</v>
      </c>
      <c r="G55" s="102">
        <f t="shared" si="3"/>
        <v>0</v>
      </c>
      <c r="H55" s="37">
        <f t="shared" si="4"/>
        <v>0</v>
      </c>
      <c r="I55" s="1"/>
      <c r="J55" s="1"/>
      <c r="K55" s="1"/>
      <c r="L55" s="1"/>
      <c r="M55" s="1"/>
      <c r="N55" s="1"/>
      <c r="O55" s="1"/>
      <c r="P55" s="1"/>
      <c r="Q55" s="1"/>
      <c r="R55" s="1"/>
      <c r="S55" s="1"/>
      <c r="T55" s="1"/>
    </row>
    <row r="56" spans="2:20">
      <c r="B56" s="26" t="s">
        <v>14</v>
      </c>
      <c r="C56" s="26" t="s">
        <v>27</v>
      </c>
      <c r="D56" s="33" t="str">
        <f>VLOOKUP(CONCATENATE(B56,"-",C56),'INPUT Customer #''s'!$B$17:$H$46,4,0)</f>
        <v>Secondary</v>
      </c>
      <c r="E56" s="215">
        <f>VLOOKUP(CONCATENATE(B56,"-",C56),'INPUT Customer #''s'!$B$125:$T$155,7,0)</f>
        <v>10659.265139131094</v>
      </c>
      <c r="F56" s="215">
        <f>VLOOKUP(CONCATENATE(B56,"-",C56),'INPUT Customer #''s'!$B$125:$T$155,15,0)</f>
        <v>16068.200926994825</v>
      </c>
      <c r="G56" s="102">
        <f t="shared" si="3"/>
        <v>0</v>
      </c>
      <c r="H56" s="37">
        <f t="shared" si="4"/>
        <v>0</v>
      </c>
      <c r="I56" s="1"/>
      <c r="J56" s="1"/>
      <c r="K56" s="1"/>
      <c r="L56" s="1"/>
      <c r="M56" s="1"/>
      <c r="N56" s="1"/>
      <c r="O56" s="1"/>
      <c r="P56" s="1"/>
      <c r="Q56" s="1"/>
      <c r="R56" s="1"/>
      <c r="S56" s="1"/>
      <c r="T56" s="1"/>
    </row>
    <row r="57" spans="2:20">
      <c r="B57" s="26" t="s">
        <v>14</v>
      </c>
      <c r="C57" s="26" t="s">
        <v>29</v>
      </c>
      <c r="D57" s="33" t="str">
        <f>VLOOKUP(CONCATENATE(B57,"-",C57),'INPUT Customer #''s'!$B$17:$H$46,4,0)</f>
        <v>Secondary</v>
      </c>
      <c r="E57" s="215">
        <f>VLOOKUP(CONCATENATE(B57,"-",C57),'INPUT Customer #''s'!$B$125:$T$155,7,0)</f>
        <v>10659.265139131094</v>
      </c>
      <c r="F57" s="215">
        <f>VLOOKUP(CONCATENATE(B57,"-",C57),'INPUT Customer #''s'!$B$125:$T$155,15,0)</f>
        <v>16068.200926994825</v>
      </c>
      <c r="G57" s="102">
        <f t="shared" si="3"/>
        <v>0</v>
      </c>
      <c r="H57" s="37">
        <f t="shared" si="4"/>
        <v>0</v>
      </c>
      <c r="I57" s="1"/>
      <c r="J57" s="1"/>
      <c r="K57" s="1"/>
      <c r="L57" s="1"/>
      <c r="M57" s="1"/>
      <c r="N57" s="1"/>
      <c r="O57" s="1"/>
      <c r="P57" s="1"/>
      <c r="Q57" s="1"/>
      <c r="R57" s="1"/>
      <c r="S57" s="1"/>
      <c r="T57" s="1"/>
    </row>
    <row r="58" spans="2:20">
      <c r="B58" s="26" t="s">
        <v>14</v>
      </c>
      <c r="C58" s="26" t="s">
        <v>28</v>
      </c>
      <c r="D58" s="33" t="str">
        <f>VLOOKUP(CONCATENATE(B58,"-",C58),'INPUT Customer #''s'!$B$17:$H$46,4,0)</f>
        <v>Secondary</v>
      </c>
      <c r="E58" s="215">
        <f>VLOOKUP(CONCATENATE(B58,"-",C58),'INPUT Customer #''s'!$B$125:$T$155,7,0)</f>
        <v>10659.265139131094</v>
      </c>
      <c r="F58" s="215">
        <f>VLOOKUP(CONCATENATE(B58,"-",C58),'INPUT Customer #''s'!$B$125:$T$155,15,0)</f>
        <v>16068.200926994825</v>
      </c>
      <c r="G58" s="102">
        <f t="shared" si="3"/>
        <v>0</v>
      </c>
      <c r="H58" s="37">
        <f t="shared" si="4"/>
        <v>0</v>
      </c>
      <c r="I58" s="1"/>
      <c r="J58" s="1"/>
      <c r="K58" s="1"/>
      <c r="L58" s="1"/>
      <c r="M58" s="1"/>
      <c r="N58" s="1"/>
      <c r="O58" s="1"/>
      <c r="P58" s="1"/>
      <c r="Q58" s="1"/>
      <c r="R58" s="1"/>
      <c r="S58" s="1"/>
      <c r="T58" s="1"/>
    </row>
    <row r="59" spans="2:20">
      <c r="B59" s="26" t="s">
        <v>14</v>
      </c>
      <c r="C59" s="26"/>
      <c r="D59" s="26"/>
      <c r="E59" s="216"/>
      <c r="F59" s="216"/>
      <c r="G59" s="30"/>
      <c r="H59" s="37"/>
      <c r="I59" s="1"/>
      <c r="J59" s="1"/>
      <c r="K59" s="1"/>
      <c r="L59" s="1"/>
      <c r="M59" s="1"/>
      <c r="N59" s="1"/>
      <c r="O59" s="1"/>
      <c r="P59" s="1"/>
      <c r="Q59" s="1"/>
      <c r="R59" s="1"/>
      <c r="S59" s="1"/>
      <c r="T59" s="1"/>
    </row>
    <row r="60" spans="2:20">
      <c r="B60" s="32"/>
      <c r="C60" s="32"/>
      <c r="D60" s="32"/>
      <c r="E60" s="32"/>
      <c r="F60" s="32"/>
      <c r="G60" s="39"/>
      <c r="H60" s="40"/>
      <c r="I60" s="1"/>
      <c r="J60" s="1"/>
      <c r="K60" s="1"/>
      <c r="L60" s="1"/>
      <c r="M60" s="1"/>
      <c r="N60" s="1"/>
      <c r="O60" s="1"/>
      <c r="P60" s="1"/>
      <c r="Q60" s="1"/>
      <c r="R60" s="1"/>
      <c r="S60" s="1"/>
      <c r="T60" s="1"/>
    </row>
    <row r="61" spans="2:20">
      <c r="B61" s="400" t="s">
        <v>293</v>
      </c>
      <c r="C61" s="401"/>
      <c r="D61" s="401"/>
      <c r="E61" s="401"/>
      <c r="F61" s="401"/>
      <c r="G61" s="401"/>
      <c r="H61" s="401"/>
      <c r="I61" s="402"/>
      <c r="J61" s="1"/>
      <c r="K61" s="1"/>
      <c r="L61" s="1"/>
      <c r="M61" s="1"/>
      <c r="N61" s="1"/>
      <c r="O61" s="1"/>
      <c r="P61" s="1"/>
      <c r="Q61" s="1"/>
      <c r="R61" s="1"/>
      <c r="S61" s="1"/>
      <c r="T61" s="1"/>
    </row>
    <row r="62" spans="2:20">
      <c r="B62" s="1"/>
      <c r="C62" s="1"/>
      <c r="D62" s="1"/>
      <c r="E62" s="1"/>
      <c r="F62" s="1"/>
      <c r="G62" s="1"/>
      <c r="H62" s="1"/>
      <c r="I62" s="1"/>
      <c r="J62" s="1"/>
      <c r="K62" s="1"/>
      <c r="L62" s="1"/>
      <c r="M62" s="1"/>
      <c r="N62" s="1"/>
      <c r="O62" s="1"/>
      <c r="P62" s="1"/>
      <c r="Q62" s="1"/>
      <c r="R62" s="1"/>
      <c r="S62" s="1"/>
      <c r="T62" s="1"/>
    </row>
    <row r="63" spans="2:20" ht="25.5">
      <c r="B63" s="34" t="s">
        <v>12</v>
      </c>
      <c r="C63" s="34" t="s">
        <v>13</v>
      </c>
      <c r="D63" s="35" t="s">
        <v>57</v>
      </c>
      <c r="E63" s="34" t="s">
        <v>47</v>
      </c>
      <c r="F63" s="34" t="s">
        <v>51</v>
      </c>
      <c r="G63" s="38" t="s">
        <v>59</v>
      </c>
      <c r="H63" s="38" t="s">
        <v>83</v>
      </c>
      <c r="I63" s="1"/>
      <c r="J63" s="1"/>
      <c r="K63" s="1"/>
      <c r="L63" s="1"/>
      <c r="M63" s="1"/>
      <c r="N63" s="1"/>
      <c r="O63" s="1"/>
      <c r="P63" s="1"/>
      <c r="Q63" s="1"/>
      <c r="R63" s="1"/>
      <c r="S63" s="1"/>
      <c r="T63" s="1"/>
    </row>
    <row r="64" spans="2:20">
      <c r="B64" s="26" t="s">
        <v>35</v>
      </c>
      <c r="C64" s="26" t="s">
        <v>20</v>
      </c>
      <c r="D64" s="26" t="str">
        <f>VLOOKUP(CONCATENATE(B64,"-",C64),'INPUT Customer #''s'!$B$17:$H$46,4,0)</f>
        <v>Primary</v>
      </c>
      <c r="E64" s="216">
        <f>VLOOKUP(CONCATENATE(B64,"-",C64),'INPUT Customer #''s'!$B$125:$T$155,7,0)</f>
        <v>1280693.6379653825</v>
      </c>
      <c r="F64" s="216">
        <f>VLOOKUP(CONCATENATE(B64,"-",C64),'INPUT Customer #''s'!$B$125:$T$155,15,0)</f>
        <v>1101028.328228706</v>
      </c>
      <c r="G64" s="161">
        <f>IF(D64="Primary",IF(C64="EA302",3,1),0)</f>
        <v>1</v>
      </c>
      <c r="H64" s="28">
        <f>$D$19/SUMPRODUCT($F$64:$F$75,$G$64:$G$75)*G64</f>
        <v>4.0720128759403424</v>
      </c>
      <c r="I64" s="1"/>
      <c r="J64" s="180"/>
      <c r="K64" s="181"/>
      <c r="L64" s="1"/>
      <c r="M64" s="1"/>
      <c r="N64" s="1"/>
      <c r="O64" s="1"/>
      <c r="P64" s="1"/>
      <c r="Q64" s="1"/>
      <c r="R64" s="1"/>
      <c r="S64" s="1"/>
      <c r="T64" s="1"/>
    </row>
    <row r="65" spans="2:20">
      <c r="B65" s="26" t="s">
        <v>35</v>
      </c>
      <c r="C65" s="26" t="s">
        <v>15</v>
      </c>
      <c r="D65" s="26" t="str">
        <f>VLOOKUP(CONCATENATE(B65,"-",C65),'INPUT Customer #''s'!$B$17:$H$46,4,0)</f>
        <v>Primary</v>
      </c>
      <c r="E65" s="216">
        <f>VLOOKUP(CONCATENATE(B65,"-",C65),'INPUT Customer #''s'!$B$125:$T$155,7,0)</f>
        <v>0</v>
      </c>
      <c r="F65" s="216">
        <f>VLOOKUP(CONCATENATE(B65,"-",C65),'INPUT Customer #''s'!$B$125:$T$155,15,0)</f>
        <v>0</v>
      </c>
      <c r="G65" s="161">
        <f t="shared" ref="G65:G75" si="5">IF(D65="Primary",IF(C65="EA302",3,1),0)</f>
        <v>1</v>
      </c>
      <c r="H65" s="28">
        <f t="shared" ref="H65:H75" si="6">$D$19/SUMPRODUCT($F$64:$F$75,$G$64:$G$75)*G65</f>
        <v>4.0720128759403424</v>
      </c>
      <c r="I65" s="1"/>
      <c r="J65" s="1"/>
      <c r="K65" s="1"/>
      <c r="L65" s="1"/>
      <c r="M65" s="1"/>
      <c r="N65" s="1"/>
      <c r="O65" s="1"/>
      <c r="P65" s="1"/>
      <c r="Q65" s="1"/>
      <c r="R65" s="1"/>
      <c r="S65" s="1"/>
      <c r="T65" s="1"/>
    </row>
    <row r="66" spans="2:20">
      <c r="B66" s="26" t="s">
        <v>35</v>
      </c>
      <c r="C66" s="26" t="s">
        <v>17</v>
      </c>
      <c r="D66" s="26" t="str">
        <f>VLOOKUP(CONCATENATE(B66,"-",C66),'INPUT Customer #''s'!$B$17:$H$46,4,0)</f>
        <v>Secondary</v>
      </c>
      <c r="E66" s="216">
        <f>VLOOKUP(CONCATENATE(B66,"-",C66),'INPUT Customer #''s'!$B$125:$T$155,7,0)</f>
        <v>210239.5870653051</v>
      </c>
      <c r="F66" s="216">
        <f>VLOOKUP(CONCATENATE(B66,"-",C66),'INPUT Customer #''s'!$B$125:$T$155,15,0)</f>
        <v>261949.75934546525</v>
      </c>
      <c r="G66" s="161">
        <f t="shared" si="5"/>
        <v>0</v>
      </c>
      <c r="H66" s="28">
        <f t="shared" si="6"/>
        <v>0</v>
      </c>
      <c r="I66" s="1"/>
      <c r="J66" s="1"/>
      <c r="K66" s="1"/>
      <c r="L66" s="1"/>
      <c r="M66" s="1"/>
      <c r="N66" s="1"/>
      <c r="O66" s="1"/>
      <c r="P66" s="1"/>
      <c r="Q66" s="1"/>
      <c r="R66" s="1"/>
      <c r="S66" s="1"/>
      <c r="T66" s="1"/>
    </row>
    <row r="67" spans="2:20">
      <c r="B67" s="26" t="s">
        <v>35</v>
      </c>
      <c r="C67" s="26" t="s">
        <v>23</v>
      </c>
      <c r="D67" s="26" t="str">
        <f>VLOOKUP(CONCATENATE(B67,"-",C67),'INPUT Customer #''s'!$B$17:$H$46,4,0)</f>
        <v>Secondary</v>
      </c>
      <c r="E67" s="216">
        <f>VLOOKUP(CONCATENATE(B67,"-",C67),'INPUT Customer #''s'!$B$125:$T$155,7,0)</f>
        <v>93210.191492332495</v>
      </c>
      <c r="F67" s="216">
        <f>VLOOKUP(CONCATENATE(B67,"-",C67),'INPUT Customer #''s'!$B$125:$T$155,15,0)</f>
        <v>116136.01211258542</v>
      </c>
      <c r="G67" s="161">
        <f t="shared" si="5"/>
        <v>0</v>
      </c>
      <c r="H67" s="28">
        <f t="shared" si="6"/>
        <v>0</v>
      </c>
      <c r="I67" s="1"/>
      <c r="J67" s="1"/>
      <c r="K67" s="1"/>
      <c r="L67" s="1"/>
      <c r="M67" s="1"/>
      <c r="N67" s="1"/>
      <c r="O67" s="1"/>
      <c r="P67" s="1"/>
      <c r="Q67" s="1"/>
      <c r="R67" s="1"/>
      <c r="S67" s="1"/>
      <c r="T67" s="1"/>
    </row>
    <row r="68" spans="2:20">
      <c r="B68" s="26" t="s">
        <v>35</v>
      </c>
      <c r="C68" s="26" t="s">
        <v>31</v>
      </c>
      <c r="D68" s="26" t="str">
        <f>VLOOKUP(CONCATENATE(B68,"-",C68),'INPUT Customer #''s'!$B$17:$H$46,4,0)</f>
        <v>Primary</v>
      </c>
      <c r="E68" s="216">
        <f>VLOOKUP(CONCATENATE(B68,"-",C68),'INPUT Customer #''s'!$B$125:$T$155,7,0)</f>
        <v>129742.54604475033</v>
      </c>
      <c r="F68" s="216">
        <f>VLOOKUP(CONCATENATE(B68,"-",C68),'INPUT Customer #''s'!$B$125:$T$155,15,0)</f>
        <v>73085.366546683246</v>
      </c>
      <c r="G68" s="161">
        <f t="shared" si="5"/>
        <v>1</v>
      </c>
      <c r="H68" s="28">
        <f t="shared" si="6"/>
        <v>4.0720128759403424</v>
      </c>
      <c r="I68" s="1"/>
      <c r="J68" s="1"/>
      <c r="K68" s="1"/>
      <c r="L68" s="1"/>
      <c r="M68" s="1"/>
      <c r="N68" s="1"/>
      <c r="O68" s="1"/>
      <c r="P68" s="1"/>
      <c r="Q68" s="1"/>
      <c r="R68" s="1"/>
      <c r="S68" s="1"/>
      <c r="T68" s="1"/>
    </row>
    <row r="69" spans="2:20">
      <c r="B69" s="26" t="s">
        <v>35</v>
      </c>
      <c r="C69" s="26" t="s">
        <v>18</v>
      </c>
      <c r="D69" s="26" t="str">
        <f>VLOOKUP(CONCATENATE(B69,"-",C69),'INPUT Customer #''s'!$B$17:$H$46,4,0)</f>
        <v>Primary</v>
      </c>
      <c r="E69" s="216">
        <f>VLOOKUP(CONCATENATE(B69,"-",C69),'INPUT Customer #''s'!$B$125:$T$155,7,0)</f>
        <v>0</v>
      </c>
      <c r="F69" s="216">
        <f>VLOOKUP(CONCATENATE(B69,"-",C69),'INPUT Customer #''s'!$B$125:$T$155,15,0)</f>
        <v>0</v>
      </c>
      <c r="G69" s="161">
        <f t="shared" si="5"/>
        <v>1</v>
      </c>
      <c r="H69" s="28">
        <f t="shared" si="6"/>
        <v>4.0720128759403424</v>
      </c>
      <c r="I69" s="1"/>
      <c r="J69" s="1"/>
      <c r="K69" s="1"/>
      <c r="L69" s="1"/>
      <c r="M69" s="1"/>
      <c r="N69" s="1"/>
      <c r="O69" s="1"/>
      <c r="P69" s="1"/>
      <c r="Q69" s="1"/>
      <c r="R69" s="1"/>
      <c r="S69" s="1"/>
      <c r="T69" s="1"/>
    </row>
    <row r="70" spans="2:20">
      <c r="B70" s="26" t="s">
        <v>35</v>
      </c>
      <c r="C70" s="26" t="s">
        <v>25</v>
      </c>
      <c r="D70" s="26" t="str">
        <f>VLOOKUP(CONCATENATE(B70,"-",C70),'INPUT Customer #''s'!$B$17:$H$46,4,0)</f>
        <v>Primary</v>
      </c>
      <c r="E70" s="216">
        <f>VLOOKUP(CONCATENATE(B70,"-",C70),'INPUT Customer #''s'!$B$125:$T$155,7,0)</f>
        <v>0</v>
      </c>
      <c r="F70" s="216">
        <f>VLOOKUP(CONCATENATE(B70,"-",C70),'INPUT Customer #''s'!$B$125:$T$155,15,0)</f>
        <v>0</v>
      </c>
      <c r="G70" s="161">
        <f t="shared" si="5"/>
        <v>3</v>
      </c>
      <c r="H70" s="28">
        <f t="shared" si="6"/>
        <v>12.216038627821028</v>
      </c>
      <c r="I70" s="1"/>
      <c r="J70" s="1"/>
      <c r="K70" s="1"/>
      <c r="L70" s="1"/>
      <c r="M70" s="1"/>
      <c r="N70" s="1"/>
      <c r="O70" s="1"/>
      <c r="P70" s="1"/>
      <c r="Q70" s="1"/>
      <c r="R70" s="1"/>
      <c r="S70" s="1"/>
      <c r="T70" s="1"/>
    </row>
    <row r="71" spans="2:20">
      <c r="B71" s="26" t="s">
        <v>35</v>
      </c>
      <c r="C71" s="26" t="s">
        <v>37</v>
      </c>
      <c r="D71" s="26" t="str">
        <f>VLOOKUP(CONCATENATE(B71,"-",C71),'INPUT Customer #''s'!$B$17:$H$46,4,0)</f>
        <v>NA</v>
      </c>
      <c r="E71" s="216">
        <f>VLOOKUP(CONCATENATE(B71,"-",C71),'INPUT Customer #''s'!$B$125:$T$155,7,0)</f>
        <v>0</v>
      </c>
      <c r="F71" s="216">
        <f>VLOOKUP(CONCATENATE(B71,"-",C71),'INPUT Customer #''s'!$B$125:$T$155,15,0)</f>
        <v>0</v>
      </c>
      <c r="G71" s="161">
        <f t="shared" si="5"/>
        <v>0</v>
      </c>
      <c r="H71" s="28">
        <f t="shared" si="6"/>
        <v>0</v>
      </c>
      <c r="I71" s="1"/>
      <c r="J71" s="1"/>
      <c r="K71" s="1"/>
      <c r="L71" s="1"/>
      <c r="M71" s="1"/>
      <c r="N71" s="1"/>
      <c r="O71" s="1"/>
      <c r="P71" s="1"/>
      <c r="Q71" s="1"/>
      <c r="R71" s="1"/>
      <c r="S71" s="1"/>
      <c r="T71" s="1"/>
    </row>
    <row r="72" spans="2:20">
      <c r="B72" s="26" t="s">
        <v>35</v>
      </c>
      <c r="C72" s="26" t="s">
        <v>24</v>
      </c>
      <c r="D72" s="26" t="str">
        <f>VLOOKUP(CONCATENATE(B72,"-",C72),'INPUT Customer #''s'!$B$17:$H$46,4,0)</f>
        <v>Secondary</v>
      </c>
      <c r="E72" s="216">
        <f>VLOOKUP(CONCATENATE(B72,"-",C72),'INPUT Customer #''s'!$B$125:$T$155,7,0)</f>
        <v>0</v>
      </c>
      <c r="F72" s="216">
        <f>VLOOKUP(CONCATENATE(B72,"-",C72),'INPUT Customer #''s'!$B$125:$T$155,15,0)</f>
        <v>0</v>
      </c>
      <c r="G72" s="161">
        <f t="shared" si="5"/>
        <v>0</v>
      </c>
      <c r="H72" s="28">
        <f t="shared" si="6"/>
        <v>0</v>
      </c>
      <c r="I72" s="1"/>
      <c r="J72" s="1"/>
      <c r="K72" s="1"/>
      <c r="L72" s="1"/>
      <c r="M72" s="1"/>
      <c r="N72" s="1"/>
      <c r="O72" s="1"/>
      <c r="P72" s="1"/>
      <c r="Q72" s="1"/>
      <c r="R72" s="1"/>
      <c r="S72" s="1"/>
      <c r="T72" s="1"/>
    </row>
    <row r="73" spans="2:20">
      <c r="B73" s="26" t="s">
        <v>35</v>
      </c>
      <c r="C73" s="26" t="s">
        <v>22</v>
      </c>
      <c r="D73" s="26" t="str">
        <f>VLOOKUP(CONCATENATE(B73,"-",C73),'INPUT Customer #''s'!$B$17:$H$46,4,0)</f>
        <v>Secondary</v>
      </c>
      <c r="E73" s="216">
        <f>VLOOKUP(CONCATENATE(B73,"-",C73),'INPUT Customer #''s'!$B$125:$T$155,7,0)</f>
        <v>0</v>
      </c>
      <c r="F73" s="216">
        <f>VLOOKUP(CONCATENATE(B73,"-",C73),'INPUT Customer #''s'!$B$125:$T$155,15,0)</f>
        <v>0</v>
      </c>
      <c r="G73" s="161">
        <f t="shared" si="5"/>
        <v>0</v>
      </c>
      <c r="H73" s="28">
        <f t="shared" si="6"/>
        <v>0</v>
      </c>
      <c r="I73" s="1"/>
      <c r="J73" s="1"/>
      <c r="K73" s="1"/>
      <c r="L73" s="1"/>
      <c r="M73" s="1"/>
      <c r="N73" s="1"/>
      <c r="O73" s="1"/>
      <c r="P73" s="1"/>
      <c r="Q73" s="1"/>
      <c r="R73" s="1"/>
      <c r="S73" s="1"/>
      <c r="T73" s="1"/>
    </row>
    <row r="74" spans="2:20">
      <c r="B74" s="26" t="s">
        <v>35</v>
      </c>
      <c r="C74" s="26" t="s">
        <v>29</v>
      </c>
      <c r="D74" s="26" t="str">
        <f>VLOOKUP(CONCATENATE(B74,"-",C74),'INPUT Customer #''s'!$B$17:$H$46,4,0)</f>
        <v>Secondary</v>
      </c>
      <c r="E74" s="216">
        <f>VLOOKUP(CONCATENATE(B74,"-",C74),'INPUT Customer #''s'!$B$125:$T$155,7,0)</f>
        <v>0</v>
      </c>
      <c r="F74" s="216">
        <f>VLOOKUP(CONCATENATE(B74,"-",C74),'INPUT Customer #''s'!$B$125:$T$155,15,0)</f>
        <v>0</v>
      </c>
      <c r="G74" s="161">
        <f t="shared" si="5"/>
        <v>0</v>
      </c>
      <c r="H74" s="28">
        <f t="shared" si="6"/>
        <v>0</v>
      </c>
      <c r="I74" s="1"/>
      <c r="J74" s="1"/>
      <c r="K74" s="1"/>
      <c r="L74" s="1"/>
      <c r="M74" s="1"/>
      <c r="N74" s="1"/>
      <c r="O74" s="1"/>
      <c r="P74" s="1"/>
      <c r="Q74" s="1"/>
      <c r="R74" s="1"/>
      <c r="S74" s="1"/>
      <c r="T74" s="1"/>
    </row>
    <row r="75" spans="2:20">
      <c r="B75" s="26" t="s">
        <v>35</v>
      </c>
      <c r="C75" s="26" t="s">
        <v>36</v>
      </c>
      <c r="D75" s="26" t="str">
        <f>VLOOKUP(CONCATENATE(B75,"-",C75),'INPUT Customer #''s'!$B$17:$H$46,4,0)</f>
        <v>NA</v>
      </c>
      <c r="E75" s="216">
        <f>VLOOKUP(CONCATENATE(B75,"-",C75),'INPUT Customer #''s'!$B$125:$T$155,7,0)</f>
        <v>0</v>
      </c>
      <c r="F75" s="216">
        <f>VLOOKUP(CONCATENATE(B75,"-",C75),'INPUT Customer #''s'!$B$125:$T$155,15,0)</f>
        <v>0</v>
      </c>
      <c r="G75" s="161">
        <f t="shared" si="5"/>
        <v>0</v>
      </c>
      <c r="H75" s="28">
        <f t="shared" si="6"/>
        <v>0</v>
      </c>
      <c r="I75" s="1"/>
      <c r="J75" s="1"/>
      <c r="K75" s="1"/>
      <c r="L75" s="1"/>
      <c r="M75" s="1"/>
      <c r="N75" s="1"/>
      <c r="O75" s="1"/>
      <c r="P75" s="1"/>
      <c r="Q75" s="1"/>
      <c r="R75" s="1"/>
      <c r="S75" s="1"/>
      <c r="T75" s="1"/>
    </row>
    <row r="76" spans="2:20">
      <c r="B76" s="1"/>
      <c r="C76" s="1"/>
      <c r="D76" s="1"/>
      <c r="E76" s="1"/>
      <c r="F76" s="1"/>
      <c r="G76" s="1"/>
      <c r="H76" s="1"/>
      <c r="I76" s="1"/>
      <c r="J76" s="1"/>
      <c r="K76" s="1"/>
      <c r="L76" s="1"/>
      <c r="M76" s="1"/>
      <c r="N76" s="1"/>
      <c r="O76" s="1"/>
      <c r="P76" s="1"/>
      <c r="Q76" s="1"/>
      <c r="R76" s="1"/>
      <c r="S76" s="1"/>
      <c r="T76" s="1"/>
    </row>
    <row r="77" spans="2:20">
      <c r="B77" s="1"/>
      <c r="C77" s="1"/>
      <c r="D77" s="1"/>
      <c r="E77" s="1"/>
      <c r="F77" s="1"/>
      <c r="G77" s="1"/>
      <c r="H77" s="1"/>
      <c r="I77" s="1"/>
      <c r="J77" s="1"/>
      <c r="K77" s="1"/>
      <c r="L77" s="1"/>
      <c r="M77" s="1"/>
      <c r="N77" s="1"/>
      <c r="O77" s="1"/>
      <c r="P77" s="1"/>
      <c r="Q77" s="1"/>
      <c r="R77" s="1"/>
      <c r="S77" s="1"/>
      <c r="T77" s="1"/>
    </row>
    <row r="78" spans="2:20" ht="15">
      <c r="B78" s="341"/>
      <c r="C78" s="341"/>
      <c r="D78" s="341"/>
      <c r="E78" s="341"/>
      <c r="F78" s="341"/>
      <c r="G78" s="341"/>
      <c r="H78" s="341"/>
      <c r="I78" s="341"/>
      <c r="J78" s="1"/>
      <c r="K78" s="1"/>
      <c r="L78" s="1"/>
      <c r="M78" s="1"/>
      <c r="N78" s="1"/>
      <c r="O78" s="1"/>
      <c r="P78" s="1"/>
      <c r="Q78" s="1"/>
      <c r="R78" s="1"/>
      <c r="S78" s="1"/>
      <c r="T78" s="1"/>
    </row>
    <row r="79" spans="2:20" ht="15">
      <c r="B79" s="341"/>
      <c r="C79" s="341"/>
      <c r="D79" s="341"/>
      <c r="E79" s="341"/>
      <c r="F79" s="341"/>
      <c r="G79" s="341"/>
      <c r="H79" s="341"/>
      <c r="I79" s="341"/>
      <c r="J79" s="1"/>
      <c r="K79" s="1"/>
      <c r="L79" s="1"/>
      <c r="M79" s="1"/>
      <c r="N79" s="1"/>
      <c r="O79" s="1"/>
      <c r="P79" s="1"/>
      <c r="Q79" s="1"/>
      <c r="R79" s="1"/>
      <c r="S79" s="1"/>
      <c r="T79" s="1"/>
    </row>
    <row r="80" spans="2:20" ht="15">
      <c r="B80" s="341"/>
      <c r="C80" s="341"/>
      <c r="D80" s="341"/>
      <c r="E80" s="341"/>
      <c r="F80" s="341"/>
      <c r="G80" s="341"/>
      <c r="H80" s="341"/>
      <c r="I80" s="341"/>
      <c r="J80" s="1"/>
      <c r="K80" s="1"/>
      <c r="L80" s="1"/>
      <c r="M80" s="1"/>
      <c r="N80" s="1"/>
      <c r="O80" s="1"/>
      <c r="P80" s="1"/>
      <c r="Q80" s="1"/>
      <c r="R80" s="1"/>
      <c r="S80" s="1"/>
      <c r="T80" s="1"/>
    </row>
    <row r="81" spans="2:20" ht="15">
      <c r="B81" s="341"/>
      <c r="C81" s="341"/>
      <c r="D81" s="341"/>
      <c r="E81" s="341"/>
      <c r="F81" s="341"/>
      <c r="G81" s="341"/>
      <c r="H81" s="341"/>
      <c r="I81" s="341"/>
      <c r="J81" s="1"/>
      <c r="K81" s="1"/>
      <c r="L81" s="1"/>
      <c r="M81" s="1"/>
      <c r="N81" s="1"/>
      <c r="O81" s="1"/>
      <c r="P81" s="1"/>
      <c r="Q81" s="1"/>
      <c r="R81" s="1"/>
      <c r="S81" s="1"/>
      <c r="T81" s="1"/>
    </row>
    <row r="82" spans="2:20" ht="15">
      <c r="B82" s="341"/>
      <c r="C82" s="341"/>
      <c r="D82" s="341"/>
      <c r="E82" s="341"/>
      <c r="F82" s="341"/>
      <c r="G82" s="341"/>
      <c r="H82" s="341"/>
      <c r="I82" s="341"/>
      <c r="J82" s="1"/>
      <c r="K82" s="1"/>
      <c r="L82" s="1"/>
      <c r="M82" s="1"/>
      <c r="N82" s="1"/>
      <c r="O82" s="1"/>
      <c r="P82" s="1"/>
      <c r="Q82" s="1"/>
      <c r="R82" s="1"/>
      <c r="S82" s="1"/>
      <c r="T82" s="1"/>
    </row>
    <row r="83" spans="2:20">
      <c r="I83" s="1"/>
      <c r="J83" s="1"/>
      <c r="K83" s="1"/>
      <c r="L83" s="1"/>
      <c r="M83" s="1"/>
      <c r="N83" s="1"/>
      <c r="O83" s="1"/>
      <c r="P83" s="1"/>
      <c r="Q83" s="1"/>
      <c r="R83" s="1"/>
      <c r="S83" s="1"/>
      <c r="T83" s="1"/>
    </row>
    <row r="84" spans="2:20">
      <c r="I84" s="1"/>
      <c r="J84" s="1"/>
      <c r="K84" s="1"/>
      <c r="L84" s="1"/>
      <c r="M84" s="1"/>
      <c r="N84" s="1"/>
      <c r="O84" s="1"/>
      <c r="P84" s="1"/>
      <c r="Q84" s="1"/>
      <c r="R84" s="1"/>
      <c r="S84" s="1"/>
      <c r="T84" s="1"/>
    </row>
    <row r="85" spans="2:20">
      <c r="I85" s="1"/>
      <c r="J85" s="1"/>
      <c r="K85" s="1"/>
      <c r="L85" s="1"/>
      <c r="M85" s="1"/>
      <c r="N85" s="1"/>
      <c r="O85" s="1"/>
      <c r="P85" s="1"/>
      <c r="Q85" s="1"/>
      <c r="R85" s="1"/>
      <c r="S85" s="1"/>
      <c r="T85" s="1"/>
    </row>
    <row r="86" spans="2:20">
      <c r="I86" s="1"/>
      <c r="J86" s="1"/>
      <c r="K86" s="1"/>
      <c r="L86" s="1"/>
      <c r="M86" s="1"/>
      <c r="N86" s="1"/>
      <c r="O86" s="1"/>
      <c r="P86" s="1"/>
      <c r="Q86" s="1"/>
      <c r="R86" s="1"/>
      <c r="S86" s="1"/>
      <c r="T86" s="1"/>
    </row>
    <row r="87" spans="2:20">
      <c r="I87" s="1"/>
      <c r="J87" s="1"/>
      <c r="K87" s="1"/>
      <c r="L87" s="1"/>
      <c r="M87" s="1"/>
      <c r="N87" s="1"/>
      <c r="O87" s="1"/>
      <c r="P87" s="1"/>
      <c r="Q87" s="1"/>
      <c r="R87" s="1"/>
      <c r="S87" s="1"/>
      <c r="T87" s="1"/>
    </row>
    <row r="88" spans="2:20">
      <c r="I88" s="1"/>
      <c r="J88" s="1"/>
      <c r="K88" s="1"/>
      <c r="L88" s="1"/>
      <c r="M88" s="1"/>
      <c r="N88" s="1"/>
      <c r="O88" s="1"/>
      <c r="P88" s="1"/>
      <c r="Q88" s="1"/>
      <c r="R88" s="1"/>
      <c r="S88" s="1"/>
      <c r="T88" s="1"/>
    </row>
    <row r="89" spans="2:20">
      <c r="B89" s="1"/>
      <c r="C89" s="1"/>
      <c r="D89" s="1"/>
      <c r="E89" s="1"/>
      <c r="F89" s="1"/>
      <c r="G89" s="1"/>
      <c r="H89" s="1"/>
      <c r="I89" s="1"/>
      <c r="J89" s="1"/>
      <c r="K89" s="1"/>
      <c r="L89" s="1"/>
      <c r="M89" s="1"/>
      <c r="N89" s="1"/>
      <c r="O89" s="1"/>
      <c r="P89" s="1"/>
      <c r="Q89" s="1"/>
      <c r="R89" s="1"/>
      <c r="S89" s="1"/>
      <c r="T89" s="1"/>
    </row>
    <row r="90" spans="2:20">
      <c r="B90" s="1"/>
      <c r="C90" s="1"/>
      <c r="D90" s="1"/>
      <c r="E90" s="1"/>
      <c r="F90" s="1"/>
      <c r="G90" s="1"/>
      <c r="H90" s="1"/>
      <c r="I90" s="1"/>
      <c r="J90" s="1"/>
      <c r="K90" s="1"/>
      <c r="L90" s="1"/>
      <c r="M90" s="1"/>
      <c r="N90" s="1"/>
      <c r="O90" s="1"/>
      <c r="P90" s="1"/>
      <c r="Q90" s="1"/>
      <c r="R90" s="1"/>
      <c r="S90" s="1"/>
      <c r="T90" s="1"/>
    </row>
    <row r="91" spans="2:20">
      <c r="B91" s="1"/>
      <c r="C91" s="1"/>
      <c r="D91" s="1"/>
      <c r="E91" s="1"/>
      <c r="F91" s="1"/>
      <c r="G91" s="1"/>
      <c r="H91" s="1"/>
      <c r="I91" s="1"/>
      <c r="J91" s="1"/>
      <c r="K91" s="1"/>
      <c r="L91" s="1"/>
      <c r="M91" s="1"/>
      <c r="N91" s="1"/>
      <c r="O91" s="1"/>
      <c r="P91" s="1"/>
      <c r="Q91" s="1"/>
      <c r="R91" s="1"/>
      <c r="S91" s="1"/>
      <c r="T91" s="1"/>
    </row>
    <row r="92" spans="2:20">
      <c r="B92" s="1"/>
      <c r="C92" s="1"/>
      <c r="D92" s="1"/>
      <c r="E92" s="1"/>
      <c r="F92" s="1"/>
      <c r="G92" s="1"/>
      <c r="H92" s="1"/>
      <c r="I92" s="1"/>
      <c r="J92" s="1"/>
      <c r="K92" s="1"/>
      <c r="L92" s="1"/>
      <c r="M92" s="1"/>
      <c r="N92" s="1"/>
      <c r="O92" s="1"/>
      <c r="P92" s="1"/>
      <c r="Q92" s="1"/>
      <c r="R92" s="1"/>
      <c r="S92" s="1"/>
      <c r="T92" s="1"/>
    </row>
    <row r="93" spans="2:20">
      <c r="B93" s="1"/>
      <c r="C93" s="1"/>
      <c r="D93" s="1"/>
      <c r="E93" s="1"/>
      <c r="F93" s="1"/>
      <c r="G93" s="1"/>
      <c r="H93" s="1"/>
      <c r="I93" s="1"/>
      <c r="J93" s="1"/>
      <c r="K93" s="1"/>
      <c r="L93" s="1"/>
      <c r="M93" s="1"/>
      <c r="N93" s="1"/>
      <c r="O93" s="1"/>
      <c r="P93" s="1"/>
      <c r="Q93" s="1"/>
      <c r="R93" s="1"/>
      <c r="S93" s="1"/>
      <c r="T93" s="1"/>
    </row>
    <row r="94" spans="2:20">
      <c r="B94" s="1"/>
      <c r="C94" s="1"/>
      <c r="D94" s="1"/>
      <c r="E94" s="1"/>
      <c r="F94" s="1"/>
      <c r="G94" s="1"/>
      <c r="H94" s="1"/>
      <c r="I94" s="1"/>
      <c r="J94" s="1"/>
      <c r="K94" s="1"/>
      <c r="L94" s="1"/>
      <c r="M94" s="1"/>
      <c r="N94" s="1"/>
      <c r="O94" s="1"/>
      <c r="P94" s="1"/>
      <c r="Q94" s="1"/>
      <c r="R94" s="1"/>
      <c r="S94" s="1"/>
      <c r="T94" s="1"/>
    </row>
    <row r="95" spans="2:20">
      <c r="B95" s="1"/>
      <c r="C95" s="1"/>
      <c r="D95" s="1"/>
      <c r="E95" s="1"/>
      <c r="F95" s="1"/>
      <c r="G95" s="1"/>
      <c r="H95" s="1"/>
      <c r="I95" s="1"/>
      <c r="J95" s="1"/>
      <c r="K95" s="1"/>
      <c r="L95" s="1"/>
      <c r="M95" s="1"/>
      <c r="N95" s="1"/>
      <c r="O95" s="1"/>
      <c r="P95" s="1"/>
      <c r="Q95" s="1"/>
      <c r="R95" s="1"/>
      <c r="S95" s="1"/>
      <c r="T95" s="1"/>
    </row>
    <row r="96" spans="2:20">
      <c r="B96" s="1"/>
      <c r="C96" s="1"/>
      <c r="D96" s="1"/>
      <c r="E96" s="1"/>
      <c r="F96" s="1"/>
      <c r="G96" s="1"/>
      <c r="H96" s="1"/>
      <c r="I96" s="1"/>
      <c r="J96" s="1"/>
      <c r="K96" s="1"/>
      <c r="L96" s="1"/>
      <c r="M96" s="1"/>
      <c r="N96" s="1"/>
      <c r="O96" s="1"/>
      <c r="P96" s="1"/>
      <c r="Q96" s="1"/>
      <c r="R96" s="1"/>
      <c r="S96" s="1"/>
      <c r="T96" s="1"/>
    </row>
    <row r="97" spans="2:20">
      <c r="B97" s="1"/>
      <c r="C97" s="1"/>
      <c r="D97" s="1"/>
      <c r="E97" s="1"/>
      <c r="F97" s="1"/>
      <c r="G97" s="1"/>
      <c r="H97" s="1"/>
      <c r="I97" s="1"/>
      <c r="J97" s="1"/>
      <c r="K97" s="1"/>
      <c r="L97" s="1"/>
      <c r="M97" s="1"/>
      <c r="N97" s="1"/>
      <c r="O97" s="1"/>
      <c r="P97" s="1"/>
      <c r="Q97" s="1"/>
      <c r="R97" s="1"/>
      <c r="S97" s="1"/>
      <c r="T97" s="1"/>
    </row>
    <row r="98" spans="2:20">
      <c r="B98" s="1"/>
      <c r="C98" s="1"/>
      <c r="D98" s="1"/>
      <c r="E98" s="1"/>
      <c r="F98" s="1"/>
      <c r="G98" s="1"/>
      <c r="H98" s="1"/>
      <c r="I98" s="1"/>
      <c r="J98" s="1"/>
      <c r="K98" s="1"/>
      <c r="L98" s="1"/>
      <c r="M98" s="1"/>
      <c r="N98" s="1"/>
      <c r="O98" s="1"/>
      <c r="P98" s="1"/>
      <c r="Q98" s="1"/>
      <c r="R98" s="1"/>
      <c r="S98" s="1"/>
      <c r="T98" s="1"/>
    </row>
    <row r="99" spans="2:20">
      <c r="B99" s="1"/>
      <c r="C99" s="1"/>
      <c r="D99" s="1"/>
      <c r="E99" s="1"/>
      <c r="F99" s="1"/>
      <c r="G99" s="1"/>
      <c r="H99" s="1"/>
      <c r="I99" s="1"/>
      <c r="J99" s="1"/>
      <c r="K99" s="1"/>
      <c r="L99" s="1"/>
      <c r="M99" s="1"/>
      <c r="N99" s="1"/>
      <c r="O99" s="1"/>
      <c r="P99" s="1"/>
      <c r="Q99" s="1"/>
      <c r="R99" s="1"/>
      <c r="S99" s="1"/>
      <c r="T99" s="1"/>
    </row>
    <row r="100" spans="2:20">
      <c r="B100" s="1"/>
      <c r="C100" s="1"/>
      <c r="D100" s="1"/>
      <c r="E100" s="1"/>
      <c r="F100" s="1"/>
      <c r="G100" s="1"/>
      <c r="H100" s="1"/>
      <c r="I100" s="1"/>
      <c r="J100" s="1"/>
      <c r="K100" s="1"/>
      <c r="L100" s="1"/>
      <c r="M100" s="1"/>
      <c r="N100" s="1"/>
      <c r="O100" s="1"/>
      <c r="P100" s="1"/>
      <c r="Q100" s="1"/>
      <c r="R100" s="1"/>
      <c r="S100" s="1"/>
      <c r="T100" s="1"/>
    </row>
    <row r="101" spans="2:20">
      <c r="B101" s="1"/>
      <c r="C101" s="1"/>
      <c r="D101" s="1"/>
      <c r="E101" s="1"/>
      <c r="F101" s="1"/>
      <c r="G101" s="1"/>
      <c r="H101" s="1"/>
      <c r="I101" s="1"/>
      <c r="J101" s="1"/>
      <c r="K101" s="1"/>
      <c r="L101" s="1"/>
      <c r="M101" s="1"/>
      <c r="N101" s="1"/>
      <c r="O101" s="1"/>
      <c r="P101" s="1"/>
      <c r="Q101" s="1"/>
      <c r="R101" s="1"/>
      <c r="S101" s="1"/>
      <c r="T101" s="1"/>
    </row>
    <row r="102" spans="2:20">
      <c r="B102" s="1"/>
      <c r="C102" s="1"/>
      <c r="D102" s="1"/>
      <c r="E102" s="1"/>
      <c r="F102" s="1"/>
      <c r="G102" s="1"/>
      <c r="H102" s="1"/>
      <c r="I102" s="1"/>
      <c r="J102" s="1"/>
      <c r="K102" s="1"/>
      <c r="L102" s="1"/>
      <c r="M102" s="1"/>
      <c r="N102" s="1"/>
      <c r="O102" s="1"/>
      <c r="P102" s="1"/>
      <c r="Q102" s="1"/>
      <c r="R102" s="1"/>
      <c r="S102" s="1"/>
      <c r="T102" s="1"/>
    </row>
    <row r="103" spans="2:20">
      <c r="B103" s="1"/>
      <c r="C103" s="1"/>
      <c r="D103" s="1"/>
      <c r="E103" s="1"/>
      <c r="F103" s="1"/>
      <c r="G103" s="1"/>
      <c r="H103" s="1"/>
      <c r="I103" s="1"/>
      <c r="J103" s="1"/>
      <c r="K103" s="1"/>
      <c r="L103" s="1"/>
      <c r="M103" s="1"/>
      <c r="N103" s="1"/>
      <c r="O103" s="1"/>
      <c r="P103" s="1"/>
      <c r="Q103" s="1"/>
      <c r="R103" s="1"/>
      <c r="S103" s="1"/>
      <c r="T103" s="1"/>
    </row>
    <row r="104" spans="2:20">
      <c r="B104" s="1"/>
      <c r="C104" s="1"/>
      <c r="D104" s="1"/>
      <c r="E104" s="1"/>
      <c r="F104" s="1"/>
      <c r="G104" s="1"/>
      <c r="H104" s="1"/>
      <c r="I104" s="1"/>
      <c r="J104" s="1"/>
      <c r="K104" s="1"/>
      <c r="L104" s="1"/>
      <c r="M104" s="1"/>
      <c r="N104" s="1"/>
      <c r="O104" s="1"/>
      <c r="P104" s="1"/>
      <c r="Q104" s="1"/>
      <c r="R104" s="1"/>
      <c r="S104" s="1"/>
      <c r="T104" s="1"/>
    </row>
    <row r="105" spans="2:20">
      <c r="B105" s="1"/>
      <c r="C105" s="1"/>
      <c r="D105" s="1"/>
      <c r="E105" s="1"/>
      <c r="F105" s="1"/>
      <c r="G105" s="1"/>
      <c r="H105" s="1"/>
      <c r="I105" s="1"/>
      <c r="J105" s="1"/>
      <c r="K105" s="1"/>
      <c r="L105" s="1"/>
      <c r="M105" s="1"/>
      <c r="N105" s="1"/>
      <c r="O105" s="1"/>
      <c r="P105" s="1"/>
      <c r="Q105" s="1"/>
      <c r="R105" s="1"/>
      <c r="S105" s="1"/>
      <c r="T105" s="1"/>
    </row>
    <row r="106" spans="2:20">
      <c r="B106" s="1"/>
      <c r="C106" s="1"/>
      <c r="D106" s="1"/>
      <c r="E106" s="1"/>
      <c r="F106" s="1"/>
      <c r="G106" s="1"/>
      <c r="H106" s="1"/>
      <c r="I106" s="1"/>
      <c r="J106" s="1"/>
      <c r="K106" s="1"/>
      <c r="L106" s="1"/>
      <c r="M106" s="1"/>
      <c r="N106" s="1"/>
      <c r="O106" s="1"/>
      <c r="P106" s="1"/>
      <c r="Q106" s="1"/>
      <c r="R106" s="1"/>
      <c r="S106" s="1"/>
      <c r="T106" s="1"/>
    </row>
    <row r="107" spans="2:20">
      <c r="B107" s="1"/>
      <c r="C107" s="1"/>
      <c r="D107" s="1"/>
      <c r="E107" s="1"/>
      <c r="F107" s="1"/>
      <c r="G107" s="1"/>
      <c r="H107" s="1"/>
      <c r="I107" s="1"/>
      <c r="J107" s="1"/>
      <c r="K107" s="1"/>
      <c r="L107" s="1"/>
      <c r="M107" s="1"/>
      <c r="N107" s="1"/>
      <c r="O107" s="1"/>
      <c r="P107" s="1"/>
      <c r="Q107" s="1"/>
      <c r="R107" s="1"/>
      <c r="S107" s="1"/>
      <c r="T107" s="1"/>
    </row>
    <row r="108" spans="2:20">
      <c r="B108" s="1"/>
      <c r="C108" s="1"/>
      <c r="D108" s="1"/>
      <c r="E108" s="1"/>
      <c r="F108" s="1"/>
      <c r="G108" s="1"/>
      <c r="H108" s="1"/>
      <c r="I108" s="1"/>
      <c r="J108" s="1"/>
      <c r="K108" s="1"/>
      <c r="L108" s="1"/>
      <c r="M108" s="1"/>
      <c r="N108" s="1"/>
      <c r="O108" s="1"/>
      <c r="P108" s="1"/>
      <c r="Q108" s="1"/>
      <c r="R108" s="1"/>
      <c r="S108" s="1"/>
      <c r="T108" s="1"/>
    </row>
    <row r="109" spans="2:20">
      <c r="B109" s="1"/>
      <c r="C109" s="1"/>
      <c r="D109" s="1"/>
      <c r="E109" s="1"/>
      <c r="F109" s="1"/>
      <c r="G109" s="1"/>
      <c r="H109" s="1"/>
      <c r="I109" s="1"/>
      <c r="J109" s="1"/>
      <c r="K109" s="1"/>
      <c r="L109" s="1"/>
      <c r="M109" s="1"/>
      <c r="N109" s="1"/>
      <c r="O109" s="1"/>
      <c r="P109" s="1"/>
      <c r="Q109" s="1"/>
      <c r="R109" s="1"/>
      <c r="S109" s="1"/>
      <c r="T109" s="1"/>
    </row>
    <row r="110" spans="2:20">
      <c r="B110" s="1"/>
      <c r="C110" s="1"/>
      <c r="D110" s="1"/>
      <c r="E110" s="1"/>
      <c r="F110" s="1"/>
      <c r="G110" s="1"/>
      <c r="H110" s="1"/>
      <c r="I110" s="1"/>
      <c r="J110" s="1"/>
      <c r="K110" s="1"/>
      <c r="L110" s="1"/>
      <c r="M110" s="1"/>
      <c r="N110" s="1"/>
      <c r="O110" s="1"/>
      <c r="P110" s="1"/>
      <c r="Q110" s="1"/>
      <c r="R110" s="1"/>
      <c r="S110" s="1"/>
      <c r="T110" s="1"/>
    </row>
    <row r="111" spans="2:20">
      <c r="B111" s="1"/>
      <c r="C111" s="1"/>
      <c r="D111" s="1"/>
      <c r="E111" s="1"/>
      <c r="F111" s="1"/>
      <c r="G111" s="1"/>
      <c r="H111" s="1"/>
      <c r="I111" s="1"/>
      <c r="J111" s="1"/>
      <c r="K111" s="1"/>
      <c r="L111" s="1"/>
      <c r="M111" s="1"/>
      <c r="N111" s="1"/>
      <c r="O111" s="1"/>
      <c r="P111" s="1"/>
      <c r="Q111" s="1"/>
      <c r="R111" s="1"/>
      <c r="S111" s="1"/>
      <c r="T111" s="1"/>
    </row>
    <row r="112" spans="2:20">
      <c r="B112" s="1"/>
      <c r="C112" s="1"/>
      <c r="D112" s="1"/>
      <c r="E112" s="1"/>
      <c r="F112" s="1"/>
      <c r="G112" s="1"/>
      <c r="H112" s="1"/>
      <c r="I112" s="1"/>
      <c r="J112" s="1"/>
      <c r="K112" s="1"/>
      <c r="L112" s="1"/>
      <c r="M112" s="1"/>
      <c r="N112" s="1"/>
      <c r="O112" s="1"/>
      <c r="P112" s="1"/>
      <c r="Q112" s="1"/>
      <c r="R112" s="1"/>
      <c r="S112" s="1"/>
      <c r="T112" s="1"/>
    </row>
    <row r="113" spans="2:20">
      <c r="B113" s="1"/>
      <c r="C113" s="1"/>
      <c r="D113" s="1"/>
      <c r="E113" s="1"/>
      <c r="F113" s="1"/>
      <c r="G113" s="1"/>
      <c r="H113" s="1"/>
      <c r="I113" s="1"/>
      <c r="J113" s="1"/>
      <c r="K113" s="1"/>
      <c r="L113" s="1"/>
      <c r="M113" s="1"/>
      <c r="N113" s="1"/>
      <c r="O113" s="1"/>
      <c r="P113" s="1"/>
      <c r="Q113" s="1"/>
      <c r="R113" s="1"/>
      <c r="S113" s="1"/>
      <c r="T113" s="1"/>
    </row>
    <row r="114" spans="2:20">
      <c r="B114" s="1"/>
      <c r="C114" s="1"/>
      <c r="D114" s="1"/>
      <c r="E114" s="1"/>
      <c r="F114" s="1"/>
      <c r="G114" s="1"/>
      <c r="H114" s="1"/>
      <c r="I114" s="1"/>
      <c r="J114" s="1"/>
      <c r="K114" s="1"/>
      <c r="L114" s="1"/>
      <c r="M114" s="1"/>
      <c r="N114" s="1"/>
      <c r="O114" s="1"/>
      <c r="P114" s="1"/>
      <c r="Q114" s="1"/>
      <c r="R114" s="1"/>
      <c r="S114" s="1"/>
      <c r="T114" s="1"/>
    </row>
    <row r="115" spans="2:20">
      <c r="B115" s="1"/>
      <c r="C115" s="1"/>
      <c r="D115" s="1"/>
      <c r="E115" s="1"/>
      <c r="F115" s="1"/>
      <c r="G115" s="1"/>
      <c r="H115" s="1"/>
      <c r="I115" s="1"/>
      <c r="J115" s="1"/>
      <c r="K115" s="1"/>
      <c r="L115" s="1"/>
      <c r="M115" s="1"/>
      <c r="N115" s="1"/>
      <c r="O115" s="1"/>
      <c r="P115" s="1"/>
      <c r="Q115" s="1"/>
      <c r="R115" s="1"/>
      <c r="S115" s="1"/>
      <c r="T115" s="1"/>
    </row>
    <row r="116" spans="2:20">
      <c r="B116" s="1"/>
      <c r="C116" s="1"/>
      <c r="D116" s="1"/>
      <c r="E116" s="1"/>
      <c r="F116" s="1"/>
      <c r="G116" s="1"/>
      <c r="H116" s="1"/>
      <c r="I116" s="1"/>
      <c r="J116" s="1"/>
      <c r="K116" s="1"/>
      <c r="L116" s="1"/>
      <c r="M116" s="1"/>
      <c r="N116" s="1"/>
      <c r="O116" s="1"/>
      <c r="P116" s="1"/>
      <c r="Q116" s="1"/>
      <c r="R116" s="1"/>
      <c r="S116" s="1"/>
      <c r="T116" s="1"/>
    </row>
    <row r="117" spans="2:20">
      <c r="B117" s="1"/>
      <c r="C117" s="1"/>
      <c r="D117" s="1"/>
      <c r="E117" s="1"/>
      <c r="F117" s="1"/>
      <c r="G117" s="1"/>
      <c r="H117" s="1"/>
      <c r="I117" s="1"/>
      <c r="J117" s="1"/>
      <c r="K117" s="1"/>
      <c r="L117" s="1"/>
      <c r="M117" s="1"/>
      <c r="N117" s="1"/>
      <c r="O117" s="1"/>
      <c r="P117" s="1"/>
      <c r="Q117" s="1"/>
      <c r="R117" s="1"/>
      <c r="S117" s="1"/>
      <c r="T117" s="1"/>
    </row>
    <row r="118" spans="2:20">
      <c r="B118" s="1"/>
      <c r="C118" s="1"/>
      <c r="D118" s="1"/>
      <c r="E118" s="1"/>
      <c r="F118" s="1"/>
      <c r="G118" s="1"/>
      <c r="H118" s="1"/>
      <c r="I118" s="1"/>
      <c r="J118" s="1"/>
      <c r="K118" s="1"/>
      <c r="L118" s="1"/>
      <c r="M118" s="1"/>
      <c r="N118" s="1"/>
      <c r="O118" s="1"/>
      <c r="P118" s="1"/>
      <c r="Q118" s="1"/>
      <c r="R118" s="1"/>
      <c r="S118" s="1"/>
      <c r="T118" s="1"/>
    </row>
    <row r="119" spans="2:20">
      <c r="B119" s="1"/>
      <c r="C119" s="1"/>
      <c r="D119" s="1"/>
      <c r="E119" s="1"/>
      <c r="F119" s="1"/>
      <c r="G119" s="1"/>
      <c r="H119" s="1"/>
      <c r="I119" s="1"/>
      <c r="J119" s="1"/>
      <c r="K119" s="1"/>
      <c r="L119" s="1"/>
      <c r="M119" s="1"/>
      <c r="N119" s="1"/>
      <c r="O119" s="1"/>
      <c r="P119" s="1"/>
      <c r="Q119" s="1"/>
      <c r="R119" s="1"/>
      <c r="S119" s="1"/>
      <c r="T119" s="1"/>
    </row>
    <row r="120" spans="2:20">
      <c r="B120" s="1"/>
      <c r="C120" s="1"/>
      <c r="D120" s="1"/>
      <c r="E120" s="1"/>
      <c r="F120" s="1"/>
      <c r="G120" s="1"/>
      <c r="H120" s="1"/>
      <c r="I120" s="1"/>
      <c r="J120" s="1"/>
      <c r="K120" s="1"/>
      <c r="L120" s="1"/>
      <c r="M120" s="1"/>
      <c r="N120" s="1"/>
      <c r="O120" s="1"/>
      <c r="P120" s="1"/>
      <c r="Q120" s="1"/>
      <c r="R120" s="1"/>
      <c r="S120" s="1"/>
      <c r="T120" s="1"/>
    </row>
    <row r="121" spans="2:20">
      <c r="B121" s="1"/>
      <c r="C121" s="1"/>
      <c r="D121" s="1"/>
      <c r="E121" s="1"/>
      <c r="F121" s="1"/>
      <c r="G121" s="1"/>
      <c r="H121" s="1"/>
      <c r="I121" s="1"/>
      <c r="J121" s="1"/>
      <c r="K121" s="1"/>
      <c r="L121" s="1"/>
      <c r="M121" s="1"/>
      <c r="N121" s="1"/>
      <c r="O121" s="1"/>
      <c r="P121" s="1"/>
      <c r="Q121" s="1"/>
      <c r="R121" s="1"/>
      <c r="S121" s="1"/>
      <c r="T121" s="1"/>
    </row>
    <row r="122" spans="2:20">
      <c r="B122" s="1"/>
      <c r="C122" s="1"/>
      <c r="D122" s="1"/>
      <c r="E122" s="1"/>
      <c r="F122" s="1"/>
      <c r="G122" s="1"/>
      <c r="H122" s="1"/>
      <c r="I122" s="1"/>
      <c r="J122" s="1"/>
      <c r="K122" s="1"/>
      <c r="L122" s="1"/>
      <c r="M122" s="1"/>
      <c r="N122" s="1"/>
      <c r="O122" s="1"/>
      <c r="P122" s="1"/>
      <c r="Q122" s="1"/>
      <c r="R122" s="1"/>
      <c r="S122" s="1"/>
      <c r="T122" s="1"/>
    </row>
    <row r="123" spans="2:20">
      <c r="B123" s="1"/>
      <c r="C123" s="1"/>
      <c r="D123" s="1"/>
      <c r="E123" s="1"/>
      <c r="F123" s="1"/>
      <c r="G123" s="1"/>
      <c r="H123" s="1"/>
      <c r="I123" s="1"/>
      <c r="J123" s="1"/>
      <c r="K123" s="1"/>
      <c r="L123" s="1"/>
      <c r="M123" s="1"/>
      <c r="N123" s="1"/>
      <c r="O123" s="1"/>
      <c r="P123" s="1"/>
      <c r="Q123" s="1"/>
      <c r="R123" s="1"/>
      <c r="S123" s="1"/>
      <c r="T123" s="1"/>
    </row>
    <row r="124" spans="2:20">
      <c r="B124" s="1"/>
      <c r="C124" s="1"/>
      <c r="D124" s="1"/>
      <c r="E124" s="1"/>
      <c r="F124" s="1"/>
      <c r="G124" s="1"/>
      <c r="H124" s="1"/>
      <c r="I124" s="1"/>
      <c r="J124" s="1"/>
      <c r="K124" s="1"/>
      <c r="L124" s="1"/>
      <c r="M124" s="1"/>
      <c r="N124" s="1"/>
      <c r="O124" s="1"/>
      <c r="P124" s="1"/>
      <c r="Q124" s="1"/>
      <c r="R124" s="1"/>
      <c r="S124" s="1"/>
      <c r="T124" s="1"/>
    </row>
    <row r="125" spans="2:20">
      <c r="B125" s="1"/>
      <c r="C125" s="1"/>
      <c r="D125" s="1"/>
      <c r="E125" s="1"/>
      <c r="F125" s="1"/>
      <c r="G125" s="1"/>
      <c r="H125" s="1"/>
      <c r="I125" s="1"/>
      <c r="J125" s="1"/>
      <c r="K125" s="1"/>
      <c r="L125" s="1"/>
      <c r="M125" s="1"/>
      <c r="N125" s="1"/>
      <c r="O125" s="1"/>
      <c r="P125" s="1"/>
      <c r="Q125" s="1"/>
      <c r="R125" s="1"/>
      <c r="S125" s="1"/>
      <c r="T125" s="1"/>
    </row>
    <row r="126" spans="2:20">
      <c r="B126" s="1"/>
      <c r="C126" s="1"/>
      <c r="D126" s="1"/>
      <c r="E126" s="1"/>
      <c r="F126" s="1"/>
      <c r="G126" s="1"/>
      <c r="H126" s="1"/>
      <c r="I126" s="1"/>
      <c r="J126" s="1"/>
      <c r="K126" s="1"/>
      <c r="L126" s="1"/>
      <c r="M126" s="1"/>
      <c r="N126" s="1"/>
      <c r="O126" s="1"/>
      <c r="P126" s="1"/>
      <c r="Q126" s="1"/>
      <c r="R126" s="1"/>
      <c r="S126" s="1"/>
      <c r="T126" s="1"/>
    </row>
    <row r="127" spans="2:20">
      <c r="B127" s="1"/>
      <c r="C127" s="1"/>
      <c r="D127" s="1"/>
      <c r="E127" s="1"/>
      <c r="F127" s="1"/>
      <c r="G127" s="1"/>
      <c r="H127" s="1"/>
      <c r="I127" s="1"/>
      <c r="J127" s="1"/>
      <c r="K127" s="1"/>
      <c r="L127" s="1"/>
      <c r="M127" s="1"/>
      <c r="N127" s="1"/>
      <c r="O127" s="1"/>
      <c r="P127" s="1"/>
      <c r="Q127" s="1"/>
      <c r="R127" s="1"/>
      <c r="S127" s="1"/>
      <c r="T127" s="1"/>
    </row>
    <row r="128" spans="2:20">
      <c r="B128" s="1"/>
      <c r="C128" s="1"/>
      <c r="D128" s="1"/>
      <c r="E128" s="1"/>
      <c r="F128" s="1"/>
      <c r="G128" s="1"/>
      <c r="H128" s="1"/>
      <c r="I128" s="1"/>
      <c r="J128" s="1"/>
      <c r="K128" s="1"/>
      <c r="L128" s="1"/>
      <c r="M128" s="1"/>
      <c r="N128" s="1"/>
      <c r="O128" s="1"/>
      <c r="P128" s="1"/>
      <c r="Q128" s="1"/>
      <c r="R128" s="1"/>
      <c r="S128" s="1"/>
      <c r="T128" s="1"/>
    </row>
    <row r="129" spans="2:20">
      <c r="B129" s="1"/>
      <c r="C129" s="1"/>
      <c r="D129" s="1"/>
      <c r="E129" s="1"/>
      <c r="F129" s="1"/>
      <c r="G129" s="1"/>
      <c r="H129" s="1"/>
      <c r="I129" s="1"/>
      <c r="J129" s="1"/>
      <c r="K129" s="1"/>
      <c r="L129" s="1"/>
      <c r="M129" s="1"/>
      <c r="N129" s="1"/>
      <c r="O129" s="1"/>
      <c r="P129" s="1"/>
      <c r="Q129" s="1"/>
      <c r="R129" s="1"/>
      <c r="S129" s="1"/>
      <c r="T129" s="1"/>
    </row>
    <row r="130" spans="2:20">
      <c r="B130" s="1"/>
      <c r="C130" s="1"/>
      <c r="D130" s="1"/>
      <c r="E130" s="1"/>
      <c r="F130" s="1"/>
      <c r="G130" s="1"/>
      <c r="H130" s="1"/>
      <c r="I130" s="1"/>
      <c r="J130" s="1"/>
      <c r="K130" s="1"/>
      <c r="L130" s="1"/>
      <c r="M130" s="1"/>
      <c r="N130" s="1"/>
      <c r="O130" s="1"/>
      <c r="P130" s="1"/>
      <c r="Q130" s="1"/>
      <c r="R130" s="1"/>
      <c r="S130" s="1"/>
      <c r="T130" s="1"/>
    </row>
    <row r="131" spans="2:20">
      <c r="B131" s="1"/>
      <c r="C131" s="1"/>
      <c r="D131" s="1"/>
      <c r="E131" s="1"/>
      <c r="F131" s="1"/>
      <c r="G131" s="1"/>
      <c r="H131" s="1"/>
      <c r="I131" s="1"/>
      <c r="J131" s="1"/>
      <c r="K131" s="1"/>
      <c r="L131" s="1"/>
      <c r="M131" s="1"/>
      <c r="N131" s="1"/>
      <c r="O131" s="1"/>
      <c r="P131" s="1"/>
      <c r="Q131" s="1"/>
      <c r="R131" s="1"/>
      <c r="S131" s="1"/>
      <c r="T131" s="1"/>
    </row>
    <row r="132" spans="2:20">
      <c r="B132" s="1"/>
      <c r="C132" s="1"/>
      <c r="D132" s="1"/>
      <c r="E132" s="1"/>
      <c r="F132" s="1"/>
      <c r="G132" s="1"/>
      <c r="H132" s="1"/>
      <c r="I132" s="1"/>
      <c r="J132" s="1"/>
      <c r="K132" s="1"/>
      <c r="L132" s="1"/>
      <c r="M132" s="1"/>
      <c r="N132" s="1"/>
      <c r="O132" s="1"/>
      <c r="P132" s="1"/>
      <c r="Q132" s="1"/>
      <c r="R132" s="1"/>
      <c r="S132" s="1"/>
      <c r="T132" s="1"/>
    </row>
    <row r="133" spans="2:20">
      <c r="B133" s="1"/>
      <c r="C133" s="1"/>
      <c r="D133" s="1"/>
      <c r="E133" s="1"/>
      <c r="F133" s="1"/>
      <c r="G133" s="1"/>
      <c r="H133" s="1"/>
      <c r="I133" s="1"/>
      <c r="J133" s="1"/>
      <c r="K133" s="1"/>
      <c r="L133" s="1"/>
      <c r="M133" s="1"/>
      <c r="N133" s="1"/>
      <c r="O133" s="1"/>
      <c r="P133" s="1"/>
      <c r="Q133" s="1"/>
      <c r="R133" s="1"/>
      <c r="S133" s="1"/>
      <c r="T133" s="1"/>
    </row>
    <row r="134" spans="2:20">
      <c r="B134" s="1"/>
      <c r="C134" s="1"/>
      <c r="D134" s="1"/>
      <c r="E134" s="1"/>
      <c r="F134" s="1"/>
      <c r="G134" s="1"/>
      <c r="H134" s="1"/>
      <c r="I134" s="1"/>
      <c r="J134" s="1"/>
      <c r="K134" s="1"/>
      <c r="L134" s="1"/>
      <c r="M134" s="1"/>
      <c r="N134" s="1"/>
      <c r="O134" s="1"/>
      <c r="P134" s="1"/>
      <c r="Q134" s="1"/>
      <c r="R134" s="1"/>
      <c r="S134" s="1"/>
      <c r="T134" s="1"/>
    </row>
    <row r="135" spans="2:20">
      <c r="B135" s="1"/>
      <c r="C135" s="1"/>
      <c r="D135" s="1"/>
      <c r="E135" s="1"/>
      <c r="F135" s="1"/>
      <c r="G135" s="1"/>
      <c r="H135" s="1"/>
      <c r="I135" s="1"/>
      <c r="J135" s="1"/>
      <c r="K135" s="1"/>
      <c r="L135" s="1"/>
      <c r="M135" s="1"/>
      <c r="N135" s="1"/>
      <c r="O135" s="1"/>
      <c r="P135" s="1"/>
      <c r="Q135" s="1"/>
      <c r="R135" s="1"/>
      <c r="S135" s="1"/>
      <c r="T135" s="1"/>
    </row>
    <row r="136" spans="2:20">
      <c r="B136" s="1"/>
      <c r="C136" s="1"/>
      <c r="D136" s="1"/>
      <c r="E136" s="1"/>
      <c r="F136" s="1"/>
      <c r="G136" s="1"/>
      <c r="H136" s="1"/>
      <c r="I136" s="1"/>
      <c r="J136" s="1"/>
      <c r="K136" s="1"/>
      <c r="L136" s="1"/>
      <c r="M136" s="1"/>
      <c r="N136" s="1"/>
      <c r="O136" s="1"/>
      <c r="P136" s="1"/>
      <c r="Q136" s="1"/>
      <c r="R136" s="1"/>
      <c r="S136" s="1"/>
      <c r="T136" s="1"/>
    </row>
    <row r="137" spans="2:20">
      <c r="B137" s="1"/>
      <c r="C137" s="1"/>
      <c r="D137" s="1"/>
      <c r="E137" s="1"/>
      <c r="F137" s="1"/>
      <c r="G137" s="1"/>
      <c r="H137" s="1"/>
      <c r="I137" s="1"/>
      <c r="J137" s="1"/>
      <c r="K137" s="1"/>
      <c r="L137" s="1"/>
      <c r="M137" s="1"/>
      <c r="N137" s="1"/>
      <c r="O137" s="1"/>
      <c r="P137" s="1"/>
      <c r="Q137" s="1"/>
      <c r="R137" s="1"/>
      <c r="S137" s="1"/>
      <c r="T137" s="1"/>
    </row>
    <row r="138" spans="2:20">
      <c r="B138" s="1"/>
      <c r="C138" s="1"/>
      <c r="D138" s="1"/>
      <c r="E138" s="1"/>
      <c r="F138" s="1"/>
      <c r="G138" s="1"/>
      <c r="H138" s="1"/>
      <c r="I138" s="1"/>
      <c r="J138" s="1"/>
      <c r="K138" s="1"/>
      <c r="L138" s="1"/>
      <c r="M138" s="1"/>
      <c r="N138" s="1"/>
      <c r="O138" s="1"/>
      <c r="P138" s="1"/>
      <c r="Q138" s="1"/>
      <c r="R138" s="1"/>
      <c r="S138" s="1"/>
      <c r="T138" s="1"/>
    </row>
    <row r="139" spans="2:20">
      <c r="B139" s="1"/>
      <c r="C139" s="1"/>
      <c r="D139" s="1"/>
      <c r="E139" s="1"/>
      <c r="F139" s="1"/>
      <c r="G139" s="1"/>
      <c r="H139" s="1"/>
      <c r="I139" s="1"/>
      <c r="J139" s="1"/>
      <c r="K139" s="1"/>
      <c r="L139" s="1"/>
      <c r="M139" s="1"/>
      <c r="N139" s="1"/>
      <c r="O139" s="1"/>
      <c r="P139" s="1"/>
      <c r="Q139" s="1"/>
      <c r="R139" s="1"/>
      <c r="S139" s="1"/>
      <c r="T139" s="1"/>
    </row>
    <row r="140" spans="2:20">
      <c r="B140" s="1"/>
      <c r="C140" s="1"/>
      <c r="D140" s="1"/>
      <c r="E140" s="1"/>
      <c r="F140" s="1"/>
      <c r="G140" s="1"/>
      <c r="H140" s="1"/>
      <c r="I140" s="1"/>
      <c r="J140" s="1"/>
      <c r="K140" s="1"/>
      <c r="L140" s="1"/>
      <c r="M140" s="1"/>
      <c r="N140" s="1"/>
      <c r="O140" s="1"/>
      <c r="P140" s="1"/>
      <c r="Q140" s="1"/>
      <c r="R140" s="1"/>
      <c r="S140" s="1"/>
      <c r="T140" s="1"/>
    </row>
    <row r="141" spans="2:20">
      <c r="B141" s="1"/>
      <c r="C141" s="1"/>
      <c r="D141" s="1"/>
      <c r="E141" s="1"/>
      <c r="F141" s="1"/>
      <c r="G141" s="1"/>
      <c r="H141" s="1"/>
      <c r="I141" s="1"/>
      <c r="J141" s="1"/>
      <c r="K141" s="1"/>
      <c r="L141" s="1"/>
      <c r="M141" s="1"/>
      <c r="N141" s="1"/>
      <c r="O141" s="1"/>
      <c r="P141" s="1"/>
      <c r="Q141" s="1"/>
      <c r="R141" s="1"/>
      <c r="S141" s="1"/>
      <c r="T141" s="1"/>
    </row>
    <row r="142" spans="2:20">
      <c r="B142" s="1"/>
      <c r="C142" s="1"/>
      <c r="D142" s="1"/>
      <c r="E142" s="1"/>
      <c r="F142" s="1"/>
      <c r="G142" s="1"/>
      <c r="H142" s="1"/>
      <c r="I142" s="1"/>
      <c r="J142" s="1"/>
      <c r="K142" s="1"/>
      <c r="L142" s="1"/>
      <c r="M142" s="1"/>
      <c r="N142" s="1"/>
      <c r="O142" s="1"/>
      <c r="P142" s="1"/>
      <c r="Q142" s="1"/>
      <c r="R142" s="1"/>
      <c r="S142" s="1"/>
      <c r="T142" s="1"/>
    </row>
    <row r="143" spans="2:20">
      <c r="B143" s="1"/>
      <c r="C143" s="1"/>
      <c r="D143" s="1"/>
      <c r="E143" s="1"/>
      <c r="F143" s="1"/>
      <c r="G143" s="1"/>
      <c r="H143" s="1"/>
      <c r="I143" s="1"/>
      <c r="J143" s="1"/>
      <c r="K143" s="1"/>
      <c r="L143" s="1"/>
      <c r="M143" s="1"/>
      <c r="N143" s="1"/>
      <c r="O143" s="1"/>
      <c r="P143" s="1"/>
      <c r="Q143" s="1"/>
      <c r="R143" s="1"/>
      <c r="S143" s="1"/>
      <c r="T143" s="1"/>
    </row>
    <row r="144" spans="2:20">
      <c r="B144" s="1"/>
      <c r="C144" s="1"/>
      <c r="D144" s="1"/>
      <c r="E144" s="1"/>
      <c r="F144" s="1"/>
      <c r="G144" s="1"/>
      <c r="H144" s="1"/>
      <c r="I144" s="1"/>
      <c r="J144" s="1"/>
      <c r="K144" s="1"/>
      <c r="L144" s="1"/>
      <c r="M144" s="1"/>
      <c r="N144" s="1"/>
      <c r="O144" s="1"/>
      <c r="P144" s="1"/>
      <c r="Q144" s="1"/>
      <c r="R144" s="1"/>
      <c r="S144" s="1"/>
      <c r="T144" s="1"/>
    </row>
    <row r="145" spans="2:20">
      <c r="B145" s="1"/>
      <c r="C145" s="1"/>
      <c r="D145" s="1"/>
      <c r="E145" s="1"/>
      <c r="F145" s="1"/>
      <c r="G145" s="1"/>
      <c r="H145" s="1"/>
      <c r="I145" s="1"/>
      <c r="J145" s="1"/>
      <c r="K145" s="1"/>
      <c r="L145" s="1"/>
      <c r="M145" s="1"/>
      <c r="N145" s="1"/>
      <c r="O145" s="1"/>
      <c r="P145" s="1"/>
      <c r="Q145" s="1"/>
      <c r="R145" s="1"/>
      <c r="S145" s="1"/>
      <c r="T145" s="1"/>
    </row>
    <row r="146" spans="2:20">
      <c r="B146" s="1"/>
      <c r="C146" s="1"/>
      <c r="D146" s="1"/>
      <c r="E146" s="1"/>
      <c r="F146" s="1"/>
      <c r="G146" s="1"/>
      <c r="H146" s="1"/>
      <c r="I146" s="1"/>
      <c r="J146" s="1"/>
      <c r="K146" s="1"/>
      <c r="L146" s="1"/>
      <c r="M146" s="1"/>
      <c r="N146" s="1"/>
      <c r="O146" s="1"/>
      <c r="P146" s="1"/>
      <c r="Q146" s="1"/>
      <c r="R146" s="1"/>
      <c r="S146" s="1"/>
      <c r="T146" s="1"/>
    </row>
    <row r="147" spans="2:20">
      <c r="B147" s="1"/>
      <c r="C147" s="1"/>
      <c r="D147" s="1"/>
      <c r="E147" s="1"/>
      <c r="F147" s="1"/>
      <c r="G147" s="1"/>
      <c r="H147" s="1"/>
      <c r="I147" s="1"/>
      <c r="J147" s="1"/>
      <c r="K147" s="1"/>
      <c r="L147" s="1"/>
      <c r="M147" s="1"/>
      <c r="N147" s="1"/>
      <c r="O147" s="1"/>
      <c r="P147" s="1"/>
      <c r="Q147" s="1"/>
      <c r="R147" s="1"/>
      <c r="S147" s="1"/>
      <c r="T147" s="1"/>
    </row>
    <row r="148" spans="2:20">
      <c r="B148" s="1"/>
      <c r="C148" s="1"/>
      <c r="D148" s="1"/>
      <c r="E148" s="1"/>
      <c r="F148" s="1"/>
      <c r="G148" s="1"/>
      <c r="H148" s="1"/>
      <c r="I148" s="1"/>
      <c r="J148" s="1"/>
      <c r="K148" s="1"/>
      <c r="L148" s="1"/>
      <c r="M148" s="1"/>
      <c r="N148" s="1"/>
      <c r="O148" s="1"/>
      <c r="P148" s="1"/>
      <c r="Q148" s="1"/>
      <c r="R148" s="1"/>
      <c r="S148" s="1"/>
      <c r="T148" s="1"/>
    </row>
    <row r="149" spans="2:20">
      <c r="B149" s="1"/>
      <c r="C149" s="1"/>
      <c r="D149" s="1"/>
      <c r="E149" s="1"/>
      <c r="F149" s="1"/>
      <c r="G149" s="1"/>
      <c r="H149" s="1"/>
      <c r="I149" s="1"/>
      <c r="J149" s="1"/>
      <c r="K149" s="1"/>
      <c r="L149" s="1"/>
      <c r="M149" s="1"/>
      <c r="N149" s="1"/>
      <c r="O149" s="1"/>
      <c r="P149" s="1"/>
      <c r="Q149" s="1"/>
      <c r="R149" s="1"/>
      <c r="S149" s="1"/>
      <c r="T149" s="1"/>
    </row>
    <row r="150" spans="2:20">
      <c r="B150" s="1"/>
      <c r="C150" s="1"/>
      <c r="D150" s="1"/>
      <c r="E150" s="1"/>
      <c r="F150" s="1"/>
      <c r="G150" s="1"/>
      <c r="H150" s="1"/>
      <c r="I150" s="1"/>
      <c r="J150" s="1"/>
      <c r="K150" s="1"/>
      <c r="L150" s="1"/>
      <c r="M150" s="1"/>
      <c r="N150" s="1"/>
      <c r="O150" s="1"/>
      <c r="P150" s="1"/>
      <c r="Q150" s="1"/>
      <c r="R150" s="1"/>
      <c r="S150" s="1"/>
      <c r="T150" s="1"/>
    </row>
    <row r="151" spans="2:20">
      <c r="B151" s="1"/>
      <c r="C151" s="1"/>
      <c r="D151" s="1"/>
      <c r="E151" s="1"/>
      <c r="F151" s="1"/>
      <c r="G151" s="1"/>
      <c r="H151" s="1"/>
      <c r="I151" s="1"/>
      <c r="J151" s="1"/>
      <c r="K151" s="1"/>
      <c r="L151" s="1"/>
      <c r="M151" s="1"/>
      <c r="N151" s="1"/>
      <c r="O151" s="1"/>
      <c r="P151" s="1"/>
      <c r="Q151" s="1"/>
      <c r="R151" s="1"/>
      <c r="S151" s="1"/>
      <c r="T151" s="1"/>
    </row>
    <row r="152" spans="2:20">
      <c r="B152" s="1"/>
      <c r="C152" s="1"/>
      <c r="D152" s="1"/>
      <c r="E152" s="1"/>
      <c r="F152" s="1"/>
      <c r="G152" s="1"/>
      <c r="H152" s="1"/>
      <c r="I152" s="1"/>
      <c r="J152" s="1"/>
      <c r="K152" s="1"/>
      <c r="L152" s="1"/>
      <c r="M152" s="1"/>
      <c r="N152" s="1"/>
      <c r="O152" s="1"/>
      <c r="P152" s="1"/>
      <c r="Q152" s="1"/>
      <c r="R152" s="1"/>
      <c r="S152" s="1"/>
      <c r="T152" s="1"/>
    </row>
    <row r="153" spans="2:20">
      <c r="B153" s="1"/>
      <c r="C153" s="1"/>
      <c r="D153" s="1"/>
      <c r="E153" s="1"/>
      <c r="F153" s="1"/>
      <c r="G153" s="1"/>
      <c r="H153" s="1"/>
      <c r="I153" s="1"/>
      <c r="J153" s="1"/>
      <c r="K153" s="1"/>
      <c r="L153" s="1"/>
      <c r="M153" s="1"/>
      <c r="N153" s="1"/>
      <c r="O153" s="1"/>
      <c r="P153" s="1"/>
      <c r="Q153" s="1"/>
      <c r="R153" s="1"/>
      <c r="S153" s="1"/>
      <c r="T153" s="1"/>
    </row>
    <row r="154" spans="2:20">
      <c r="B154" s="1"/>
      <c r="C154" s="1"/>
      <c r="D154" s="1"/>
      <c r="E154" s="1"/>
      <c r="F154" s="1"/>
      <c r="G154" s="1"/>
      <c r="H154" s="1"/>
      <c r="I154" s="1"/>
      <c r="J154" s="1"/>
      <c r="K154" s="1"/>
      <c r="L154" s="1"/>
      <c r="M154" s="1"/>
      <c r="N154" s="1"/>
      <c r="O154" s="1"/>
      <c r="P154" s="1"/>
      <c r="Q154" s="1"/>
      <c r="R154" s="1"/>
      <c r="S154" s="1"/>
      <c r="T154" s="1"/>
    </row>
    <row r="155" spans="2:20">
      <c r="B155" s="1"/>
      <c r="C155" s="1"/>
      <c r="D155" s="1"/>
      <c r="E155" s="1"/>
      <c r="F155" s="1"/>
      <c r="G155" s="1"/>
      <c r="H155" s="1"/>
      <c r="I155" s="1"/>
      <c r="J155" s="1"/>
      <c r="K155" s="1"/>
      <c r="L155" s="1"/>
      <c r="M155" s="1"/>
      <c r="N155" s="1"/>
      <c r="O155" s="1"/>
      <c r="P155" s="1"/>
      <c r="Q155" s="1"/>
      <c r="R155" s="1"/>
      <c r="S155" s="1"/>
      <c r="T155" s="1"/>
    </row>
    <row r="156" spans="2:20">
      <c r="B156" s="1"/>
      <c r="C156" s="1"/>
      <c r="D156" s="1"/>
      <c r="E156" s="1"/>
      <c r="F156" s="1"/>
      <c r="G156" s="1"/>
      <c r="H156" s="1"/>
      <c r="I156" s="1"/>
      <c r="J156" s="1"/>
      <c r="K156" s="1"/>
      <c r="L156" s="1"/>
      <c r="M156" s="1"/>
      <c r="N156" s="1"/>
      <c r="O156" s="1"/>
      <c r="P156" s="1"/>
      <c r="Q156" s="1"/>
      <c r="R156" s="1"/>
      <c r="S156" s="1"/>
      <c r="T156" s="1"/>
    </row>
    <row r="157" spans="2:20">
      <c r="B157" s="1"/>
      <c r="C157" s="1"/>
      <c r="D157" s="1"/>
      <c r="E157" s="1"/>
      <c r="F157" s="1"/>
      <c r="G157" s="1"/>
      <c r="H157" s="1"/>
      <c r="I157" s="1"/>
      <c r="J157" s="1"/>
      <c r="K157" s="1"/>
      <c r="L157" s="1"/>
      <c r="M157" s="1"/>
      <c r="N157" s="1"/>
      <c r="O157" s="1"/>
      <c r="P157" s="1"/>
      <c r="Q157" s="1"/>
      <c r="R157" s="1"/>
      <c r="S157" s="1"/>
      <c r="T157" s="1"/>
    </row>
    <row r="158" spans="2:20">
      <c r="B158" s="1"/>
      <c r="C158" s="1"/>
      <c r="D158" s="1"/>
      <c r="E158" s="1"/>
      <c r="F158" s="1"/>
      <c r="G158" s="1"/>
      <c r="H158" s="1"/>
      <c r="I158" s="1"/>
      <c r="J158" s="1"/>
      <c r="K158" s="1"/>
      <c r="L158" s="1"/>
      <c r="M158" s="1"/>
      <c r="N158" s="1"/>
      <c r="O158" s="1"/>
      <c r="P158" s="1"/>
      <c r="Q158" s="1"/>
      <c r="R158" s="1"/>
      <c r="S158" s="1"/>
      <c r="T158" s="1"/>
    </row>
    <row r="159" spans="2:20">
      <c r="B159" s="1"/>
      <c r="C159" s="1"/>
      <c r="D159" s="1"/>
      <c r="E159" s="1"/>
      <c r="F159" s="1"/>
      <c r="G159" s="1"/>
      <c r="H159" s="1"/>
      <c r="I159" s="1"/>
      <c r="J159" s="1"/>
      <c r="K159" s="1"/>
      <c r="L159" s="1"/>
      <c r="M159" s="1"/>
      <c r="N159" s="1"/>
      <c r="O159" s="1"/>
      <c r="P159" s="1"/>
      <c r="Q159" s="1"/>
      <c r="R159" s="1"/>
      <c r="S159" s="1"/>
      <c r="T159" s="1"/>
    </row>
    <row r="160" spans="2:20">
      <c r="B160" s="1"/>
      <c r="C160" s="1"/>
      <c r="D160" s="1"/>
      <c r="E160" s="1"/>
      <c r="F160" s="1"/>
      <c r="G160" s="1"/>
      <c r="H160" s="1"/>
      <c r="I160" s="1"/>
      <c r="J160" s="1"/>
      <c r="K160" s="1"/>
      <c r="L160" s="1"/>
      <c r="M160" s="1"/>
      <c r="N160" s="1"/>
      <c r="O160" s="1"/>
      <c r="P160" s="1"/>
      <c r="Q160" s="1"/>
      <c r="R160" s="1"/>
      <c r="S160" s="1"/>
      <c r="T160" s="1"/>
    </row>
    <row r="161" spans="2:20">
      <c r="B161" s="1"/>
      <c r="C161" s="1"/>
      <c r="D161" s="1"/>
      <c r="E161" s="1"/>
      <c r="F161" s="1"/>
      <c r="G161" s="1"/>
      <c r="H161" s="1"/>
      <c r="I161" s="1"/>
      <c r="J161" s="1"/>
      <c r="K161" s="1"/>
      <c r="L161" s="1"/>
      <c r="M161" s="1"/>
      <c r="N161" s="1"/>
      <c r="O161" s="1"/>
      <c r="P161" s="1"/>
      <c r="Q161" s="1"/>
      <c r="R161" s="1"/>
      <c r="S161" s="1"/>
      <c r="T161" s="1"/>
    </row>
    <row r="162" spans="2:20">
      <c r="B162" s="1"/>
      <c r="C162" s="1"/>
      <c r="D162" s="1"/>
      <c r="E162" s="1"/>
      <c r="F162" s="1"/>
      <c r="G162" s="1"/>
      <c r="H162" s="1"/>
      <c r="I162" s="1"/>
      <c r="J162" s="1"/>
      <c r="K162" s="1"/>
      <c r="L162" s="1"/>
      <c r="M162" s="1"/>
      <c r="N162" s="1"/>
      <c r="O162" s="1"/>
      <c r="P162" s="1"/>
      <c r="Q162" s="1"/>
      <c r="R162" s="1"/>
      <c r="S162" s="1"/>
      <c r="T162" s="1"/>
    </row>
    <row r="163" spans="2:20">
      <c r="B163" s="1"/>
      <c r="C163" s="1"/>
      <c r="D163" s="1"/>
      <c r="E163" s="1"/>
      <c r="F163" s="1"/>
      <c r="G163" s="1"/>
      <c r="H163" s="1"/>
      <c r="I163" s="1"/>
      <c r="J163" s="1"/>
      <c r="K163" s="1"/>
      <c r="L163" s="1"/>
      <c r="M163" s="1"/>
      <c r="N163" s="1"/>
      <c r="O163" s="1"/>
      <c r="P163" s="1"/>
      <c r="Q163" s="1"/>
      <c r="R163" s="1"/>
      <c r="S163" s="1"/>
      <c r="T163" s="1"/>
    </row>
    <row r="164" spans="2:20">
      <c r="B164" s="1"/>
      <c r="C164" s="1"/>
      <c r="D164" s="1"/>
      <c r="E164" s="1"/>
      <c r="F164" s="1"/>
      <c r="G164" s="1"/>
      <c r="H164" s="1"/>
      <c r="I164" s="1"/>
      <c r="J164" s="1"/>
      <c r="K164" s="1"/>
      <c r="L164" s="1"/>
      <c r="M164" s="1"/>
      <c r="N164" s="1"/>
      <c r="O164" s="1"/>
      <c r="P164" s="1"/>
      <c r="Q164" s="1"/>
      <c r="R164" s="1"/>
      <c r="S164" s="1"/>
      <c r="T164" s="1"/>
    </row>
    <row r="165" spans="2:20">
      <c r="B165" s="1"/>
      <c r="C165" s="1"/>
      <c r="D165" s="1"/>
      <c r="E165" s="1"/>
      <c r="F165" s="1"/>
      <c r="G165" s="1"/>
      <c r="H165" s="1"/>
      <c r="I165" s="1"/>
      <c r="J165" s="1"/>
      <c r="K165" s="1"/>
      <c r="L165" s="1"/>
      <c r="M165" s="1"/>
      <c r="N165" s="1"/>
      <c r="O165" s="1"/>
      <c r="P165" s="1"/>
      <c r="Q165" s="1"/>
      <c r="R165" s="1"/>
      <c r="S165" s="1"/>
      <c r="T165" s="1"/>
    </row>
    <row r="166" spans="2:20">
      <c r="B166" s="1"/>
      <c r="C166" s="1"/>
      <c r="D166" s="1"/>
      <c r="E166" s="1"/>
      <c r="F166" s="1"/>
      <c r="G166" s="1"/>
      <c r="H166" s="1"/>
      <c r="I166" s="1"/>
      <c r="J166" s="1"/>
      <c r="K166" s="1"/>
      <c r="L166" s="1"/>
      <c r="M166" s="1"/>
      <c r="N166" s="1"/>
      <c r="O166" s="1"/>
      <c r="P166" s="1"/>
      <c r="Q166" s="1"/>
      <c r="R166" s="1"/>
      <c r="S166" s="1"/>
      <c r="T166" s="1"/>
    </row>
    <row r="167" spans="2:20">
      <c r="B167" s="1"/>
      <c r="C167" s="1"/>
      <c r="D167" s="1"/>
      <c r="E167" s="1"/>
      <c r="F167" s="1"/>
      <c r="G167" s="1"/>
      <c r="H167" s="1"/>
      <c r="I167" s="1"/>
      <c r="J167" s="1"/>
      <c r="K167" s="1"/>
      <c r="L167" s="1"/>
      <c r="M167" s="1"/>
      <c r="N167" s="1"/>
      <c r="O167" s="1"/>
      <c r="P167" s="1"/>
      <c r="Q167" s="1"/>
      <c r="R167" s="1"/>
      <c r="S167" s="1"/>
      <c r="T167" s="1"/>
    </row>
    <row r="168" spans="2:20">
      <c r="B168" s="1"/>
      <c r="C168" s="1"/>
      <c r="D168" s="1"/>
      <c r="E168" s="1"/>
      <c r="F168" s="1"/>
      <c r="G168" s="1"/>
      <c r="H168" s="1"/>
      <c r="I168" s="1"/>
      <c r="J168" s="1"/>
      <c r="K168" s="1"/>
      <c r="L168" s="1"/>
      <c r="M168" s="1"/>
      <c r="N168" s="1"/>
      <c r="O168" s="1"/>
      <c r="P168" s="1"/>
      <c r="Q168" s="1"/>
      <c r="R168" s="1"/>
      <c r="S168" s="1"/>
      <c r="T168" s="1"/>
    </row>
    <row r="169" spans="2:20">
      <c r="B169" s="1"/>
      <c r="C169" s="1"/>
      <c r="D169" s="1"/>
      <c r="E169" s="1"/>
      <c r="F169" s="1"/>
      <c r="G169" s="1"/>
      <c r="H169" s="1"/>
      <c r="I169" s="1"/>
      <c r="J169" s="1"/>
      <c r="K169" s="1"/>
      <c r="L169" s="1"/>
      <c r="M169" s="1"/>
      <c r="N169" s="1"/>
      <c r="O169" s="1"/>
      <c r="P169" s="1"/>
      <c r="Q169" s="1"/>
      <c r="R169" s="1"/>
      <c r="S169" s="1"/>
      <c r="T169" s="1"/>
    </row>
    <row r="170" spans="2:20">
      <c r="B170" s="1"/>
      <c r="C170" s="1"/>
      <c r="D170" s="1"/>
      <c r="E170" s="1"/>
      <c r="F170" s="1"/>
      <c r="G170" s="1"/>
      <c r="H170" s="1"/>
      <c r="I170" s="1"/>
      <c r="J170" s="1"/>
      <c r="K170" s="1"/>
      <c r="L170" s="1"/>
      <c r="M170" s="1"/>
      <c r="N170" s="1"/>
      <c r="O170" s="1"/>
      <c r="P170" s="1"/>
      <c r="Q170" s="1"/>
      <c r="R170" s="1"/>
      <c r="S170" s="1"/>
      <c r="T170" s="1"/>
    </row>
    <row r="171" spans="2:20">
      <c r="B171" s="1"/>
      <c r="C171" s="1"/>
      <c r="D171" s="1"/>
      <c r="E171" s="1"/>
      <c r="F171" s="1"/>
      <c r="G171" s="1"/>
      <c r="H171" s="1"/>
      <c r="I171" s="1"/>
      <c r="J171" s="1"/>
      <c r="K171" s="1"/>
      <c r="L171" s="1"/>
      <c r="M171" s="1"/>
      <c r="N171" s="1"/>
      <c r="O171" s="1"/>
      <c r="P171" s="1"/>
      <c r="Q171" s="1"/>
      <c r="R171" s="1"/>
      <c r="S171" s="1"/>
      <c r="T171" s="1"/>
    </row>
    <row r="172" spans="2:20">
      <c r="B172" s="1"/>
      <c r="C172" s="1"/>
      <c r="D172" s="1"/>
      <c r="E172" s="1"/>
      <c r="F172" s="1"/>
      <c r="G172" s="1"/>
      <c r="H172" s="1"/>
      <c r="I172" s="1"/>
      <c r="J172" s="1"/>
      <c r="K172" s="1"/>
      <c r="L172" s="1"/>
      <c r="M172" s="1"/>
      <c r="N172" s="1"/>
      <c r="O172" s="1"/>
      <c r="P172" s="1"/>
      <c r="Q172" s="1"/>
      <c r="R172" s="1"/>
      <c r="S172" s="1"/>
      <c r="T172" s="1"/>
    </row>
    <row r="173" spans="2:20">
      <c r="B173" s="1"/>
      <c r="C173" s="1"/>
      <c r="D173" s="1"/>
      <c r="E173" s="1"/>
      <c r="F173" s="1"/>
      <c r="G173" s="1"/>
      <c r="H173" s="1"/>
      <c r="I173" s="1"/>
      <c r="J173" s="1"/>
      <c r="K173" s="1"/>
      <c r="L173" s="1"/>
      <c r="M173" s="1"/>
      <c r="N173" s="1"/>
      <c r="O173" s="1"/>
      <c r="P173" s="1"/>
      <c r="Q173" s="1"/>
      <c r="R173" s="1"/>
      <c r="S173" s="1"/>
      <c r="T173" s="1"/>
    </row>
    <row r="174" spans="2:20">
      <c r="B174" s="1"/>
      <c r="C174" s="1"/>
      <c r="D174" s="1"/>
      <c r="E174" s="1"/>
      <c r="F174" s="1"/>
      <c r="G174" s="1"/>
      <c r="H174" s="1"/>
      <c r="I174" s="1"/>
      <c r="J174" s="1"/>
      <c r="K174" s="1"/>
      <c r="L174" s="1"/>
      <c r="M174" s="1"/>
      <c r="N174" s="1"/>
      <c r="O174" s="1"/>
      <c r="P174" s="1"/>
      <c r="Q174" s="1"/>
      <c r="R174" s="1"/>
      <c r="S174" s="1"/>
      <c r="T174" s="1"/>
    </row>
    <row r="175" spans="2:20">
      <c r="B175" s="1"/>
      <c r="C175" s="1"/>
      <c r="D175" s="1"/>
      <c r="E175" s="1"/>
      <c r="F175" s="1"/>
      <c r="G175" s="1"/>
      <c r="H175" s="1"/>
      <c r="I175" s="1"/>
      <c r="J175" s="1"/>
      <c r="K175" s="1"/>
      <c r="L175" s="1"/>
      <c r="M175" s="1"/>
      <c r="N175" s="1"/>
      <c r="O175" s="1"/>
      <c r="P175" s="1"/>
      <c r="Q175" s="1"/>
      <c r="R175" s="1"/>
      <c r="S175" s="1"/>
      <c r="T175" s="1"/>
    </row>
    <row r="176" spans="2:20">
      <c r="B176" s="1"/>
      <c r="C176" s="1"/>
      <c r="D176" s="1"/>
      <c r="E176" s="1"/>
      <c r="F176" s="1"/>
      <c r="G176" s="1"/>
      <c r="H176" s="1"/>
      <c r="I176" s="1"/>
      <c r="J176" s="1"/>
      <c r="K176" s="1"/>
      <c r="L176" s="1"/>
      <c r="M176" s="1"/>
      <c r="N176" s="1"/>
      <c r="O176" s="1"/>
      <c r="P176" s="1"/>
      <c r="Q176" s="1"/>
      <c r="R176" s="1"/>
      <c r="S176" s="1"/>
      <c r="T176" s="1"/>
    </row>
    <row r="177" spans="2:20">
      <c r="B177" s="1"/>
      <c r="C177" s="1"/>
      <c r="D177" s="1"/>
      <c r="E177" s="1"/>
      <c r="F177" s="1"/>
      <c r="G177" s="1"/>
      <c r="H177" s="1"/>
      <c r="I177" s="1"/>
      <c r="J177" s="1"/>
      <c r="K177" s="1"/>
      <c r="L177" s="1"/>
      <c r="M177" s="1"/>
      <c r="N177" s="1"/>
      <c r="O177" s="1"/>
      <c r="P177" s="1"/>
      <c r="Q177" s="1"/>
      <c r="R177" s="1"/>
      <c r="S177" s="1"/>
      <c r="T177" s="1"/>
    </row>
    <row r="178" spans="2:20">
      <c r="B178" s="1"/>
      <c r="C178" s="1"/>
      <c r="D178" s="1"/>
      <c r="E178" s="1"/>
      <c r="F178" s="1"/>
      <c r="G178" s="1"/>
      <c r="H178" s="1"/>
      <c r="I178" s="1"/>
      <c r="J178" s="1"/>
      <c r="K178" s="1"/>
      <c r="L178" s="1"/>
      <c r="M178" s="1"/>
      <c r="N178" s="1"/>
      <c r="O178" s="1"/>
      <c r="P178" s="1"/>
      <c r="Q178" s="1"/>
      <c r="R178" s="1"/>
      <c r="S178" s="1"/>
      <c r="T178" s="1"/>
    </row>
    <row r="179" spans="2:20">
      <c r="B179" s="1"/>
      <c r="C179" s="1"/>
      <c r="D179" s="1"/>
      <c r="E179" s="1"/>
      <c r="F179" s="1"/>
      <c r="G179" s="1"/>
      <c r="H179" s="1"/>
      <c r="I179" s="1"/>
      <c r="J179" s="1"/>
      <c r="K179" s="1"/>
      <c r="L179" s="1"/>
      <c r="M179" s="1"/>
      <c r="N179" s="1"/>
      <c r="O179" s="1"/>
      <c r="P179" s="1"/>
      <c r="Q179" s="1"/>
      <c r="R179" s="1"/>
      <c r="S179" s="1"/>
      <c r="T179" s="1"/>
    </row>
    <row r="180" spans="2:20">
      <c r="B180" s="1"/>
      <c r="C180" s="1"/>
      <c r="D180" s="1"/>
      <c r="E180" s="1"/>
      <c r="F180" s="1"/>
      <c r="G180" s="1"/>
      <c r="H180" s="1"/>
      <c r="I180" s="1"/>
      <c r="J180" s="1"/>
      <c r="K180" s="1"/>
      <c r="L180" s="1"/>
      <c r="M180" s="1"/>
      <c r="N180" s="1"/>
      <c r="O180" s="1"/>
      <c r="P180" s="1"/>
      <c r="Q180" s="1"/>
      <c r="R180" s="1"/>
      <c r="S180" s="1"/>
      <c r="T180" s="1"/>
    </row>
    <row r="181" spans="2:20">
      <c r="B181" s="1"/>
      <c r="C181" s="1"/>
      <c r="D181" s="1"/>
      <c r="E181" s="1"/>
      <c r="F181" s="1"/>
      <c r="G181" s="1"/>
      <c r="H181" s="1"/>
      <c r="I181" s="1"/>
      <c r="J181" s="1"/>
      <c r="K181" s="1"/>
      <c r="L181" s="1"/>
      <c r="M181" s="1"/>
      <c r="N181" s="1"/>
      <c r="O181" s="1"/>
      <c r="P181" s="1"/>
      <c r="Q181" s="1"/>
      <c r="R181" s="1"/>
      <c r="S181" s="1"/>
      <c r="T181" s="1"/>
    </row>
    <row r="182" spans="2:20">
      <c r="B182" s="1"/>
      <c r="C182" s="1"/>
      <c r="D182" s="1"/>
      <c r="E182" s="1"/>
      <c r="F182" s="1"/>
      <c r="G182" s="1"/>
      <c r="H182" s="1"/>
      <c r="I182" s="1"/>
      <c r="J182" s="1"/>
      <c r="K182" s="1"/>
      <c r="L182" s="1"/>
      <c r="M182" s="1"/>
      <c r="N182" s="1"/>
      <c r="O182" s="1"/>
      <c r="P182" s="1"/>
      <c r="Q182" s="1"/>
      <c r="R182" s="1"/>
      <c r="S182" s="1"/>
      <c r="T182" s="1"/>
    </row>
    <row r="183" spans="2:20">
      <c r="B183" s="1"/>
      <c r="C183" s="1"/>
      <c r="D183" s="1"/>
      <c r="E183" s="1"/>
      <c r="F183" s="1"/>
      <c r="G183" s="1"/>
      <c r="H183" s="1"/>
      <c r="I183" s="1"/>
      <c r="J183" s="1"/>
      <c r="K183" s="1"/>
      <c r="L183" s="1"/>
      <c r="M183" s="1"/>
      <c r="N183" s="1"/>
      <c r="O183" s="1"/>
      <c r="P183" s="1"/>
      <c r="Q183" s="1"/>
      <c r="R183" s="1"/>
      <c r="S183" s="1"/>
      <c r="T183" s="1"/>
    </row>
    <row r="184" spans="2:20">
      <c r="B184" s="1"/>
      <c r="C184" s="1"/>
      <c r="D184" s="1"/>
      <c r="E184" s="1"/>
      <c r="F184" s="1"/>
      <c r="G184" s="1"/>
      <c r="H184" s="1"/>
      <c r="I184" s="1"/>
      <c r="J184" s="1"/>
      <c r="K184" s="1"/>
      <c r="L184" s="1"/>
      <c r="M184" s="1"/>
      <c r="N184" s="1"/>
      <c r="O184" s="1"/>
      <c r="P184" s="1"/>
      <c r="Q184" s="1"/>
      <c r="R184" s="1"/>
      <c r="S184" s="1"/>
      <c r="T184" s="1"/>
    </row>
    <row r="185" spans="2:20">
      <c r="B185" s="1"/>
      <c r="C185" s="1"/>
      <c r="D185" s="1"/>
      <c r="E185" s="1"/>
      <c r="F185" s="1"/>
      <c r="G185" s="1"/>
      <c r="H185" s="1"/>
      <c r="I185" s="1"/>
      <c r="J185" s="1"/>
      <c r="K185" s="1"/>
      <c r="L185" s="1"/>
      <c r="M185" s="1"/>
      <c r="N185" s="1"/>
      <c r="O185" s="1"/>
      <c r="P185" s="1"/>
      <c r="Q185" s="1"/>
      <c r="R185" s="1"/>
      <c r="S185" s="1"/>
      <c r="T185" s="1"/>
    </row>
    <row r="186" spans="2:20">
      <c r="B186" s="1"/>
      <c r="C186" s="1"/>
      <c r="D186" s="1"/>
      <c r="E186" s="1"/>
      <c r="F186" s="1"/>
      <c r="G186" s="1"/>
      <c r="H186" s="1"/>
      <c r="I186" s="1"/>
      <c r="J186" s="1"/>
      <c r="K186" s="1"/>
      <c r="L186" s="1"/>
      <c r="M186" s="1"/>
      <c r="N186" s="1"/>
      <c r="O186" s="1"/>
      <c r="P186" s="1"/>
      <c r="Q186" s="1"/>
      <c r="R186" s="1"/>
      <c r="S186" s="1"/>
      <c r="T186" s="1"/>
    </row>
    <row r="187" spans="2:20">
      <c r="B187" s="1"/>
      <c r="C187" s="1"/>
      <c r="D187" s="1"/>
      <c r="E187" s="1"/>
      <c r="F187" s="1"/>
      <c r="G187" s="1"/>
      <c r="H187" s="1"/>
      <c r="I187" s="1"/>
      <c r="J187" s="1"/>
      <c r="K187" s="1"/>
      <c r="L187" s="1"/>
      <c r="M187" s="1"/>
      <c r="N187" s="1"/>
      <c r="O187" s="1"/>
      <c r="P187" s="1"/>
      <c r="Q187" s="1"/>
      <c r="R187" s="1"/>
      <c r="S187" s="1"/>
      <c r="T187" s="1"/>
    </row>
    <row r="188" spans="2:20">
      <c r="B188" s="1"/>
      <c r="C188" s="1"/>
      <c r="D188" s="1"/>
      <c r="E188" s="1"/>
      <c r="F188" s="1"/>
      <c r="G188" s="1"/>
      <c r="H188" s="1"/>
      <c r="I188" s="1"/>
      <c r="J188" s="1"/>
      <c r="K188" s="1"/>
      <c r="L188" s="1"/>
      <c r="M188" s="1"/>
      <c r="N188" s="1"/>
      <c r="O188" s="1"/>
      <c r="P188" s="1"/>
      <c r="Q188" s="1"/>
      <c r="R188" s="1"/>
      <c r="S188" s="1"/>
      <c r="T188" s="1"/>
    </row>
    <row r="189" spans="2:20">
      <c r="B189" s="1"/>
      <c r="C189" s="1"/>
      <c r="D189" s="1"/>
      <c r="E189" s="1"/>
      <c r="F189" s="1"/>
      <c r="G189" s="1"/>
      <c r="H189" s="1"/>
      <c r="I189" s="1"/>
      <c r="J189" s="1"/>
      <c r="K189" s="1"/>
      <c r="L189" s="1"/>
      <c r="M189" s="1"/>
      <c r="N189" s="1"/>
      <c r="O189" s="1"/>
      <c r="P189" s="1"/>
      <c r="Q189" s="1"/>
      <c r="R189" s="1"/>
      <c r="S189" s="1"/>
      <c r="T189" s="1"/>
    </row>
    <row r="190" spans="2:20">
      <c r="B190" s="1"/>
      <c r="C190" s="1"/>
      <c r="D190" s="1"/>
      <c r="E190" s="1"/>
      <c r="F190" s="1"/>
      <c r="G190" s="1"/>
      <c r="H190" s="1"/>
      <c r="I190" s="1"/>
      <c r="J190" s="1"/>
      <c r="K190" s="1"/>
      <c r="L190" s="1"/>
      <c r="M190" s="1"/>
      <c r="N190" s="1"/>
      <c r="O190" s="1"/>
      <c r="P190" s="1"/>
      <c r="Q190" s="1"/>
      <c r="R190" s="1"/>
      <c r="S190" s="1"/>
      <c r="T190" s="1"/>
    </row>
    <row r="191" spans="2:20">
      <c r="B191" s="1"/>
      <c r="C191" s="1"/>
      <c r="D191" s="1"/>
      <c r="E191" s="1"/>
      <c r="F191" s="1"/>
      <c r="G191" s="1"/>
      <c r="H191" s="1"/>
      <c r="I191" s="1"/>
      <c r="J191" s="1"/>
      <c r="K191" s="1"/>
      <c r="L191" s="1"/>
      <c r="M191" s="1"/>
      <c r="N191" s="1"/>
      <c r="O191" s="1"/>
      <c r="P191" s="1"/>
      <c r="Q191" s="1"/>
      <c r="R191" s="1"/>
      <c r="S191" s="1"/>
      <c r="T191" s="1"/>
    </row>
    <row r="192" spans="2:20">
      <c r="B192" s="1"/>
      <c r="C192" s="1"/>
      <c r="D192" s="1"/>
      <c r="E192" s="1"/>
      <c r="F192" s="1"/>
      <c r="G192" s="1"/>
      <c r="H192" s="1"/>
      <c r="I192" s="1"/>
      <c r="J192" s="1"/>
      <c r="K192" s="1"/>
      <c r="L192" s="1"/>
      <c r="M192" s="1"/>
      <c r="N192" s="1"/>
      <c r="O192" s="1"/>
      <c r="P192" s="1"/>
      <c r="Q192" s="1"/>
      <c r="R192" s="1"/>
      <c r="S192" s="1"/>
      <c r="T192" s="1"/>
    </row>
    <row r="193" spans="2:20">
      <c r="B193" s="1"/>
      <c r="C193" s="1"/>
      <c r="D193" s="1"/>
      <c r="E193" s="1"/>
      <c r="F193" s="1"/>
      <c r="G193" s="1"/>
      <c r="H193" s="1"/>
      <c r="I193" s="1"/>
      <c r="J193" s="1"/>
      <c r="K193" s="1"/>
      <c r="L193" s="1"/>
      <c r="M193" s="1"/>
      <c r="N193" s="1"/>
      <c r="O193" s="1"/>
      <c r="P193" s="1"/>
      <c r="Q193" s="1"/>
      <c r="R193" s="1"/>
      <c r="S193" s="1"/>
      <c r="T193" s="1"/>
    </row>
    <row r="194" spans="2:20">
      <c r="B194" s="1"/>
      <c r="C194" s="1"/>
      <c r="D194" s="1"/>
      <c r="E194" s="1"/>
      <c r="F194" s="1"/>
      <c r="G194" s="1"/>
      <c r="H194" s="1"/>
      <c r="I194" s="1"/>
      <c r="J194" s="1"/>
      <c r="K194" s="1"/>
      <c r="L194" s="1"/>
      <c r="M194" s="1"/>
      <c r="N194" s="1"/>
      <c r="O194" s="1"/>
      <c r="P194" s="1"/>
      <c r="Q194" s="1"/>
      <c r="R194" s="1"/>
      <c r="S194" s="1"/>
      <c r="T194" s="1"/>
    </row>
    <row r="195" spans="2:20">
      <c r="B195" s="1"/>
      <c r="C195" s="1"/>
      <c r="D195" s="1"/>
      <c r="E195" s="1"/>
      <c r="F195" s="1"/>
      <c r="G195" s="1"/>
      <c r="H195" s="1"/>
      <c r="I195" s="1"/>
      <c r="J195" s="1"/>
      <c r="K195" s="1"/>
      <c r="L195" s="1"/>
      <c r="M195" s="1"/>
      <c r="N195" s="1"/>
      <c r="O195" s="1"/>
      <c r="P195" s="1"/>
      <c r="Q195" s="1"/>
      <c r="R195" s="1"/>
      <c r="S195" s="1"/>
      <c r="T195" s="1"/>
    </row>
    <row r="196" spans="2:20">
      <c r="B196" s="1"/>
      <c r="C196" s="1"/>
      <c r="D196" s="1"/>
      <c r="E196" s="1"/>
      <c r="F196" s="1"/>
      <c r="G196" s="1"/>
      <c r="H196" s="1"/>
      <c r="I196" s="1"/>
      <c r="J196" s="1"/>
      <c r="K196" s="1"/>
      <c r="L196" s="1"/>
      <c r="M196" s="1"/>
      <c r="N196" s="1"/>
      <c r="O196" s="1"/>
      <c r="P196" s="1"/>
      <c r="Q196" s="1"/>
      <c r="R196" s="1"/>
      <c r="S196" s="1"/>
      <c r="T196" s="1"/>
    </row>
    <row r="197" spans="2:20">
      <c r="B197" s="1"/>
      <c r="C197" s="1"/>
      <c r="D197" s="1"/>
      <c r="E197" s="1"/>
      <c r="F197" s="1"/>
      <c r="G197" s="1"/>
      <c r="H197" s="1"/>
      <c r="I197" s="1"/>
      <c r="J197" s="1"/>
      <c r="K197" s="1"/>
      <c r="L197" s="1"/>
      <c r="M197" s="1"/>
      <c r="N197" s="1"/>
      <c r="O197" s="1"/>
      <c r="P197" s="1"/>
      <c r="Q197" s="1"/>
      <c r="R197" s="1"/>
      <c r="S197" s="1"/>
      <c r="T197" s="1"/>
    </row>
    <row r="198" spans="2:20">
      <c r="B198" s="1"/>
      <c r="C198" s="1"/>
      <c r="D198" s="1"/>
      <c r="E198" s="1"/>
      <c r="F198" s="1"/>
      <c r="G198" s="1"/>
      <c r="H198" s="1"/>
      <c r="I198" s="1"/>
      <c r="J198" s="1"/>
      <c r="K198" s="1"/>
      <c r="L198" s="1"/>
      <c r="M198" s="1"/>
      <c r="N198" s="1"/>
      <c r="O198" s="1"/>
      <c r="P198" s="1"/>
      <c r="Q198" s="1"/>
      <c r="R198" s="1"/>
      <c r="S198" s="1"/>
      <c r="T198" s="1"/>
    </row>
    <row r="199" spans="2:20">
      <c r="B199" s="1"/>
      <c r="C199" s="1"/>
      <c r="D199" s="1"/>
      <c r="E199" s="1"/>
      <c r="F199" s="1"/>
      <c r="G199" s="1"/>
      <c r="H199" s="1"/>
      <c r="I199" s="1"/>
      <c r="J199" s="1"/>
      <c r="K199" s="1"/>
      <c r="L199" s="1"/>
      <c r="M199" s="1"/>
      <c r="N199" s="1"/>
      <c r="O199" s="1"/>
      <c r="P199" s="1"/>
      <c r="Q199" s="1"/>
      <c r="R199" s="1"/>
      <c r="S199" s="1"/>
      <c r="T199" s="1"/>
    </row>
    <row r="200" spans="2:20">
      <c r="B200" s="1"/>
      <c r="C200" s="1"/>
      <c r="D200" s="1"/>
      <c r="E200" s="1"/>
      <c r="F200" s="1"/>
      <c r="G200" s="1"/>
      <c r="H200" s="1"/>
      <c r="I200" s="1"/>
      <c r="J200" s="1"/>
      <c r="K200" s="1"/>
      <c r="L200" s="1"/>
      <c r="M200" s="1"/>
      <c r="N200" s="1"/>
      <c r="O200" s="1"/>
      <c r="P200" s="1"/>
      <c r="Q200" s="1"/>
      <c r="R200" s="1"/>
      <c r="S200" s="1"/>
      <c r="T200" s="1"/>
    </row>
    <row r="201" spans="2:20">
      <c r="B201" s="1"/>
      <c r="C201" s="1"/>
      <c r="D201" s="1"/>
      <c r="E201" s="1"/>
      <c r="F201" s="1"/>
      <c r="G201" s="1"/>
      <c r="H201" s="1"/>
      <c r="I201" s="1"/>
      <c r="J201" s="1"/>
      <c r="K201" s="1"/>
      <c r="L201" s="1"/>
      <c r="M201" s="1"/>
      <c r="N201" s="1"/>
      <c r="O201" s="1"/>
      <c r="P201" s="1"/>
      <c r="Q201" s="1"/>
      <c r="R201" s="1"/>
      <c r="S201" s="1"/>
      <c r="T201" s="1"/>
    </row>
    <row r="202" spans="2:20">
      <c r="B202" s="1"/>
      <c r="C202" s="1"/>
      <c r="D202" s="1"/>
      <c r="E202" s="1"/>
      <c r="F202" s="1"/>
      <c r="G202" s="1"/>
      <c r="H202" s="1"/>
      <c r="I202" s="1"/>
      <c r="J202" s="1"/>
      <c r="K202" s="1"/>
      <c r="L202" s="1"/>
      <c r="M202" s="1"/>
      <c r="N202" s="1"/>
      <c r="O202" s="1"/>
      <c r="P202" s="1"/>
      <c r="Q202" s="1"/>
      <c r="R202" s="1"/>
      <c r="S202" s="1"/>
      <c r="T202" s="1"/>
    </row>
    <row r="203" spans="2:20">
      <c r="B203" s="1"/>
      <c r="C203" s="1"/>
      <c r="D203" s="1"/>
      <c r="E203" s="1"/>
      <c r="F203" s="1"/>
      <c r="G203" s="1"/>
      <c r="H203" s="1"/>
      <c r="I203" s="1"/>
      <c r="J203" s="1"/>
      <c r="K203" s="1"/>
      <c r="L203" s="1"/>
      <c r="M203" s="1"/>
      <c r="N203" s="1"/>
      <c r="O203" s="1"/>
      <c r="P203" s="1"/>
      <c r="Q203" s="1"/>
      <c r="R203" s="1"/>
      <c r="S203" s="1"/>
      <c r="T203" s="1"/>
    </row>
    <row r="204" spans="2:20">
      <c r="B204" s="1"/>
      <c r="C204" s="1"/>
      <c r="D204" s="1"/>
      <c r="E204" s="1"/>
      <c r="F204" s="1"/>
      <c r="G204" s="1"/>
      <c r="H204" s="1"/>
      <c r="I204" s="1"/>
      <c r="J204" s="1"/>
      <c r="K204" s="1"/>
      <c r="L204" s="1"/>
      <c r="M204" s="1"/>
      <c r="N204" s="1"/>
      <c r="O204" s="1"/>
      <c r="P204" s="1"/>
      <c r="Q204" s="1"/>
      <c r="R204" s="1"/>
      <c r="S204" s="1"/>
      <c r="T204" s="1"/>
    </row>
    <row r="205" spans="2:20">
      <c r="B205" s="1"/>
      <c r="C205" s="1"/>
      <c r="D205" s="1"/>
      <c r="E205" s="1"/>
      <c r="F205" s="1"/>
      <c r="G205" s="1"/>
      <c r="H205" s="1"/>
      <c r="I205" s="1"/>
      <c r="J205" s="1"/>
      <c r="K205" s="1"/>
      <c r="L205" s="1"/>
      <c r="M205" s="1"/>
      <c r="N205" s="1"/>
      <c r="O205" s="1"/>
      <c r="P205" s="1"/>
      <c r="Q205" s="1"/>
      <c r="R205" s="1"/>
      <c r="S205" s="1"/>
      <c r="T205" s="1"/>
    </row>
    <row r="206" spans="2:20">
      <c r="B206" s="1"/>
      <c r="C206" s="1"/>
      <c r="D206" s="1"/>
      <c r="E206" s="1"/>
      <c r="F206" s="1"/>
      <c r="G206" s="1"/>
      <c r="H206" s="1"/>
      <c r="I206" s="1"/>
      <c r="J206" s="1"/>
      <c r="K206" s="1"/>
      <c r="L206" s="1"/>
      <c r="M206" s="1"/>
      <c r="N206" s="1"/>
      <c r="O206" s="1"/>
      <c r="P206" s="1"/>
      <c r="Q206" s="1"/>
      <c r="R206" s="1"/>
      <c r="S206" s="1"/>
      <c r="T206" s="1"/>
    </row>
    <row r="207" spans="2:20">
      <c r="B207" s="1"/>
      <c r="C207" s="1"/>
      <c r="D207" s="1"/>
      <c r="E207" s="1"/>
      <c r="F207" s="1"/>
      <c r="G207" s="1"/>
      <c r="H207" s="1"/>
      <c r="I207" s="1"/>
      <c r="J207" s="1"/>
      <c r="K207" s="1"/>
      <c r="L207" s="1"/>
      <c r="M207" s="1"/>
      <c r="N207" s="1"/>
      <c r="O207" s="1"/>
      <c r="P207" s="1"/>
      <c r="Q207" s="1"/>
      <c r="R207" s="1"/>
      <c r="S207" s="1"/>
      <c r="T207" s="1"/>
    </row>
    <row r="208" spans="2:20">
      <c r="B208" s="1"/>
      <c r="C208" s="1"/>
      <c r="D208" s="1"/>
      <c r="E208" s="1"/>
      <c r="F208" s="1"/>
      <c r="G208" s="1"/>
      <c r="H208" s="1"/>
      <c r="I208" s="1"/>
      <c r="J208" s="1"/>
      <c r="K208" s="1"/>
      <c r="L208" s="1"/>
      <c r="M208" s="1"/>
      <c r="N208" s="1"/>
      <c r="O208" s="1"/>
      <c r="P208" s="1"/>
      <c r="Q208" s="1"/>
      <c r="R208" s="1"/>
      <c r="S208" s="1"/>
      <c r="T208" s="1"/>
    </row>
    <row r="209" spans="2:20">
      <c r="B209" s="1"/>
      <c r="C209" s="1"/>
      <c r="D209" s="1"/>
      <c r="E209" s="1"/>
      <c r="F209" s="1"/>
      <c r="G209" s="1"/>
      <c r="H209" s="1"/>
      <c r="I209" s="1"/>
      <c r="J209" s="1"/>
      <c r="K209" s="1"/>
      <c r="L209" s="1"/>
      <c r="M209" s="1"/>
      <c r="N209" s="1"/>
      <c r="O209" s="1"/>
      <c r="P209" s="1"/>
      <c r="Q209" s="1"/>
      <c r="R209" s="1"/>
      <c r="S209" s="1"/>
      <c r="T209" s="1"/>
    </row>
    <row r="210" spans="2:20">
      <c r="B210" s="1"/>
      <c r="C210" s="1"/>
      <c r="D210" s="1"/>
      <c r="E210" s="1"/>
      <c r="F210" s="1"/>
      <c r="G210" s="1"/>
      <c r="H210" s="1"/>
      <c r="I210" s="1"/>
      <c r="J210" s="1"/>
      <c r="K210" s="1"/>
      <c r="L210" s="1"/>
      <c r="M210" s="1"/>
      <c r="N210" s="1"/>
      <c r="O210" s="1"/>
      <c r="P210" s="1"/>
      <c r="Q210" s="1"/>
      <c r="R210" s="1"/>
      <c r="S210" s="1"/>
      <c r="T210" s="1"/>
    </row>
    <row r="211" spans="2:20">
      <c r="B211" s="1"/>
      <c r="C211" s="1"/>
      <c r="D211" s="1"/>
      <c r="E211" s="1"/>
      <c r="F211" s="1"/>
      <c r="G211" s="1"/>
      <c r="H211" s="1"/>
      <c r="I211" s="1"/>
      <c r="J211" s="1"/>
      <c r="K211" s="1"/>
      <c r="L211" s="1"/>
      <c r="M211" s="1"/>
      <c r="N211" s="1"/>
      <c r="O211" s="1"/>
      <c r="P211" s="1"/>
      <c r="Q211" s="1"/>
      <c r="R211" s="1"/>
      <c r="S211" s="1"/>
      <c r="T211" s="1"/>
    </row>
    <row r="212" spans="2:20">
      <c r="B212" s="1"/>
      <c r="C212" s="1"/>
      <c r="D212" s="1"/>
      <c r="E212" s="1"/>
      <c r="F212" s="1"/>
      <c r="G212" s="1"/>
      <c r="H212" s="1"/>
      <c r="I212" s="1"/>
      <c r="J212" s="1"/>
      <c r="K212" s="1"/>
      <c r="L212" s="1"/>
      <c r="M212" s="1"/>
      <c r="N212" s="1"/>
      <c r="O212" s="1"/>
      <c r="P212" s="1"/>
      <c r="Q212" s="1"/>
      <c r="R212" s="1"/>
      <c r="S212" s="1"/>
      <c r="T212" s="1"/>
    </row>
    <row r="213" spans="2:20">
      <c r="B213" s="1"/>
      <c r="C213" s="1"/>
      <c r="D213" s="1"/>
      <c r="E213" s="1"/>
      <c r="F213" s="1"/>
      <c r="G213" s="1"/>
      <c r="H213" s="1"/>
      <c r="I213" s="1"/>
      <c r="J213" s="1"/>
      <c r="K213" s="1"/>
      <c r="L213" s="1"/>
      <c r="M213" s="1"/>
      <c r="N213" s="1"/>
      <c r="O213" s="1"/>
      <c r="P213" s="1"/>
      <c r="Q213" s="1"/>
      <c r="R213" s="1"/>
      <c r="S213" s="1"/>
      <c r="T213" s="1"/>
    </row>
    <row r="214" spans="2:20">
      <c r="B214" s="1"/>
      <c r="C214" s="1"/>
      <c r="D214" s="1"/>
      <c r="E214" s="1"/>
      <c r="F214" s="1"/>
      <c r="G214" s="1"/>
      <c r="H214" s="1"/>
      <c r="I214" s="1"/>
      <c r="J214" s="1"/>
      <c r="K214" s="1"/>
      <c r="L214" s="1"/>
      <c r="M214" s="1"/>
      <c r="N214" s="1"/>
      <c r="O214" s="1"/>
      <c r="P214" s="1"/>
      <c r="Q214" s="1"/>
      <c r="R214" s="1"/>
      <c r="S214" s="1"/>
      <c r="T214" s="1"/>
    </row>
    <row r="215" spans="2:20">
      <c r="B215" s="1"/>
      <c r="C215" s="1"/>
      <c r="D215" s="1"/>
      <c r="E215" s="1"/>
      <c r="F215" s="1"/>
      <c r="G215" s="1"/>
      <c r="H215" s="1"/>
      <c r="I215" s="1"/>
      <c r="J215" s="1"/>
      <c r="K215" s="1"/>
      <c r="L215" s="1"/>
      <c r="M215" s="1"/>
      <c r="N215" s="1"/>
      <c r="O215" s="1"/>
      <c r="P215" s="1"/>
      <c r="Q215" s="1"/>
      <c r="R215" s="1"/>
      <c r="S215" s="1"/>
      <c r="T215" s="1"/>
    </row>
    <row r="216" spans="2:20">
      <c r="B216" s="1"/>
      <c r="C216" s="1"/>
      <c r="D216" s="1"/>
      <c r="E216" s="1"/>
      <c r="F216" s="1"/>
      <c r="G216" s="1"/>
      <c r="H216" s="1"/>
      <c r="I216" s="1"/>
      <c r="J216" s="1"/>
      <c r="K216" s="1"/>
      <c r="L216" s="1"/>
      <c r="M216" s="1"/>
      <c r="N216" s="1"/>
      <c r="O216" s="1"/>
      <c r="P216" s="1"/>
      <c r="Q216" s="1"/>
      <c r="R216" s="1"/>
      <c r="S216" s="1"/>
      <c r="T216" s="1"/>
    </row>
    <row r="217" spans="2:20">
      <c r="B217" s="1"/>
      <c r="C217" s="1"/>
      <c r="D217" s="1"/>
      <c r="E217" s="1"/>
      <c r="F217" s="1"/>
      <c r="G217" s="1"/>
      <c r="H217" s="1"/>
      <c r="I217" s="1"/>
      <c r="J217" s="1"/>
      <c r="K217" s="1"/>
      <c r="L217" s="1"/>
      <c r="M217" s="1"/>
      <c r="N217" s="1"/>
      <c r="O217" s="1"/>
      <c r="P217" s="1"/>
      <c r="Q217" s="1"/>
      <c r="R217" s="1"/>
      <c r="S217" s="1"/>
      <c r="T217" s="1"/>
    </row>
    <row r="218" spans="2:20">
      <c r="B218" s="1"/>
      <c r="C218" s="1"/>
      <c r="D218" s="1"/>
      <c r="E218" s="1"/>
      <c r="F218" s="1"/>
      <c r="G218" s="1"/>
      <c r="H218" s="1"/>
      <c r="I218" s="1"/>
      <c r="J218" s="1"/>
      <c r="K218" s="1"/>
      <c r="L218" s="1"/>
      <c r="M218" s="1"/>
      <c r="N218" s="1"/>
      <c r="O218" s="1"/>
      <c r="P218" s="1"/>
      <c r="Q218" s="1"/>
      <c r="R218" s="1"/>
      <c r="S218" s="1"/>
      <c r="T218" s="1"/>
    </row>
    <row r="219" spans="2:20">
      <c r="B219" s="1"/>
      <c r="C219" s="1"/>
      <c r="D219" s="1"/>
      <c r="E219" s="1"/>
      <c r="F219" s="1"/>
      <c r="G219" s="1"/>
      <c r="H219" s="1"/>
      <c r="I219" s="1"/>
      <c r="J219" s="1"/>
      <c r="K219" s="1"/>
      <c r="L219" s="1"/>
      <c r="M219" s="1"/>
      <c r="N219" s="1"/>
      <c r="O219" s="1"/>
      <c r="P219" s="1"/>
      <c r="Q219" s="1"/>
      <c r="R219" s="1"/>
      <c r="S219" s="1"/>
      <c r="T219" s="1"/>
    </row>
    <row r="220" spans="2:20">
      <c r="B220" s="1"/>
      <c r="C220" s="1"/>
      <c r="D220" s="1"/>
      <c r="E220" s="1"/>
      <c r="F220" s="1"/>
      <c r="G220" s="1"/>
      <c r="H220" s="1"/>
      <c r="I220" s="1"/>
      <c r="J220" s="1"/>
      <c r="K220" s="1"/>
      <c r="L220" s="1"/>
      <c r="M220" s="1"/>
      <c r="N220" s="1"/>
      <c r="O220" s="1"/>
      <c r="P220" s="1"/>
      <c r="Q220" s="1"/>
      <c r="R220" s="1"/>
      <c r="S220" s="1"/>
      <c r="T220" s="1"/>
    </row>
    <row r="221" spans="2:20">
      <c r="B221" s="1"/>
      <c r="C221" s="1"/>
      <c r="D221" s="1"/>
      <c r="E221" s="1"/>
      <c r="F221" s="1"/>
      <c r="G221" s="1"/>
      <c r="H221" s="1"/>
      <c r="I221" s="1"/>
      <c r="J221" s="1"/>
      <c r="K221" s="1"/>
      <c r="L221" s="1"/>
      <c r="M221" s="1"/>
      <c r="N221" s="1"/>
      <c r="O221" s="1"/>
      <c r="P221" s="1"/>
      <c r="Q221" s="1"/>
      <c r="R221" s="1"/>
      <c r="S221" s="1"/>
      <c r="T221" s="1"/>
    </row>
    <row r="222" spans="2:20">
      <c r="B222" s="1"/>
      <c r="C222" s="1"/>
      <c r="D222" s="1"/>
      <c r="E222" s="1"/>
      <c r="F222" s="1"/>
      <c r="G222" s="1"/>
      <c r="H222" s="1"/>
      <c r="I222" s="1"/>
      <c r="J222" s="1"/>
      <c r="K222" s="1"/>
      <c r="L222" s="1"/>
      <c r="M222" s="1"/>
      <c r="N222" s="1"/>
      <c r="O222" s="1"/>
      <c r="P222" s="1"/>
      <c r="Q222" s="1"/>
      <c r="R222" s="1"/>
      <c r="S222" s="1"/>
      <c r="T222" s="1"/>
    </row>
    <row r="223" spans="2:20">
      <c r="B223" s="1"/>
      <c r="C223" s="1"/>
      <c r="D223" s="1"/>
      <c r="E223" s="1"/>
      <c r="F223" s="1"/>
      <c r="G223" s="1"/>
      <c r="H223" s="1"/>
      <c r="I223" s="1"/>
      <c r="J223" s="1"/>
      <c r="K223" s="1"/>
      <c r="L223" s="1"/>
      <c r="M223" s="1"/>
      <c r="N223" s="1"/>
      <c r="O223" s="1"/>
      <c r="P223" s="1"/>
      <c r="Q223" s="1"/>
      <c r="R223" s="1"/>
      <c r="S223" s="1"/>
      <c r="T223" s="1"/>
    </row>
    <row r="224" spans="2:20">
      <c r="B224" s="1"/>
      <c r="C224" s="1"/>
      <c r="D224" s="1"/>
      <c r="E224" s="1"/>
      <c r="F224" s="1"/>
      <c r="G224" s="1"/>
      <c r="H224" s="1"/>
      <c r="I224" s="1"/>
      <c r="J224" s="1"/>
      <c r="K224" s="1"/>
      <c r="L224" s="1"/>
      <c r="M224" s="1"/>
      <c r="N224" s="1"/>
      <c r="O224" s="1"/>
      <c r="P224" s="1"/>
      <c r="Q224" s="1"/>
      <c r="R224" s="1"/>
      <c r="S224" s="1"/>
      <c r="T224" s="1"/>
    </row>
    <row r="225" spans="2:20">
      <c r="B225" s="1"/>
      <c r="C225" s="1"/>
      <c r="D225" s="1"/>
      <c r="E225" s="1"/>
      <c r="F225" s="1"/>
      <c r="G225" s="1"/>
      <c r="H225" s="1"/>
      <c r="I225" s="1"/>
      <c r="J225" s="1"/>
      <c r="K225" s="1"/>
      <c r="L225" s="1"/>
      <c r="M225" s="1"/>
      <c r="N225" s="1"/>
      <c r="O225" s="1"/>
      <c r="P225" s="1"/>
      <c r="Q225" s="1"/>
      <c r="R225" s="1"/>
      <c r="S225" s="1"/>
      <c r="T225" s="1"/>
    </row>
    <row r="226" spans="2:20">
      <c r="B226" s="1"/>
      <c r="C226" s="1"/>
      <c r="D226" s="1"/>
      <c r="E226" s="1"/>
      <c r="F226" s="1"/>
      <c r="G226" s="1"/>
      <c r="H226" s="1"/>
      <c r="I226" s="1"/>
      <c r="J226" s="1"/>
      <c r="K226" s="1"/>
      <c r="L226" s="1"/>
      <c r="M226" s="1"/>
      <c r="N226" s="1"/>
      <c r="O226" s="1"/>
      <c r="P226" s="1"/>
      <c r="Q226" s="1"/>
      <c r="R226" s="1"/>
      <c r="S226" s="1"/>
      <c r="T226" s="1"/>
    </row>
    <row r="227" spans="2:20">
      <c r="B227" s="1"/>
      <c r="C227" s="1"/>
      <c r="D227" s="1"/>
      <c r="E227" s="1"/>
      <c r="F227" s="1"/>
      <c r="G227" s="1"/>
      <c r="H227" s="1"/>
      <c r="I227" s="1"/>
      <c r="J227" s="1"/>
      <c r="K227" s="1"/>
      <c r="L227" s="1"/>
      <c r="M227" s="1"/>
      <c r="N227" s="1"/>
      <c r="O227" s="1"/>
      <c r="P227" s="1"/>
      <c r="Q227" s="1"/>
      <c r="R227" s="1"/>
      <c r="S227" s="1"/>
      <c r="T227" s="1"/>
    </row>
    <row r="228" spans="2:20">
      <c r="B228" s="1"/>
      <c r="C228" s="1"/>
      <c r="D228" s="1"/>
      <c r="E228" s="1"/>
      <c r="F228" s="1"/>
      <c r="G228" s="1"/>
      <c r="H228" s="1"/>
      <c r="I228" s="1"/>
      <c r="J228" s="1"/>
      <c r="K228" s="1"/>
      <c r="L228" s="1"/>
      <c r="M228" s="1"/>
      <c r="N228" s="1"/>
      <c r="O228" s="1"/>
      <c r="P228" s="1"/>
      <c r="Q228" s="1"/>
      <c r="R228" s="1"/>
      <c r="S228" s="1"/>
      <c r="T228" s="1"/>
    </row>
    <row r="229" spans="2:20">
      <c r="B229" s="1"/>
      <c r="C229" s="1"/>
      <c r="D229" s="1"/>
      <c r="E229" s="1"/>
      <c r="F229" s="1"/>
      <c r="G229" s="1"/>
      <c r="H229" s="1"/>
      <c r="I229" s="1"/>
      <c r="J229" s="1"/>
      <c r="K229" s="1"/>
      <c r="L229" s="1"/>
      <c r="M229" s="1"/>
      <c r="N229" s="1"/>
      <c r="O229" s="1"/>
      <c r="P229" s="1"/>
      <c r="Q229" s="1"/>
      <c r="R229" s="1"/>
      <c r="S229" s="1"/>
      <c r="T229" s="1"/>
    </row>
    <row r="230" spans="2:20">
      <c r="B230" s="1"/>
      <c r="C230" s="1"/>
      <c r="D230" s="1"/>
      <c r="E230" s="1"/>
      <c r="F230" s="1"/>
      <c r="G230" s="1"/>
      <c r="H230" s="1"/>
      <c r="I230" s="1"/>
      <c r="J230" s="1"/>
      <c r="K230" s="1"/>
      <c r="L230" s="1"/>
      <c r="M230" s="1"/>
      <c r="N230" s="1"/>
      <c r="O230" s="1"/>
      <c r="P230" s="1"/>
      <c r="Q230" s="1"/>
      <c r="R230" s="1"/>
      <c r="S230" s="1"/>
      <c r="T230" s="1"/>
    </row>
    <row r="231" spans="2:20">
      <c r="B231" s="1"/>
      <c r="C231" s="1"/>
      <c r="D231" s="1"/>
      <c r="E231" s="1"/>
      <c r="F231" s="1"/>
      <c r="G231" s="1"/>
      <c r="H231" s="1"/>
      <c r="I231" s="1"/>
      <c r="J231" s="1"/>
      <c r="K231" s="1"/>
      <c r="L231" s="1"/>
      <c r="M231" s="1"/>
      <c r="N231" s="1"/>
      <c r="O231" s="1"/>
      <c r="P231" s="1"/>
      <c r="Q231" s="1"/>
      <c r="R231" s="1"/>
      <c r="S231" s="1"/>
      <c r="T231" s="1"/>
    </row>
    <row r="232" spans="2:20">
      <c r="B232" s="1"/>
      <c r="C232" s="1"/>
      <c r="D232" s="1"/>
      <c r="E232" s="1"/>
      <c r="F232" s="1"/>
      <c r="G232" s="1"/>
      <c r="H232" s="1"/>
      <c r="I232" s="1"/>
      <c r="J232" s="1"/>
      <c r="K232" s="1"/>
      <c r="L232" s="1"/>
      <c r="M232" s="1"/>
      <c r="N232" s="1"/>
      <c r="O232" s="1"/>
      <c r="P232" s="1"/>
      <c r="Q232" s="1"/>
      <c r="R232" s="1"/>
      <c r="S232" s="1"/>
      <c r="T232" s="1"/>
    </row>
    <row r="233" spans="2:20">
      <c r="B233" s="1"/>
      <c r="C233" s="1"/>
      <c r="D233" s="1"/>
      <c r="E233" s="1"/>
      <c r="F233" s="1"/>
      <c r="G233" s="1"/>
      <c r="H233" s="1"/>
      <c r="I233" s="1"/>
      <c r="J233" s="1"/>
      <c r="K233" s="1"/>
      <c r="L233" s="1"/>
      <c r="M233" s="1"/>
      <c r="N233" s="1"/>
      <c r="O233" s="1"/>
      <c r="P233" s="1"/>
      <c r="Q233" s="1"/>
      <c r="R233" s="1"/>
      <c r="S233" s="1"/>
      <c r="T233" s="1"/>
    </row>
    <row r="234" spans="2:20">
      <c r="B234" s="1"/>
      <c r="C234" s="1"/>
      <c r="D234" s="1"/>
      <c r="E234" s="1"/>
      <c r="F234" s="1"/>
      <c r="G234" s="1"/>
      <c r="H234" s="1"/>
      <c r="I234" s="1"/>
      <c r="J234" s="1"/>
      <c r="K234" s="1"/>
      <c r="L234" s="1"/>
      <c r="M234" s="1"/>
      <c r="N234" s="1"/>
      <c r="O234" s="1"/>
      <c r="P234" s="1"/>
      <c r="Q234" s="1"/>
      <c r="R234" s="1"/>
      <c r="S234" s="1"/>
      <c r="T234" s="1"/>
    </row>
    <row r="235" spans="2:20">
      <c r="B235" s="1"/>
      <c r="C235" s="1"/>
      <c r="D235" s="1"/>
      <c r="E235" s="1"/>
      <c r="F235" s="1"/>
      <c r="G235" s="1"/>
      <c r="H235" s="1"/>
      <c r="I235" s="1"/>
      <c r="J235" s="1"/>
      <c r="K235" s="1"/>
      <c r="L235" s="1"/>
      <c r="M235" s="1"/>
      <c r="N235" s="1"/>
      <c r="O235" s="1"/>
      <c r="P235" s="1"/>
      <c r="Q235" s="1"/>
      <c r="R235" s="1"/>
      <c r="S235" s="1"/>
      <c r="T235" s="1"/>
    </row>
    <row r="236" spans="2:20">
      <c r="B236" s="1"/>
      <c r="C236" s="1"/>
      <c r="D236" s="1"/>
      <c r="E236" s="1"/>
      <c r="F236" s="1"/>
      <c r="G236" s="1"/>
      <c r="H236" s="1"/>
      <c r="I236" s="1"/>
      <c r="J236" s="1"/>
      <c r="K236" s="1"/>
      <c r="L236" s="1"/>
      <c r="M236" s="1"/>
      <c r="N236" s="1"/>
      <c r="O236" s="1"/>
      <c r="P236" s="1"/>
      <c r="Q236" s="1"/>
      <c r="R236" s="1"/>
      <c r="S236" s="1"/>
      <c r="T236" s="1"/>
    </row>
    <row r="237" spans="2:20">
      <c r="B237" s="1"/>
      <c r="C237" s="1"/>
      <c r="D237" s="1"/>
      <c r="E237" s="1"/>
      <c r="F237" s="1"/>
      <c r="G237" s="1"/>
      <c r="H237" s="1"/>
      <c r="I237" s="1"/>
      <c r="J237" s="1"/>
      <c r="K237" s="1"/>
      <c r="L237" s="1"/>
      <c r="M237" s="1"/>
      <c r="N237" s="1"/>
      <c r="O237" s="1"/>
      <c r="P237" s="1"/>
      <c r="Q237" s="1"/>
      <c r="R237" s="1"/>
      <c r="S237" s="1"/>
      <c r="T237" s="1"/>
    </row>
    <row r="238" spans="2:20">
      <c r="B238" s="1"/>
      <c r="C238" s="1"/>
      <c r="D238" s="1"/>
      <c r="E238" s="1"/>
      <c r="F238" s="1"/>
      <c r="G238" s="1"/>
      <c r="H238" s="1"/>
      <c r="I238" s="1"/>
      <c r="J238" s="1"/>
      <c r="K238" s="1"/>
      <c r="L238" s="1"/>
      <c r="M238" s="1"/>
      <c r="N238" s="1"/>
      <c r="O238" s="1"/>
      <c r="P238" s="1"/>
      <c r="Q238" s="1"/>
      <c r="R238" s="1"/>
      <c r="S238" s="1"/>
      <c r="T238" s="1"/>
    </row>
    <row r="239" spans="2:20">
      <c r="B239" s="1"/>
      <c r="C239" s="1"/>
      <c r="D239" s="1"/>
      <c r="E239" s="1"/>
      <c r="F239" s="1"/>
      <c r="G239" s="1"/>
      <c r="H239" s="1"/>
      <c r="I239" s="1"/>
      <c r="J239" s="1"/>
      <c r="K239" s="1"/>
      <c r="L239" s="1"/>
      <c r="M239" s="1"/>
      <c r="N239" s="1"/>
      <c r="O239" s="1"/>
      <c r="P239" s="1"/>
      <c r="Q239" s="1"/>
      <c r="R239" s="1"/>
      <c r="S239" s="1"/>
      <c r="T239" s="1"/>
    </row>
    <row r="240" spans="2:20">
      <c r="B240" s="1"/>
      <c r="C240" s="1"/>
      <c r="D240" s="1"/>
      <c r="E240" s="1"/>
      <c r="F240" s="1"/>
      <c r="G240" s="1"/>
      <c r="H240" s="1"/>
      <c r="I240" s="1"/>
      <c r="J240" s="1"/>
      <c r="K240" s="1"/>
      <c r="L240" s="1"/>
      <c r="M240" s="1"/>
      <c r="N240" s="1"/>
      <c r="O240" s="1"/>
      <c r="P240" s="1"/>
      <c r="Q240" s="1"/>
      <c r="R240" s="1"/>
      <c r="S240" s="1"/>
      <c r="T240" s="1"/>
    </row>
    <row r="241" spans="2:20">
      <c r="B241" s="1"/>
      <c r="C241" s="1"/>
      <c r="D241" s="1"/>
      <c r="E241" s="1"/>
      <c r="F241" s="1"/>
      <c r="G241" s="1"/>
      <c r="H241" s="1"/>
      <c r="I241" s="1"/>
      <c r="J241" s="1"/>
      <c r="K241" s="1"/>
      <c r="L241" s="1"/>
      <c r="M241" s="1"/>
      <c r="N241" s="1"/>
      <c r="O241" s="1"/>
      <c r="P241" s="1"/>
      <c r="Q241" s="1"/>
      <c r="R241" s="1"/>
      <c r="S241" s="1"/>
      <c r="T241" s="1"/>
    </row>
    <row r="242" spans="2:20">
      <c r="B242" s="1"/>
      <c r="C242" s="1"/>
      <c r="D242" s="1"/>
      <c r="E242" s="1"/>
      <c r="F242" s="1"/>
      <c r="G242" s="1"/>
      <c r="H242" s="1"/>
      <c r="I242" s="1"/>
      <c r="J242" s="1"/>
      <c r="K242" s="1"/>
      <c r="L242" s="1"/>
      <c r="M242" s="1"/>
      <c r="N242" s="1"/>
      <c r="O242" s="1"/>
      <c r="P242" s="1"/>
      <c r="Q242" s="1"/>
      <c r="R242" s="1"/>
      <c r="S242" s="1"/>
      <c r="T242" s="1"/>
    </row>
    <row r="243" spans="2:20">
      <c r="B243" s="1"/>
      <c r="C243" s="1"/>
      <c r="D243" s="1"/>
      <c r="E243" s="1"/>
      <c r="F243" s="1"/>
      <c r="G243" s="1"/>
      <c r="H243" s="1"/>
      <c r="I243" s="1"/>
      <c r="J243" s="1"/>
      <c r="K243" s="1"/>
      <c r="L243" s="1"/>
      <c r="M243" s="1"/>
      <c r="N243" s="1"/>
      <c r="O243" s="1"/>
      <c r="P243" s="1"/>
      <c r="Q243" s="1"/>
      <c r="R243" s="1"/>
      <c r="S243" s="1"/>
      <c r="T243" s="1"/>
    </row>
    <row r="244" spans="2:20">
      <c r="B244" s="1"/>
      <c r="C244" s="1"/>
      <c r="D244" s="1"/>
      <c r="E244" s="1"/>
      <c r="F244" s="1"/>
      <c r="G244" s="1"/>
      <c r="H244" s="1"/>
      <c r="I244" s="1"/>
      <c r="J244" s="1"/>
      <c r="K244" s="1"/>
      <c r="L244" s="1"/>
      <c r="M244" s="1"/>
      <c r="N244" s="1"/>
      <c r="O244" s="1"/>
      <c r="P244" s="1"/>
      <c r="Q244" s="1"/>
      <c r="R244" s="1"/>
      <c r="S244" s="1"/>
      <c r="T244" s="1"/>
    </row>
    <row r="245" spans="2:20">
      <c r="B245" s="1"/>
      <c r="C245" s="1"/>
      <c r="D245" s="1"/>
      <c r="E245" s="1"/>
      <c r="F245" s="1"/>
      <c r="G245" s="1"/>
      <c r="H245" s="1"/>
      <c r="I245" s="1"/>
      <c r="J245" s="1"/>
      <c r="K245" s="1"/>
      <c r="L245" s="1"/>
      <c r="M245" s="1"/>
      <c r="N245" s="1"/>
      <c r="O245" s="1"/>
      <c r="P245" s="1"/>
      <c r="Q245" s="1"/>
      <c r="R245" s="1"/>
      <c r="S245" s="1"/>
      <c r="T245" s="1"/>
    </row>
    <row r="246" spans="2:20">
      <c r="B246" s="1"/>
      <c r="C246" s="1"/>
      <c r="D246" s="1"/>
      <c r="E246" s="1"/>
      <c r="F246" s="1"/>
      <c r="G246" s="1"/>
      <c r="H246" s="1"/>
      <c r="I246" s="1"/>
      <c r="J246" s="1"/>
      <c r="K246" s="1"/>
      <c r="L246" s="1"/>
      <c r="M246" s="1"/>
      <c r="N246" s="1"/>
      <c r="O246" s="1"/>
      <c r="P246" s="1"/>
      <c r="Q246" s="1"/>
      <c r="R246" s="1"/>
      <c r="S246" s="1"/>
      <c r="T246" s="1"/>
    </row>
    <row r="247" spans="2:20">
      <c r="B247" s="1"/>
      <c r="C247" s="1"/>
      <c r="D247" s="1"/>
      <c r="E247" s="1"/>
      <c r="F247" s="1"/>
      <c r="G247" s="1"/>
      <c r="H247" s="1"/>
      <c r="I247" s="1"/>
      <c r="J247" s="1"/>
      <c r="K247" s="1"/>
      <c r="L247" s="1"/>
      <c r="M247" s="1"/>
      <c r="N247" s="1"/>
      <c r="O247" s="1"/>
      <c r="P247" s="1"/>
      <c r="Q247" s="1"/>
      <c r="R247" s="1"/>
      <c r="S247" s="1"/>
      <c r="T247" s="1"/>
    </row>
    <row r="248" spans="2:20">
      <c r="B248" s="1"/>
      <c r="C248" s="1"/>
      <c r="D248" s="1"/>
      <c r="E248" s="1"/>
      <c r="F248" s="1"/>
      <c r="G248" s="1"/>
      <c r="H248" s="1"/>
      <c r="I248" s="1"/>
      <c r="J248" s="1"/>
      <c r="K248" s="1"/>
      <c r="L248" s="1"/>
      <c r="M248" s="1"/>
      <c r="N248" s="1"/>
      <c r="O248" s="1"/>
      <c r="P248" s="1"/>
      <c r="Q248" s="1"/>
      <c r="R248" s="1"/>
      <c r="S248" s="1"/>
      <c r="T248" s="1"/>
    </row>
    <row r="249" spans="2:20">
      <c r="B249" s="1"/>
      <c r="C249" s="1"/>
      <c r="D249" s="1"/>
      <c r="E249" s="1"/>
      <c r="F249" s="1"/>
      <c r="G249" s="1"/>
      <c r="H249" s="1"/>
      <c r="I249" s="1"/>
      <c r="J249" s="1"/>
      <c r="K249" s="1"/>
      <c r="L249" s="1"/>
      <c r="M249" s="1"/>
      <c r="N249" s="1"/>
      <c r="O249" s="1"/>
      <c r="P249" s="1"/>
      <c r="Q249" s="1"/>
      <c r="R249" s="1"/>
      <c r="S249" s="1"/>
      <c r="T249" s="1"/>
    </row>
    <row r="250" spans="2:20">
      <c r="B250" s="1"/>
      <c r="C250" s="1"/>
      <c r="D250" s="1"/>
      <c r="E250" s="1"/>
      <c r="F250" s="1"/>
      <c r="G250" s="1"/>
      <c r="H250" s="1"/>
      <c r="I250" s="1"/>
      <c r="J250" s="1"/>
      <c r="K250" s="1"/>
      <c r="L250" s="1"/>
      <c r="M250" s="1"/>
      <c r="N250" s="1"/>
      <c r="O250" s="1"/>
      <c r="P250" s="1"/>
      <c r="Q250" s="1"/>
      <c r="R250" s="1"/>
      <c r="S250" s="1"/>
      <c r="T250" s="1"/>
    </row>
    <row r="251" spans="2:20">
      <c r="B251" s="1"/>
      <c r="C251" s="1"/>
      <c r="D251" s="1"/>
      <c r="E251" s="1"/>
      <c r="F251" s="1"/>
      <c r="G251" s="1"/>
      <c r="H251" s="1"/>
      <c r="I251" s="1"/>
      <c r="J251" s="1"/>
      <c r="K251" s="1"/>
      <c r="L251" s="1"/>
      <c r="M251" s="1"/>
      <c r="N251" s="1"/>
      <c r="O251" s="1"/>
      <c r="P251" s="1"/>
      <c r="Q251" s="1"/>
      <c r="R251" s="1"/>
      <c r="S251" s="1"/>
      <c r="T251" s="1"/>
    </row>
    <row r="252" spans="2:20">
      <c r="B252" s="1"/>
      <c r="C252" s="1"/>
      <c r="D252" s="1"/>
      <c r="E252" s="1"/>
      <c r="F252" s="1"/>
      <c r="G252" s="1"/>
      <c r="H252" s="1"/>
      <c r="I252" s="1"/>
      <c r="J252" s="1"/>
      <c r="K252" s="1"/>
      <c r="L252" s="1"/>
      <c r="M252" s="1"/>
      <c r="N252" s="1"/>
      <c r="O252" s="1"/>
      <c r="P252" s="1"/>
      <c r="Q252" s="1"/>
      <c r="R252" s="1"/>
      <c r="S252" s="1"/>
      <c r="T252" s="1"/>
    </row>
    <row r="253" spans="2:20">
      <c r="B253" s="1"/>
      <c r="C253" s="1"/>
      <c r="D253" s="1"/>
      <c r="E253" s="1"/>
      <c r="F253" s="1"/>
      <c r="G253" s="1"/>
      <c r="H253" s="1"/>
      <c r="I253" s="1"/>
      <c r="J253" s="1"/>
      <c r="K253" s="1"/>
      <c r="L253" s="1"/>
      <c r="M253" s="1"/>
      <c r="N253" s="1"/>
      <c r="O253" s="1"/>
      <c r="P253" s="1"/>
      <c r="Q253" s="1"/>
      <c r="R253" s="1"/>
      <c r="S253" s="1"/>
      <c r="T253" s="1"/>
    </row>
    <row r="254" spans="2:20">
      <c r="B254" s="1"/>
      <c r="C254" s="1"/>
      <c r="D254" s="1"/>
      <c r="E254" s="1"/>
      <c r="F254" s="1"/>
      <c r="G254" s="1"/>
      <c r="H254" s="1"/>
      <c r="I254" s="1"/>
      <c r="J254" s="1"/>
      <c r="K254" s="1"/>
      <c r="L254" s="1"/>
      <c r="M254" s="1"/>
      <c r="N254" s="1"/>
      <c r="O254" s="1"/>
      <c r="P254" s="1"/>
      <c r="Q254" s="1"/>
      <c r="R254" s="1"/>
      <c r="S254" s="1"/>
      <c r="T254" s="1"/>
    </row>
    <row r="255" spans="2:20">
      <c r="B255" s="1"/>
      <c r="C255" s="1"/>
      <c r="D255" s="1"/>
      <c r="E255" s="1"/>
      <c r="F255" s="1"/>
      <c r="G255" s="1"/>
      <c r="H255" s="1"/>
      <c r="I255" s="1"/>
      <c r="J255" s="1"/>
      <c r="K255" s="1"/>
      <c r="L255" s="1"/>
      <c r="M255" s="1"/>
      <c r="N255" s="1"/>
      <c r="O255" s="1"/>
      <c r="P255" s="1"/>
      <c r="Q255" s="1"/>
      <c r="R255" s="1"/>
      <c r="S255" s="1"/>
      <c r="T255" s="1"/>
    </row>
    <row r="256" spans="2:20">
      <c r="B256" s="1"/>
      <c r="C256" s="1"/>
      <c r="D256" s="1"/>
      <c r="E256" s="1"/>
      <c r="F256" s="1"/>
      <c r="G256" s="1"/>
      <c r="H256" s="1"/>
      <c r="I256" s="1"/>
      <c r="J256" s="1"/>
      <c r="K256" s="1"/>
      <c r="L256" s="1"/>
      <c r="M256" s="1"/>
      <c r="N256" s="1"/>
      <c r="O256" s="1"/>
      <c r="P256" s="1"/>
      <c r="Q256" s="1"/>
      <c r="R256" s="1"/>
      <c r="S256" s="1"/>
      <c r="T256" s="1"/>
    </row>
    <row r="257" spans="2:20">
      <c r="B257" s="1"/>
      <c r="C257" s="1"/>
      <c r="D257" s="1"/>
      <c r="E257" s="1"/>
      <c r="F257" s="1"/>
      <c r="G257" s="1"/>
      <c r="H257" s="1"/>
      <c r="I257" s="1"/>
      <c r="J257" s="1"/>
      <c r="K257" s="1"/>
      <c r="L257" s="1"/>
      <c r="M257" s="1"/>
      <c r="N257" s="1"/>
      <c r="O257" s="1"/>
      <c r="P257" s="1"/>
      <c r="Q257" s="1"/>
      <c r="R257" s="1"/>
      <c r="S257" s="1"/>
      <c r="T257" s="1"/>
    </row>
    <row r="258" spans="2:20">
      <c r="B258" s="1"/>
      <c r="C258" s="1"/>
      <c r="D258" s="1"/>
      <c r="E258" s="1"/>
      <c r="F258" s="1"/>
      <c r="G258" s="1"/>
      <c r="H258" s="1"/>
      <c r="I258" s="1"/>
      <c r="J258" s="1"/>
      <c r="K258" s="1"/>
      <c r="L258" s="1"/>
      <c r="M258" s="1"/>
      <c r="N258" s="1"/>
      <c r="O258" s="1"/>
      <c r="P258" s="1"/>
      <c r="Q258" s="1"/>
      <c r="R258" s="1"/>
      <c r="S258" s="1"/>
      <c r="T258" s="1"/>
    </row>
    <row r="259" spans="2:20">
      <c r="B259" s="1"/>
      <c r="C259" s="1"/>
      <c r="D259" s="1"/>
      <c r="E259" s="1"/>
      <c r="F259" s="1"/>
      <c r="G259" s="1"/>
      <c r="H259" s="1"/>
      <c r="I259" s="1"/>
      <c r="J259" s="1"/>
      <c r="K259" s="1"/>
      <c r="L259" s="1"/>
      <c r="M259" s="1"/>
      <c r="N259" s="1"/>
      <c r="O259" s="1"/>
      <c r="P259" s="1"/>
      <c r="Q259" s="1"/>
      <c r="R259" s="1"/>
      <c r="S259" s="1"/>
      <c r="T259" s="1"/>
    </row>
    <row r="260" spans="2:20">
      <c r="B260" s="1"/>
      <c r="C260" s="1"/>
      <c r="D260" s="1"/>
      <c r="E260" s="1"/>
      <c r="F260" s="1"/>
      <c r="G260" s="1"/>
      <c r="H260" s="1"/>
      <c r="I260" s="1"/>
      <c r="J260" s="1"/>
      <c r="K260" s="1"/>
      <c r="L260" s="1"/>
      <c r="M260" s="1"/>
      <c r="N260" s="1"/>
      <c r="O260" s="1"/>
      <c r="P260" s="1"/>
      <c r="Q260" s="1"/>
      <c r="R260" s="1"/>
      <c r="S260" s="1"/>
      <c r="T260" s="1"/>
    </row>
    <row r="261" spans="2:20">
      <c r="B261" s="1"/>
      <c r="C261" s="1"/>
      <c r="D261" s="1"/>
      <c r="E261" s="1"/>
      <c r="F261" s="1"/>
      <c r="G261" s="1"/>
      <c r="H261" s="1"/>
      <c r="I261" s="1"/>
      <c r="J261" s="1"/>
      <c r="K261" s="1"/>
      <c r="L261" s="1"/>
      <c r="M261" s="1"/>
      <c r="N261" s="1"/>
      <c r="O261" s="1"/>
      <c r="P261" s="1"/>
      <c r="Q261" s="1"/>
      <c r="R261" s="1"/>
      <c r="S261" s="1"/>
      <c r="T261" s="1"/>
    </row>
    <row r="262" spans="2:20">
      <c r="B262" s="1"/>
      <c r="C262" s="1"/>
      <c r="D262" s="1"/>
      <c r="E262" s="1"/>
      <c r="F262" s="1"/>
      <c r="G262" s="1"/>
      <c r="H262" s="1"/>
      <c r="I262" s="1"/>
      <c r="J262" s="1"/>
      <c r="K262" s="1"/>
      <c r="L262" s="1"/>
      <c r="M262" s="1"/>
      <c r="N262" s="1"/>
      <c r="O262" s="1"/>
      <c r="P262" s="1"/>
      <c r="Q262" s="1"/>
      <c r="R262" s="1"/>
      <c r="S262" s="1"/>
      <c r="T262" s="1"/>
    </row>
    <row r="263" spans="2:20">
      <c r="B263" s="1"/>
      <c r="C263" s="1"/>
      <c r="D263" s="1"/>
      <c r="E263" s="1"/>
      <c r="F263" s="1"/>
      <c r="G263" s="1"/>
      <c r="H263" s="1"/>
      <c r="I263" s="1"/>
      <c r="J263" s="1"/>
      <c r="K263" s="1"/>
      <c r="L263" s="1"/>
      <c r="M263" s="1"/>
      <c r="N263" s="1"/>
      <c r="O263" s="1"/>
      <c r="P263" s="1"/>
      <c r="Q263" s="1"/>
      <c r="R263" s="1"/>
      <c r="S263" s="1"/>
      <c r="T263" s="1"/>
    </row>
    <row r="264" spans="2:20">
      <c r="B264" s="1"/>
      <c r="C264" s="1"/>
      <c r="D264" s="1"/>
      <c r="E264" s="1"/>
      <c r="F264" s="1"/>
      <c r="G264" s="1"/>
      <c r="H264" s="1"/>
      <c r="I264" s="1"/>
      <c r="J264" s="1"/>
      <c r="K264" s="1"/>
      <c r="L264" s="1"/>
      <c r="M264" s="1"/>
      <c r="N264" s="1"/>
      <c r="O264" s="1"/>
      <c r="P264" s="1"/>
      <c r="Q264" s="1"/>
      <c r="R264" s="1"/>
      <c r="S264" s="1"/>
      <c r="T264" s="1"/>
    </row>
    <row r="265" spans="2:20">
      <c r="B265" s="1"/>
      <c r="C265" s="1"/>
      <c r="D265" s="1"/>
      <c r="E265" s="1"/>
      <c r="F265" s="1"/>
      <c r="G265" s="1"/>
      <c r="H265" s="1"/>
      <c r="I265" s="1"/>
      <c r="J265" s="1"/>
      <c r="K265" s="1"/>
      <c r="L265" s="1"/>
      <c r="M265" s="1"/>
      <c r="N265" s="1"/>
      <c r="O265" s="1"/>
      <c r="P265" s="1"/>
      <c r="Q265" s="1"/>
      <c r="R265" s="1"/>
      <c r="S265" s="1"/>
      <c r="T265" s="1"/>
    </row>
    <row r="266" spans="2:20">
      <c r="B266" s="1"/>
      <c r="C266" s="1"/>
      <c r="D266" s="1"/>
      <c r="E266" s="1"/>
      <c r="F266" s="1"/>
      <c r="G266" s="1"/>
      <c r="H266" s="1"/>
      <c r="I266" s="1"/>
      <c r="J266" s="1"/>
      <c r="K266" s="1"/>
      <c r="L266" s="1"/>
      <c r="M266" s="1"/>
      <c r="N266" s="1"/>
      <c r="O266" s="1"/>
      <c r="P266" s="1"/>
      <c r="Q266" s="1"/>
      <c r="R266" s="1"/>
      <c r="S266" s="1"/>
      <c r="T266" s="1"/>
    </row>
    <row r="267" spans="2:20">
      <c r="B267" s="1"/>
      <c r="C267" s="1"/>
      <c r="D267" s="1"/>
      <c r="E267" s="1"/>
      <c r="F267" s="1"/>
      <c r="G267" s="1"/>
      <c r="H267" s="1"/>
      <c r="I267" s="1"/>
      <c r="J267" s="1"/>
      <c r="K267" s="1"/>
      <c r="L267" s="1"/>
      <c r="M267" s="1"/>
      <c r="N267" s="1"/>
      <c r="O267" s="1"/>
      <c r="P267" s="1"/>
      <c r="Q267" s="1"/>
      <c r="R267" s="1"/>
      <c r="S267" s="1"/>
      <c r="T267" s="1"/>
    </row>
    <row r="268" spans="2:20">
      <c r="B268" s="1"/>
      <c r="C268" s="1"/>
      <c r="D268" s="1"/>
      <c r="E268" s="1"/>
      <c r="F268" s="1"/>
      <c r="G268" s="1"/>
      <c r="H268" s="1"/>
      <c r="I268" s="1"/>
      <c r="J268" s="1"/>
      <c r="K268" s="1"/>
      <c r="L268" s="1"/>
      <c r="M268" s="1"/>
      <c r="N268" s="1"/>
      <c r="O268" s="1"/>
      <c r="P268" s="1"/>
      <c r="Q268" s="1"/>
      <c r="R268" s="1"/>
      <c r="S268" s="1"/>
      <c r="T268" s="1"/>
    </row>
    <row r="269" spans="2:20">
      <c r="B269" s="1"/>
      <c r="C269" s="1"/>
      <c r="D269" s="1"/>
      <c r="E269" s="1"/>
      <c r="F269" s="1"/>
      <c r="G269" s="1"/>
      <c r="H269" s="1"/>
      <c r="I269" s="1"/>
      <c r="J269" s="1"/>
      <c r="K269" s="1"/>
      <c r="L269" s="1"/>
      <c r="M269" s="1"/>
      <c r="N269" s="1"/>
      <c r="O269" s="1"/>
      <c r="P269" s="1"/>
      <c r="Q269" s="1"/>
      <c r="R269" s="1"/>
      <c r="S269" s="1"/>
      <c r="T269" s="1"/>
    </row>
    <row r="270" spans="2:20">
      <c r="B270" s="1"/>
      <c r="C270" s="1"/>
      <c r="D270" s="1"/>
      <c r="E270" s="1"/>
      <c r="F270" s="1"/>
      <c r="G270" s="1"/>
      <c r="H270" s="1"/>
      <c r="I270" s="1"/>
      <c r="J270" s="1"/>
      <c r="K270" s="1"/>
      <c r="L270" s="1"/>
      <c r="M270" s="1"/>
      <c r="N270" s="1"/>
      <c r="O270" s="1"/>
      <c r="P270" s="1"/>
      <c r="Q270" s="1"/>
      <c r="R270" s="1"/>
      <c r="S270" s="1"/>
      <c r="T270" s="1"/>
    </row>
    <row r="271" spans="2:20">
      <c r="B271" s="1"/>
      <c r="C271" s="1"/>
      <c r="D271" s="1"/>
      <c r="E271" s="1"/>
      <c r="F271" s="1"/>
      <c r="G271" s="1"/>
      <c r="H271" s="1"/>
      <c r="I271" s="1"/>
      <c r="J271" s="1"/>
      <c r="K271" s="1"/>
      <c r="L271" s="1"/>
      <c r="M271" s="1"/>
      <c r="N271" s="1"/>
      <c r="O271" s="1"/>
      <c r="P271" s="1"/>
      <c r="Q271" s="1"/>
      <c r="R271" s="1"/>
      <c r="S271" s="1"/>
      <c r="T271" s="1"/>
    </row>
    <row r="272" spans="2:20">
      <c r="B272" s="1"/>
      <c r="C272" s="1"/>
      <c r="D272" s="1"/>
      <c r="E272" s="1"/>
      <c r="F272" s="1"/>
      <c r="G272" s="1"/>
      <c r="H272" s="1"/>
      <c r="I272" s="1"/>
      <c r="J272" s="1"/>
      <c r="K272" s="1"/>
      <c r="L272" s="1"/>
      <c r="M272" s="1"/>
      <c r="N272" s="1"/>
      <c r="O272" s="1"/>
      <c r="P272" s="1"/>
      <c r="Q272" s="1"/>
      <c r="R272" s="1"/>
      <c r="S272" s="1"/>
      <c r="T272" s="1"/>
    </row>
    <row r="273" spans="2:20">
      <c r="B273" s="1"/>
      <c r="C273" s="1"/>
      <c r="D273" s="1"/>
      <c r="E273" s="1"/>
      <c r="F273" s="1"/>
      <c r="G273" s="1"/>
      <c r="H273" s="1"/>
      <c r="I273" s="1"/>
      <c r="J273" s="1"/>
      <c r="K273" s="1"/>
      <c r="L273" s="1"/>
      <c r="M273" s="1"/>
      <c r="N273" s="1"/>
      <c r="O273" s="1"/>
      <c r="P273" s="1"/>
      <c r="Q273" s="1"/>
      <c r="R273" s="1"/>
      <c r="S273" s="1"/>
      <c r="T273" s="1"/>
    </row>
    <row r="274" spans="2:20">
      <c r="B274" s="1"/>
      <c r="C274" s="1"/>
      <c r="D274" s="1"/>
      <c r="E274" s="1"/>
      <c r="F274" s="1"/>
      <c r="G274" s="1"/>
      <c r="H274" s="1"/>
      <c r="I274" s="1"/>
      <c r="J274" s="1"/>
      <c r="K274" s="1"/>
      <c r="L274" s="1"/>
      <c r="M274" s="1"/>
      <c r="N274" s="1"/>
      <c r="O274" s="1"/>
      <c r="P274" s="1"/>
      <c r="Q274" s="1"/>
      <c r="R274" s="1"/>
      <c r="S274" s="1"/>
      <c r="T274" s="1"/>
    </row>
    <row r="275" spans="2:20">
      <c r="B275" s="1"/>
      <c r="C275" s="1"/>
      <c r="D275" s="1"/>
      <c r="E275" s="1"/>
      <c r="F275" s="1"/>
      <c r="G275" s="1"/>
      <c r="H275" s="1"/>
      <c r="I275" s="1"/>
      <c r="J275" s="1"/>
      <c r="K275" s="1"/>
      <c r="L275" s="1"/>
      <c r="M275" s="1"/>
      <c r="N275" s="1"/>
      <c r="O275" s="1"/>
      <c r="P275" s="1"/>
      <c r="Q275" s="1"/>
      <c r="R275" s="1"/>
      <c r="S275" s="1"/>
      <c r="T275" s="1"/>
    </row>
    <row r="276" spans="2:20">
      <c r="B276" s="1"/>
      <c r="C276" s="1"/>
      <c r="D276" s="1"/>
      <c r="E276" s="1"/>
      <c r="F276" s="1"/>
      <c r="G276" s="1"/>
      <c r="H276" s="1"/>
      <c r="I276" s="1"/>
      <c r="J276" s="1"/>
      <c r="K276" s="1"/>
      <c r="L276" s="1"/>
      <c r="M276" s="1"/>
      <c r="N276" s="1"/>
      <c r="O276" s="1"/>
      <c r="P276" s="1"/>
      <c r="Q276" s="1"/>
      <c r="R276" s="1"/>
      <c r="S276" s="1"/>
      <c r="T276" s="1"/>
    </row>
    <row r="277" spans="2:20">
      <c r="B277" s="1"/>
      <c r="C277" s="1"/>
      <c r="D277" s="1"/>
      <c r="E277" s="1"/>
      <c r="F277" s="1"/>
      <c r="G277" s="1"/>
      <c r="H277" s="1"/>
      <c r="I277" s="1"/>
      <c r="J277" s="1"/>
      <c r="K277" s="1"/>
      <c r="L277" s="1"/>
      <c r="M277" s="1"/>
      <c r="N277" s="1"/>
      <c r="O277" s="1"/>
      <c r="P277" s="1"/>
      <c r="Q277" s="1"/>
      <c r="R277" s="1"/>
      <c r="S277" s="1"/>
      <c r="T277" s="1"/>
    </row>
    <row r="278" spans="2:20">
      <c r="B278" s="1"/>
      <c r="C278" s="1"/>
      <c r="D278" s="1"/>
      <c r="E278" s="1"/>
      <c r="F278" s="1"/>
      <c r="G278" s="1"/>
      <c r="H278" s="1"/>
      <c r="I278" s="1"/>
      <c r="J278" s="1"/>
      <c r="K278" s="1"/>
      <c r="L278" s="1"/>
      <c r="M278" s="1"/>
      <c r="N278" s="1"/>
      <c r="O278" s="1"/>
      <c r="P278" s="1"/>
      <c r="Q278" s="1"/>
      <c r="R278" s="1"/>
      <c r="S278" s="1"/>
      <c r="T278" s="1"/>
    </row>
    <row r="279" spans="2:20">
      <c r="B279" s="1"/>
      <c r="C279" s="1"/>
      <c r="D279" s="1"/>
      <c r="E279" s="1"/>
      <c r="F279" s="1"/>
      <c r="G279" s="1"/>
      <c r="H279" s="1"/>
      <c r="I279" s="1"/>
      <c r="J279" s="1"/>
      <c r="K279" s="1"/>
      <c r="L279" s="1"/>
      <c r="M279" s="1"/>
      <c r="N279" s="1"/>
      <c r="O279" s="1"/>
      <c r="P279" s="1"/>
      <c r="Q279" s="1"/>
      <c r="R279" s="1"/>
      <c r="S279" s="1"/>
      <c r="T279" s="1"/>
    </row>
    <row r="280" spans="2:20">
      <c r="B280" s="1"/>
      <c r="C280" s="1"/>
      <c r="D280" s="1"/>
      <c r="E280" s="1"/>
      <c r="F280" s="1"/>
      <c r="G280" s="1"/>
      <c r="H280" s="1"/>
      <c r="I280" s="1"/>
      <c r="J280" s="1"/>
      <c r="K280" s="1"/>
      <c r="L280" s="1"/>
      <c r="M280" s="1"/>
      <c r="N280" s="1"/>
      <c r="O280" s="1"/>
      <c r="P280" s="1"/>
      <c r="Q280" s="1"/>
      <c r="R280" s="1"/>
      <c r="S280" s="1"/>
      <c r="T280" s="1"/>
    </row>
    <row r="281" spans="2:20">
      <c r="B281" s="1"/>
      <c r="C281" s="1"/>
      <c r="D281" s="1"/>
      <c r="E281" s="1"/>
      <c r="F281" s="1"/>
      <c r="G281" s="1"/>
      <c r="H281" s="1"/>
      <c r="I281" s="1"/>
      <c r="J281" s="1"/>
      <c r="K281" s="1"/>
      <c r="L281" s="1"/>
      <c r="M281" s="1"/>
      <c r="N281" s="1"/>
      <c r="O281" s="1"/>
      <c r="P281" s="1"/>
      <c r="Q281" s="1"/>
      <c r="R281" s="1"/>
      <c r="S281" s="1"/>
      <c r="T281" s="1"/>
    </row>
    <row r="282" spans="2:20">
      <c r="B282" s="1"/>
      <c r="C282" s="1"/>
      <c r="D282" s="1"/>
      <c r="E282" s="1"/>
      <c r="F282" s="1"/>
      <c r="G282" s="1"/>
      <c r="H282" s="1"/>
      <c r="I282" s="1"/>
      <c r="J282" s="1"/>
      <c r="K282" s="1"/>
      <c r="L282" s="1"/>
      <c r="M282" s="1"/>
      <c r="N282" s="1"/>
      <c r="O282" s="1"/>
      <c r="P282" s="1"/>
      <c r="Q282" s="1"/>
      <c r="R282" s="1"/>
      <c r="S282" s="1"/>
      <c r="T282" s="1"/>
    </row>
    <row r="283" spans="2:20">
      <c r="B283" s="1"/>
      <c r="C283" s="1"/>
      <c r="D283" s="1"/>
      <c r="E283" s="1"/>
      <c r="F283" s="1"/>
      <c r="G283" s="1"/>
      <c r="H283" s="1"/>
      <c r="I283" s="1"/>
      <c r="J283" s="1"/>
      <c r="K283" s="1"/>
      <c r="L283" s="1"/>
      <c r="M283" s="1"/>
      <c r="N283" s="1"/>
      <c r="O283" s="1"/>
      <c r="P283" s="1"/>
      <c r="Q283" s="1"/>
      <c r="R283" s="1"/>
      <c r="S283" s="1"/>
      <c r="T283" s="1"/>
    </row>
    <row r="284" spans="2:20">
      <c r="B284" s="1"/>
      <c r="C284" s="1"/>
      <c r="D284" s="1"/>
      <c r="E284" s="1"/>
      <c r="F284" s="1"/>
      <c r="G284" s="1"/>
      <c r="H284" s="1"/>
      <c r="I284" s="1"/>
      <c r="J284" s="1"/>
      <c r="K284" s="1"/>
      <c r="L284" s="1"/>
      <c r="M284" s="1"/>
      <c r="N284" s="1"/>
      <c r="O284" s="1"/>
      <c r="P284" s="1"/>
      <c r="Q284" s="1"/>
      <c r="R284" s="1"/>
      <c r="S284" s="1"/>
      <c r="T284" s="1"/>
    </row>
    <row r="285" spans="2:20">
      <c r="B285" s="1"/>
      <c r="C285" s="1"/>
      <c r="D285" s="1"/>
      <c r="E285" s="1"/>
      <c r="F285" s="1"/>
      <c r="G285" s="1"/>
      <c r="H285" s="1"/>
      <c r="I285" s="1"/>
      <c r="J285" s="1"/>
      <c r="K285" s="1"/>
      <c r="L285" s="1"/>
      <c r="M285" s="1"/>
      <c r="N285" s="1"/>
      <c r="O285" s="1"/>
      <c r="P285" s="1"/>
      <c r="Q285" s="1"/>
      <c r="R285" s="1"/>
      <c r="S285" s="1"/>
      <c r="T285" s="1"/>
    </row>
    <row r="286" spans="2:20">
      <c r="B286" s="1"/>
      <c r="C286" s="1"/>
      <c r="D286" s="1"/>
      <c r="E286" s="1"/>
      <c r="F286" s="1"/>
      <c r="G286" s="1"/>
      <c r="H286" s="1"/>
      <c r="I286" s="1"/>
      <c r="J286" s="1"/>
      <c r="K286" s="1"/>
      <c r="L286" s="1"/>
      <c r="M286" s="1"/>
      <c r="N286" s="1"/>
      <c r="O286" s="1"/>
      <c r="P286" s="1"/>
      <c r="Q286" s="1"/>
      <c r="R286" s="1"/>
      <c r="S286" s="1"/>
      <c r="T286" s="1"/>
    </row>
    <row r="287" spans="2:20">
      <c r="B287" s="1"/>
      <c r="C287" s="1"/>
      <c r="D287" s="1"/>
      <c r="E287" s="1"/>
      <c r="F287" s="1"/>
      <c r="G287" s="1"/>
      <c r="H287" s="1"/>
      <c r="I287" s="1"/>
      <c r="J287" s="1"/>
      <c r="K287" s="1"/>
      <c r="L287" s="1"/>
      <c r="M287" s="1"/>
      <c r="N287" s="1"/>
      <c r="O287" s="1"/>
      <c r="P287" s="1"/>
      <c r="Q287" s="1"/>
      <c r="R287" s="1"/>
      <c r="S287" s="1"/>
      <c r="T287" s="1"/>
    </row>
    <row r="288" spans="2:20">
      <c r="B288" s="1"/>
      <c r="C288" s="1"/>
      <c r="D288" s="1"/>
      <c r="E288" s="1"/>
      <c r="F288" s="1"/>
      <c r="G288" s="1"/>
      <c r="H288" s="1"/>
      <c r="I288" s="1"/>
      <c r="J288" s="1"/>
      <c r="K288" s="1"/>
      <c r="L288" s="1"/>
      <c r="M288" s="1"/>
      <c r="N288" s="1"/>
      <c r="O288" s="1"/>
      <c r="P288" s="1"/>
      <c r="Q288" s="1"/>
      <c r="R288" s="1"/>
      <c r="S288" s="1"/>
      <c r="T288" s="1"/>
    </row>
    <row r="289" spans="2:20">
      <c r="B289" s="1"/>
      <c r="C289" s="1"/>
      <c r="D289" s="1"/>
      <c r="E289" s="1"/>
      <c r="F289" s="1"/>
      <c r="G289" s="1"/>
      <c r="H289" s="1"/>
      <c r="I289" s="1"/>
      <c r="J289" s="1"/>
      <c r="K289" s="1"/>
      <c r="L289" s="1"/>
      <c r="M289" s="1"/>
      <c r="N289" s="1"/>
      <c r="O289" s="1"/>
      <c r="P289" s="1"/>
      <c r="Q289" s="1"/>
      <c r="R289" s="1"/>
      <c r="S289" s="1"/>
      <c r="T289" s="1"/>
    </row>
    <row r="290" spans="2:20">
      <c r="B290" s="1"/>
      <c r="C290" s="1"/>
      <c r="D290" s="1"/>
      <c r="E290" s="1"/>
      <c r="F290" s="1"/>
      <c r="G290" s="1"/>
      <c r="H290" s="1"/>
      <c r="I290" s="1"/>
      <c r="J290" s="1"/>
      <c r="K290" s="1"/>
      <c r="L290" s="1"/>
      <c r="M290" s="1"/>
      <c r="N290" s="1"/>
      <c r="O290" s="1"/>
      <c r="P290" s="1"/>
      <c r="Q290" s="1"/>
      <c r="R290" s="1"/>
      <c r="S290" s="1"/>
      <c r="T290" s="1"/>
    </row>
    <row r="291" spans="2:20">
      <c r="B291" s="1"/>
      <c r="C291" s="1"/>
      <c r="D291" s="1"/>
      <c r="E291" s="1"/>
      <c r="F291" s="1"/>
      <c r="G291" s="1"/>
      <c r="H291" s="1"/>
      <c r="I291" s="1"/>
      <c r="J291" s="1"/>
      <c r="K291" s="1"/>
      <c r="L291" s="1"/>
      <c r="M291" s="1"/>
      <c r="N291" s="1"/>
      <c r="O291" s="1"/>
      <c r="P291" s="1"/>
      <c r="Q291" s="1"/>
      <c r="R291" s="1"/>
      <c r="S291" s="1"/>
      <c r="T291" s="1"/>
    </row>
    <row r="292" spans="2:20">
      <c r="B292" s="1"/>
      <c r="C292" s="1"/>
      <c r="D292" s="1"/>
      <c r="E292" s="1"/>
      <c r="F292" s="1"/>
      <c r="G292" s="1"/>
      <c r="H292" s="1"/>
      <c r="I292" s="1"/>
      <c r="J292" s="1"/>
      <c r="K292" s="1"/>
      <c r="L292" s="1"/>
      <c r="M292" s="1"/>
      <c r="N292" s="1"/>
      <c r="O292" s="1"/>
      <c r="P292" s="1"/>
      <c r="Q292" s="1"/>
      <c r="R292" s="1"/>
      <c r="S292" s="1"/>
      <c r="T292" s="1"/>
    </row>
    <row r="293" spans="2:20">
      <c r="B293" s="1"/>
      <c r="C293" s="1"/>
      <c r="D293" s="1"/>
      <c r="E293" s="1"/>
      <c r="F293" s="1"/>
      <c r="G293" s="1"/>
      <c r="H293" s="1"/>
      <c r="I293" s="1"/>
      <c r="J293" s="1"/>
      <c r="K293" s="1"/>
      <c r="L293" s="1"/>
      <c r="M293" s="1"/>
      <c r="N293" s="1"/>
      <c r="O293" s="1"/>
      <c r="P293" s="1"/>
      <c r="Q293" s="1"/>
      <c r="R293" s="1"/>
      <c r="S293" s="1"/>
      <c r="T293" s="1"/>
    </row>
    <row r="294" spans="2:20">
      <c r="B294" s="1"/>
      <c r="C294" s="1"/>
      <c r="D294" s="1"/>
      <c r="E294" s="1"/>
      <c r="F294" s="1"/>
      <c r="G294" s="1"/>
      <c r="H294" s="1"/>
      <c r="I294" s="1"/>
      <c r="J294" s="1"/>
      <c r="K294" s="1"/>
      <c r="L294" s="1"/>
      <c r="M294" s="1"/>
      <c r="N294" s="1"/>
      <c r="O294" s="1"/>
      <c r="P294" s="1"/>
      <c r="Q294" s="1"/>
      <c r="R294" s="1"/>
      <c r="S294" s="1"/>
      <c r="T294" s="1"/>
    </row>
    <row r="295" spans="2:20">
      <c r="B295" s="1"/>
      <c r="C295" s="1"/>
      <c r="D295" s="1"/>
      <c r="E295" s="1"/>
      <c r="F295" s="1"/>
      <c r="G295" s="1"/>
      <c r="H295" s="1"/>
      <c r="I295" s="1"/>
      <c r="J295" s="1"/>
      <c r="K295" s="1"/>
      <c r="L295" s="1"/>
      <c r="M295" s="1"/>
      <c r="N295" s="1"/>
      <c r="O295" s="1"/>
      <c r="P295" s="1"/>
      <c r="Q295" s="1"/>
      <c r="R295" s="1"/>
      <c r="S295" s="1"/>
      <c r="T295" s="1"/>
    </row>
    <row r="296" spans="2:20">
      <c r="B296" s="1"/>
      <c r="C296" s="1"/>
      <c r="D296" s="1"/>
      <c r="E296" s="1"/>
      <c r="F296" s="1"/>
      <c r="G296" s="1"/>
      <c r="H296" s="1"/>
      <c r="I296" s="1"/>
      <c r="J296" s="1"/>
      <c r="K296" s="1"/>
      <c r="L296" s="1"/>
      <c r="M296" s="1"/>
      <c r="N296" s="1"/>
      <c r="O296" s="1"/>
      <c r="P296" s="1"/>
      <c r="Q296" s="1"/>
      <c r="R296" s="1"/>
      <c r="S296" s="1"/>
      <c r="T296" s="1"/>
    </row>
    <row r="297" spans="2:20">
      <c r="B297" s="1"/>
      <c r="C297" s="1"/>
      <c r="D297" s="1"/>
      <c r="E297" s="1"/>
      <c r="F297" s="1"/>
      <c r="G297" s="1"/>
      <c r="H297" s="1"/>
      <c r="I297" s="1"/>
      <c r="J297" s="1"/>
      <c r="K297" s="1"/>
      <c r="L297" s="1"/>
      <c r="M297" s="1"/>
      <c r="N297" s="1"/>
      <c r="O297" s="1"/>
      <c r="P297" s="1"/>
      <c r="Q297" s="1"/>
      <c r="R297" s="1"/>
      <c r="S297" s="1"/>
      <c r="T297" s="1"/>
    </row>
    <row r="298" spans="2:20">
      <c r="B298" s="1"/>
      <c r="C298" s="1"/>
      <c r="D298" s="1"/>
      <c r="E298" s="1"/>
      <c r="F298" s="1"/>
      <c r="G298" s="1"/>
      <c r="H298" s="1"/>
      <c r="I298" s="1"/>
      <c r="J298" s="1"/>
      <c r="K298" s="1"/>
      <c r="L298" s="1"/>
      <c r="M298" s="1"/>
      <c r="N298" s="1"/>
      <c r="O298" s="1"/>
      <c r="P298" s="1"/>
      <c r="Q298" s="1"/>
      <c r="R298" s="1"/>
      <c r="S298" s="1"/>
      <c r="T298" s="1"/>
    </row>
    <row r="299" spans="2:20">
      <c r="B299" s="1"/>
      <c r="C299" s="1"/>
      <c r="D299" s="1"/>
      <c r="E299" s="1"/>
      <c r="F299" s="1"/>
      <c r="G299" s="1"/>
      <c r="H299" s="1"/>
      <c r="I299" s="1"/>
      <c r="J299" s="1"/>
      <c r="K299" s="1"/>
      <c r="L299" s="1"/>
      <c r="M299" s="1"/>
      <c r="N299" s="1"/>
      <c r="O299" s="1"/>
      <c r="P299" s="1"/>
      <c r="Q299" s="1"/>
      <c r="R299" s="1"/>
      <c r="S299" s="1"/>
      <c r="T299" s="1"/>
    </row>
    <row r="300" spans="2:20">
      <c r="B300" s="1"/>
      <c r="C300" s="1"/>
      <c r="D300" s="1"/>
      <c r="E300" s="1"/>
      <c r="F300" s="1"/>
      <c r="G300" s="1"/>
      <c r="H300" s="1"/>
      <c r="I300" s="1"/>
      <c r="J300" s="1"/>
      <c r="K300" s="1"/>
      <c r="L300" s="1"/>
      <c r="M300" s="1"/>
      <c r="N300" s="1"/>
      <c r="O300" s="1"/>
      <c r="P300" s="1"/>
      <c r="Q300" s="1"/>
      <c r="R300" s="1"/>
      <c r="S300" s="1"/>
      <c r="T300" s="1"/>
    </row>
    <row r="301" spans="2:20">
      <c r="B301" s="1"/>
      <c r="C301" s="1"/>
      <c r="D301" s="1"/>
      <c r="E301" s="1"/>
      <c r="F301" s="1"/>
      <c r="G301" s="1"/>
      <c r="H301" s="1"/>
      <c r="I301" s="1"/>
      <c r="J301" s="1"/>
      <c r="K301" s="1"/>
      <c r="L301" s="1"/>
      <c r="M301" s="1"/>
      <c r="N301" s="1"/>
      <c r="O301" s="1"/>
      <c r="P301" s="1"/>
      <c r="Q301" s="1"/>
      <c r="R301" s="1"/>
      <c r="S301" s="1"/>
      <c r="T301" s="1"/>
    </row>
    <row r="302" spans="2:20">
      <c r="B302" s="1"/>
      <c r="C302" s="1"/>
      <c r="D302" s="1"/>
      <c r="E302" s="1"/>
      <c r="F302" s="1"/>
      <c r="G302" s="1"/>
      <c r="H302" s="1"/>
      <c r="I302" s="1"/>
      <c r="J302" s="1"/>
      <c r="K302" s="1"/>
      <c r="L302" s="1"/>
      <c r="M302" s="1"/>
      <c r="N302" s="1"/>
      <c r="O302" s="1"/>
      <c r="P302" s="1"/>
      <c r="Q302" s="1"/>
      <c r="R302" s="1"/>
      <c r="S302" s="1"/>
      <c r="T302" s="1"/>
    </row>
    <row r="303" spans="2:20">
      <c r="B303" s="1"/>
      <c r="C303" s="1"/>
      <c r="D303" s="1"/>
      <c r="E303" s="1"/>
      <c r="F303" s="1"/>
      <c r="G303" s="1"/>
      <c r="H303" s="1"/>
      <c r="I303" s="1"/>
      <c r="J303" s="1"/>
      <c r="K303" s="1"/>
      <c r="L303" s="1"/>
      <c r="M303" s="1"/>
      <c r="N303" s="1"/>
      <c r="O303" s="1"/>
      <c r="P303" s="1"/>
      <c r="Q303" s="1"/>
      <c r="R303" s="1"/>
      <c r="S303" s="1"/>
      <c r="T303" s="1"/>
    </row>
    <row r="304" spans="2:20">
      <c r="B304" s="1"/>
      <c r="C304" s="1"/>
      <c r="D304" s="1"/>
      <c r="E304" s="1"/>
      <c r="F304" s="1"/>
      <c r="G304" s="1"/>
      <c r="H304" s="1"/>
      <c r="I304" s="1"/>
      <c r="J304" s="1"/>
      <c r="K304" s="1"/>
      <c r="L304" s="1"/>
      <c r="M304" s="1"/>
      <c r="N304" s="1"/>
      <c r="O304" s="1"/>
      <c r="P304" s="1"/>
      <c r="Q304" s="1"/>
      <c r="R304" s="1"/>
      <c r="S304" s="1"/>
      <c r="T304" s="1"/>
    </row>
    <row r="305" spans="2:20">
      <c r="B305" s="1"/>
      <c r="C305" s="1"/>
      <c r="D305" s="1"/>
      <c r="E305" s="1"/>
      <c r="F305" s="1"/>
      <c r="G305" s="1"/>
      <c r="H305" s="1"/>
      <c r="I305" s="1"/>
      <c r="J305" s="1"/>
      <c r="K305" s="1"/>
      <c r="L305" s="1"/>
      <c r="M305" s="1"/>
      <c r="N305" s="1"/>
      <c r="O305" s="1"/>
      <c r="P305" s="1"/>
      <c r="Q305" s="1"/>
      <c r="R305" s="1"/>
      <c r="S305" s="1"/>
      <c r="T305" s="1"/>
    </row>
    <row r="306" spans="2:20">
      <c r="B306" s="1"/>
      <c r="C306" s="1"/>
      <c r="D306" s="1"/>
      <c r="E306" s="1"/>
      <c r="F306" s="1"/>
      <c r="G306" s="1"/>
      <c r="H306" s="1"/>
      <c r="I306" s="1"/>
      <c r="J306" s="1"/>
      <c r="K306" s="1"/>
      <c r="L306" s="1"/>
      <c r="M306" s="1"/>
      <c r="N306" s="1"/>
      <c r="O306" s="1"/>
      <c r="P306" s="1"/>
      <c r="Q306" s="1"/>
      <c r="R306" s="1"/>
      <c r="S306" s="1"/>
      <c r="T306" s="1"/>
    </row>
    <row r="307" spans="2:20">
      <c r="B307" s="1"/>
      <c r="C307" s="1"/>
      <c r="D307" s="1"/>
      <c r="E307" s="1"/>
      <c r="F307" s="1"/>
      <c r="G307" s="1"/>
      <c r="H307" s="1"/>
      <c r="I307" s="1"/>
      <c r="J307" s="1"/>
      <c r="K307" s="1"/>
      <c r="L307" s="1"/>
      <c r="M307" s="1"/>
      <c r="N307" s="1"/>
      <c r="O307" s="1"/>
      <c r="P307" s="1"/>
      <c r="Q307" s="1"/>
      <c r="R307" s="1"/>
      <c r="S307" s="1"/>
      <c r="T307" s="1"/>
    </row>
    <row r="308" spans="2:20">
      <c r="B308" s="1"/>
      <c r="C308" s="1"/>
      <c r="D308" s="1"/>
      <c r="E308" s="1"/>
      <c r="F308" s="1"/>
      <c r="G308" s="1"/>
      <c r="H308" s="1"/>
      <c r="I308" s="1"/>
      <c r="J308" s="1"/>
      <c r="K308" s="1"/>
      <c r="L308" s="1"/>
      <c r="M308" s="1"/>
      <c r="N308" s="1"/>
      <c r="O308" s="1"/>
      <c r="P308" s="1"/>
      <c r="Q308" s="1"/>
      <c r="R308" s="1"/>
      <c r="S308" s="1"/>
      <c r="T308" s="1"/>
    </row>
    <row r="309" spans="2:20">
      <c r="B309" s="1"/>
      <c r="C309" s="1"/>
      <c r="D309" s="1"/>
      <c r="E309" s="1"/>
      <c r="F309" s="1"/>
      <c r="G309" s="1"/>
      <c r="H309" s="1"/>
      <c r="I309" s="1"/>
      <c r="J309" s="1"/>
      <c r="K309" s="1"/>
      <c r="L309" s="1"/>
      <c r="M309" s="1"/>
      <c r="N309" s="1"/>
      <c r="O309" s="1"/>
      <c r="P309" s="1"/>
      <c r="Q309" s="1"/>
      <c r="R309" s="1"/>
      <c r="S309" s="1"/>
      <c r="T309" s="1"/>
    </row>
    <row r="310" spans="2:20">
      <c r="B310" s="1"/>
      <c r="C310" s="1"/>
      <c r="D310" s="1"/>
      <c r="E310" s="1"/>
      <c r="F310" s="1"/>
      <c r="G310" s="1"/>
      <c r="H310" s="1"/>
      <c r="I310" s="1"/>
      <c r="J310" s="1"/>
      <c r="K310" s="1"/>
      <c r="L310" s="1"/>
      <c r="M310" s="1"/>
      <c r="N310" s="1"/>
      <c r="O310" s="1"/>
      <c r="P310" s="1"/>
      <c r="Q310" s="1"/>
      <c r="R310" s="1"/>
      <c r="S310" s="1"/>
      <c r="T310" s="1"/>
    </row>
    <row r="311" spans="2:20">
      <c r="B311" s="1"/>
      <c r="C311" s="1"/>
      <c r="D311" s="1"/>
      <c r="E311" s="1"/>
      <c r="F311" s="1"/>
      <c r="G311" s="1"/>
      <c r="H311" s="1"/>
      <c r="I311" s="1"/>
      <c r="J311" s="1"/>
      <c r="K311" s="1"/>
      <c r="L311" s="1"/>
      <c r="M311" s="1"/>
      <c r="N311" s="1"/>
      <c r="O311" s="1"/>
      <c r="P311" s="1"/>
      <c r="Q311" s="1"/>
      <c r="R311" s="1"/>
      <c r="S311" s="1"/>
      <c r="T311" s="1"/>
    </row>
    <row r="312" spans="2:20">
      <c r="B312" s="1"/>
      <c r="C312" s="1"/>
      <c r="D312" s="1"/>
      <c r="E312" s="1"/>
      <c r="F312" s="1"/>
      <c r="G312" s="1"/>
      <c r="H312" s="1"/>
      <c r="I312" s="1"/>
      <c r="J312" s="1"/>
      <c r="K312" s="1"/>
      <c r="L312" s="1"/>
      <c r="M312" s="1"/>
      <c r="N312" s="1"/>
      <c r="O312" s="1"/>
      <c r="P312" s="1"/>
      <c r="Q312" s="1"/>
      <c r="R312" s="1"/>
      <c r="S312" s="1"/>
      <c r="T312" s="1"/>
    </row>
    <row r="313" spans="2:20">
      <c r="B313" s="1"/>
      <c r="C313" s="1"/>
      <c r="D313" s="1"/>
      <c r="E313" s="1"/>
      <c r="F313" s="1"/>
      <c r="G313" s="1"/>
      <c r="H313" s="1"/>
      <c r="I313" s="1"/>
      <c r="J313" s="1"/>
      <c r="K313" s="1"/>
      <c r="L313" s="1"/>
      <c r="M313" s="1"/>
      <c r="N313" s="1"/>
      <c r="O313" s="1"/>
      <c r="P313" s="1"/>
      <c r="Q313" s="1"/>
      <c r="R313" s="1"/>
      <c r="S313" s="1"/>
      <c r="T313" s="1"/>
    </row>
    <row r="314" spans="2:20">
      <c r="B314" s="1"/>
      <c r="C314" s="1"/>
      <c r="D314" s="1"/>
      <c r="E314" s="1"/>
      <c r="F314" s="1"/>
      <c r="G314" s="1"/>
      <c r="H314" s="1"/>
      <c r="I314" s="1"/>
      <c r="J314" s="1"/>
      <c r="K314" s="1"/>
      <c r="L314" s="1"/>
      <c r="M314" s="1"/>
      <c r="N314" s="1"/>
      <c r="O314" s="1"/>
      <c r="P314" s="1"/>
      <c r="Q314" s="1"/>
      <c r="R314" s="1"/>
      <c r="S314" s="1"/>
      <c r="T314" s="1"/>
    </row>
    <row r="315" spans="2:20">
      <c r="B315" s="1"/>
      <c r="C315" s="1"/>
      <c r="D315" s="1"/>
      <c r="E315" s="1"/>
      <c r="F315" s="1"/>
      <c r="G315" s="1"/>
      <c r="H315" s="1"/>
      <c r="I315" s="1"/>
      <c r="J315" s="1"/>
      <c r="K315" s="1"/>
      <c r="L315" s="1"/>
      <c r="M315" s="1"/>
      <c r="N315" s="1"/>
      <c r="O315" s="1"/>
      <c r="P315" s="1"/>
      <c r="Q315" s="1"/>
      <c r="R315" s="1"/>
      <c r="S315" s="1"/>
      <c r="T315" s="1"/>
    </row>
    <row r="316" spans="2:20">
      <c r="B316" s="1"/>
      <c r="C316" s="1"/>
      <c r="D316" s="1"/>
      <c r="E316" s="1"/>
      <c r="F316" s="1"/>
      <c r="G316" s="1"/>
      <c r="H316" s="1"/>
      <c r="I316" s="1"/>
      <c r="J316" s="1"/>
      <c r="K316" s="1"/>
      <c r="L316" s="1"/>
      <c r="M316" s="1"/>
      <c r="N316" s="1"/>
      <c r="O316" s="1"/>
      <c r="P316" s="1"/>
      <c r="Q316" s="1"/>
      <c r="R316" s="1"/>
      <c r="S316" s="1"/>
      <c r="T316" s="1"/>
    </row>
    <row r="317" spans="2:20">
      <c r="B317" s="1"/>
      <c r="C317" s="1"/>
      <c r="D317" s="1"/>
      <c r="E317" s="1"/>
      <c r="F317" s="1"/>
      <c r="G317" s="1"/>
      <c r="H317" s="1"/>
      <c r="I317" s="1"/>
      <c r="J317" s="1"/>
      <c r="K317" s="1"/>
      <c r="L317" s="1"/>
      <c r="M317" s="1"/>
      <c r="N317" s="1"/>
      <c r="O317" s="1"/>
      <c r="P317" s="1"/>
      <c r="Q317" s="1"/>
      <c r="R317" s="1"/>
      <c r="S317" s="1"/>
      <c r="T317" s="1"/>
    </row>
    <row r="318" spans="2:20">
      <c r="B318" s="1"/>
      <c r="C318" s="1"/>
      <c r="D318" s="1"/>
      <c r="E318" s="1"/>
      <c r="F318" s="1"/>
      <c r="G318" s="1"/>
      <c r="H318" s="1"/>
      <c r="I318" s="1"/>
      <c r="J318" s="1"/>
      <c r="K318" s="1"/>
      <c r="L318" s="1"/>
      <c r="M318" s="1"/>
      <c r="N318" s="1"/>
      <c r="O318" s="1"/>
      <c r="P318" s="1"/>
      <c r="Q318" s="1"/>
      <c r="R318" s="1"/>
      <c r="S318" s="1"/>
      <c r="T318" s="1"/>
    </row>
    <row r="319" spans="2:20">
      <c r="B319" s="1"/>
      <c r="C319" s="1"/>
      <c r="D319" s="1"/>
      <c r="E319" s="1"/>
      <c r="F319" s="1"/>
      <c r="G319" s="1"/>
      <c r="H319" s="1"/>
      <c r="I319" s="1"/>
      <c r="J319" s="1"/>
      <c r="K319" s="1"/>
      <c r="L319" s="1"/>
      <c r="M319" s="1"/>
      <c r="N319" s="1"/>
      <c r="O319" s="1"/>
      <c r="P319" s="1"/>
      <c r="Q319" s="1"/>
      <c r="R319" s="1"/>
      <c r="S319" s="1"/>
      <c r="T319" s="1"/>
    </row>
    <row r="320" spans="2:20">
      <c r="B320" s="1"/>
      <c r="C320" s="1"/>
      <c r="D320" s="1"/>
      <c r="E320" s="1"/>
      <c r="F320" s="1"/>
      <c r="G320" s="1"/>
      <c r="H320" s="1"/>
      <c r="I320" s="1"/>
      <c r="J320" s="1"/>
      <c r="K320" s="1"/>
      <c r="L320" s="1"/>
      <c r="M320" s="1"/>
      <c r="N320" s="1"/>
      <c r="O320" s="1"/>
      <c r="P320" s="1"/>
      <c r="Q320" s="1"/>
      <c r="R320" s="1"/>
      <c r="S320" s="1"/>
      <c r="T320" s="1"/>
    </row>
    <row r="321" spans="2:20">
      <c r="B321" s="1"/>
      <c r="C321" s="1"/>
      <c r="D321" s="1"/>
      <c r="E321" s="1"/>
      <c r="F321" s="1"/>
      <c r="G321" s="1"/>
      <c r="H321" s="1"/>
      <c r="I321" s="1"/>
      <c r="J321" s="1"/>
      <c r="K321" s="1"/>
      <c r="L321" s="1"/>
      <c r="M321" s="1"/>
      <c r="N321" s="1"/>
      <c r="O321" s="1"/>
      <c r="P321" s="1"/>
      <c r="Q321" s="1"/>
      <c r="R321" s="1"/>
      <c r="S321" s="1"/>
      <c r="T321" s="1"/>
    </row>
    <row r="322" spans="2:20">
      <c r="B322" s="1"/>
      <c r="C322" s="1"/>
      <c r="D322" s="1"/>
      <c r="E322" s="1"/>
      <c r="F322" s="1"/>
      <c r="G322" s="1"/>
      <c r="H322" s="1"/>
      <c r="I322" s="1"/>
      <c r="J322" s="1"/>
      <c r="K322" s="1"/>
      <c r="L322" s="1"/>
      <c r="M322" s="1"/>
      <c r="N322" s="1"/>
      <c r="O322" s="1"/>
      <c r="P322" s="1"/>
      <c r="Q322" s="1"/>
      <c r="R322" s="1"/>
      <c r="S322" s="1"/>
      <c r="T322" s="1"/>
    </row>
    <row r="323" spans="2:20">
      <c r="B323" s="1"/>
      <c r="C323" s="1"/>
      <c r="D323" s="1"/>
      <c r="E323" s="1"/>
      <c r="F323" s="1"/>
      <c r="G323" s="1"/>
      <c r="H323" s="1"/>
      <c r="I323" s="1"/>
      <c r="J323" s="1"/>
      <c r="K323" s="1"/>
      <c r="L323" s="1"/>
      <c r="M323" s="1"/>
      <c r="N323" s="1"/>
      <c r="O323" s="1"/>
      <c r="P323" s="1"/>
      <c r="Q323" s="1"/>
      <c r="R323" s="1"/>
      <c r="S323" s="1"/>
      <c r="T323" s="1"/>
    </row>
    <row r="324" spans="2:20">
      <c r="B324" s="1"/>
      <c r="C324" s="1"/>
      <c r="D324" s="1"/>
      <c r="E324" s="1"/>
      <c r="F324" s="1"/>
      <c r="G324" s="1"/>
      <c r="H324" s="1"/>
      <c r="I324" s="1"/>
      <c r="J324" s="1"/>
      <c r="K324" s="1"/>
      <c r="L324" s="1"/>
      <c r="M324" s="1"/>
      <c r="N324" s="1"/>
      <c r="O324" s="1"/>
      <c r="P324" s="1"/>
      <c r="Q324" s="1"/>
      <c r="R324" s="1"/>
      <c r="S324" s="1"/>
      <c r="T324" s="1"/>
    </row>
    <row r="325" spans="2:20">
      <c r="B325" s="1"/>
      <c r="C325" s="1"/>
      <c r="D325" s="1"/>
      <c r="E325" s="1"/>
      <c r="F325" s="1"/>
      <c r="G325" s="1"/>
      <c r="H325" s="1"/>
      <c r="I325" s="1"/>
      <c r="J325" s="1"/>
      <c r="K325" s="1"/>
      <c r="L325" s="1"/>
      <c r="M325" s="1"/>
      <c r="N325" s="1"/>
      <c r="O325" s="1"/>
      <c r="P325" s="1"/>
      <c r="Q325" s="1"/>
      <c r="R325" s="1"/>
      <c r="S325" s="1"/>
      <c r="T325" s="1"/>
    </row>
    <row r="326" spans="2:20">
      <c r="B326" s="1"/>
      <c r="C326" s="1"/>
      <c r="D326" s="1"/>
      <c r="E326" s="1"/>
      <c r="F326" s="1"/>
      <c r="G326" s="1"/>
      <c r="H326" s="1"/>
      <c r="I326" s="1"/>
      <c r="J326" s="1"/>
      <c r="K326" s="1"/>
      <c r="L326" s="1"/>
      <c r="M326" s="1"/>
      <c r="N326" s="1"/>
      <c r="O326" s="1"/>
      <c r="P326" s="1"/>
      <c r="Q326" s="1"/>
      <c r="R326" s="1"/>
      <c r="S326" s="1"/>
      <c r="T326" s="1"/>
    </row>
    <row r="327" spans="2:20">
      <c r="B327" s="1"/>
      <c r="C327" s="1"/>
      <c r="D327" s="1"/>
      <c r="E327" s="1"/>
      <c r="F327" s="1"/>
      <c r="G327" s="1"/>
      <c r="H327" s="1"/>
      <c r="I327" s="1"/>
      <c r="J327" s="1"/>
      <c r="K327" s="1"/>
      <c r="L327" s="1"/>
      <c r="M327" s="1"/>
      <c r="N327" s="1"/>
      <c r="O327" s="1"/>
      <c r="P327" s="1"/>
      <c r="Q327" s="1"/>
      <c r="R327" s="1"/>
      <c r="S327" s="1"/>
      <c r="T327" s="1"/>
    </row>
    <row r="328" spans="2:20">
      <c r="B328" s="1"/>
      <c r="C328" s="1"/>
      <c r="D328" s="1"/>
      <c r="E328" s="1"/>
      <c r="F328" s="1"/>
      <c r="G328" s="1"/>
      <c r="H328" s="1"/>
      <c r="I328" s="1"/>
      <c r="J328" s="1"/>
      <c r="K328" s="1"/>
      <c r="L328" s="1"/>
      <c r="M328" s="1"/>
      <c r="N328" s="1"/>
      <c r="O328" s="1"/>
      <c r="P328" s="1"/>
      <c r="Q328" s="1"/>
      <c r="R328" s="1"/>
      <c r="S328" s="1"/>
      <c r="T328" s="1"/>
    </row>
    <row r="329" spans="2:20">
      <c r="B329" s="1"/>
      <c r="C329" s="1"/>
      <c r="D329" s="1"/>
      <c r="E329" s="1"/>
      <c r="F329" s="1"/>
      <c r="G329" s="1"/>
      <c r="H329" s="1"/>
      <c r="I329" s="1"/>
      <c r="J329" s="1"/>
      <c r="K329" s="1"/>
      <c r="L329" s="1"/>
      <c r="M329" s="1"/>
      <c r="N329" s="1"/>
      <c r="O329" s="1"/>
      <c r="P329" s="1"/>
      <c r="Q329" s="1"/>
      <c r="R329" s="1"/>
      <c r="S329" s="1"/>
      <c r="T329" s="1"/>
    </row>
    <row r="330" spans="2:20">
      <c r="B330" s="1"/>
      <c r="C330" s="1"/>
      <c r="D330" s="1"/>
      <c r="E330" s="1"/>
      <c r="F330" s="1"/>
      <c r="G330" s="1"/>
      <c r="H330" s="1"/>
      <c r="I330" s="1"/>
      <c r="J330" s="1"/>
      <c r="K330" s="1"/>
      <c r="L330" s="1"/>
      <c r="M330" s="1"/>
      <c r="N330" s="1"/>
      <c r="O330" s="1"/>
      <c r="P330" s="1"/>
      <c r="Q330" s="1"/>
      <c r="R330" s="1"/>
      <c r="S330" s="1"/>
      <c r="T330" s="1"/>
    </row>
    <row r="331" spans="2:20">
      <c r="B331" s="1"/>
      <c r="C331" s="1"/>
      <c r="D331" s="1"/>
      <c r="E331" s="1"/>
      <c r="F331" s="1"/>
      <c r="G331" s="1"/>
      <c r="H331" s="1"/>
      <c r="I331" s="1"/>
      <c r="J331" s="1"/>
      <c r="K331" s="1"/>
      <c r="L331" s="1"/>
      <c r="M331" s="1"/>
      <c r="N331" s="1"/>
      <c r="O331" s="1"/>
      <c r="P331" s="1"/>
      <c r="Q331" s="1"/>
      <c r="R331" s="1"/>
      <c r="S331" s="1"/>
      <c r="T331" s="1"/>
    </row>
    <row r="332" spans="2:20">
      <c r="B332" s="1"/>
      <c r="C332" s="1"/>
      <c r="D332" s="1"/>
      <c r="E332" s="1"/>
      <c r="F332" s="1"/>
      <c r="G332" s="1"/>
      <c r="H332" s="1"/>
      <c r="I332" s="1"/>
      <c r="J332" s="1"/>
      <c r="K332" s="1"/>
      <c r="L332" s="1"/>
      <c r="M332" s="1"/>
      <c r="N332" s="1"/>
      <c r="O332" s="1"/>
      <c r="P332" s="1"/>
      <c r="Q332" s="1"/>
      <c r="R332" s="1"/>
      <c r="S332" s="1"/>
      <c r="T332" s="1"/>
    </row>
    <row r="333" spans="2:20">
      <c r="B333" s="1"/>
      <c r="C333" s="1"/>
      <c r="D333" s="1"/>
      <c r="E333" s="1"/>
      <c r="F333" s="1"/>
      <c r="G333" s="1"/>
      <c r="H333" s="1"/>
      <c r="I333" s="1"/>
      <c r="J333" s="1"/>
      <c r="K333" s="1"/>
      <c r="L333" s="1"/>
      <c r="M333" s="1"/>
      <c r="N333" s="1"/>
      <c r="O333" s="1"/>
      <c r="P333" s="1"/>
      <c r="Q333" s="1"/>
      <c r="R333" s="1"/>
      <c r="S333" s="1"/>
      <c r="T333" s="1"/>
    </row>
    <row r="334" spans="2:20">
      <c r="B334" s="1"/>
      <c r="C334" s="1"/>
      <c r="D334" s="1"/>
      <c r="E334" s="1"/>
      <c r="F334" s="1"/>
      <c r="G334" s="1"/>
      <c r="H334" s="1"/>
      <c r="I334" s="1"/>
      <c r="J334" s="1"/>
      <c r="K334" s="1"/>
      <c r="L334" s="1"/>
      <c r="M334" s="1"/>
      <c r="N334" s="1"/>
      <c r="O334" s="1"/>
      <c r="P334" s="1"/>
      <c r="Q334" s="1"/>
      <c r="R334" s="1"/>
      <c r="S334" s="1"/>
      <c r="T334" s="1"/>
    </row>
    <row r="335" spans="2:20">
      <c r="B335" s="1"/>
      <c r="C335" s="1"/>
      <c r="D335" s="1"/>
      <c r="E335" s="1"/>
      <c r="F335" s="1"/>
      <c r="G335" s="1"/>
      <c r="H335" s="1"/>
      <c r="I335" s="1"/>
      <c r="J335" s="1"/>
      <c r="K335" s="1"/>
      <c r="L335" s="1"/>
      <c r="M335" s="1"/>
      <c r="N335" s="1"/>
      <c r="O335" s="1"/>
      <c r="P335" s="1"/>
      <c r="Q335" s="1"/>
      <c r="R335" s="1"/>
      <c r="S335" s="1"/>
      <c r="T335" s="1"/>
    </row>
    <row r="336" spans="2:20">
      <c r="B336" s="1"/>
      <c r="C336" s="1"/>
      <c r="D336" s="1"/>
      <c r="E336" s="1"/>
      <c r="F336" s="1"/>
      <c r="G336" s="1"/>
      <c r="H336" s="1"/>
      <c r="I336" s="1"/>
      <c r="J336" s="1"/>
      <c r="K336" s="1"/>
      <c r="L336" s="1"/>
      <c r="M336" s="1"/>
      <c r="N336" s="1"/>
      <c r="O336" s="1"/>
      <c r="P336" s="1"/>
      <c r="Q336" s="1"/>
      <c r="R336" s="1"/>
      <c r="S336" s="1"/>
      <c r="T336" s="1"/>
    </row>
    <row r="337" spans="2:20">
      <c r="B337" s="1"/>
      <c r="C337" s="1"/>
      <c r="D337" s="1"/>
      <c r="E337" s="1"/>
      <c r="F337" s="1"/>
      <c r="G337" s="1"/>
      <c r="H337" s="1"/>
      <c r="I337" s="1"/>
      <c r="J337" s="1"/>
      <c r="K337" s="1"/>
      <c r="L337" s="1"/>
      <c r="M337" s="1"/>
      <c r="N337" s="1"/>
      <c r="O337" s="1"/>
      <c r="P337" s="1"/>
      <c r="Q337" s="1"/>
      <c r="R337" s="1"/>
      <c r="S337" s="1"/>
      <c r="T337" s="1"/>
    </row>
    <row r="338" spans="2:20">
      <c r="B338" s="1"/>
      <c r="C338" s="1"/>
      <c r="D338" s="1"/>
      <c r="E338" s="1"/>
      <c r="F338" s="1"/>
      <c r="G338" s="1"/>
      <c r="H338" s="1"/>
      <c r="I338" s="1"/>
      <c r="J338" s="1"/>
      <c r="K338" s="1"/>
      <c r="L338" s="1"/>
      <c r="M338" s="1"/>
      <c r="N338" s="1"/>
      <c r="O338" s="1"/>
      <c r="P338" s="1"/>
      <c r="Q338" s="1"/>
      <c r="R338" s="1"/>
      <c r="S338" s="1"/>
      <c r="T338" s="1"/>
    </row>
    <row r="339" spans="2:20">
      <c r="B339" s="1"/>
      <c r="C339" s="1"/>
      <c r="D339" s="1"/>
      <c r="E339" s="1"/>
      <c r="F339" s="1"/>
      <c r="G339" s="1"/>
      <c r="H339" s="1"/>
      <c r="I339" s="1"/>
      <c r="J339" s="1"/>
      <c r="K339" s="1"/>
      <c r="L339" s="1"/>
      <c r="M339" s="1"/>
      <c r="N339" s="1"/>
      <c r="O339" s="1"/>
      <c r="P339" s="1"/>
      <c r="Q339" s="1"/>
      <c r="R339" s="1"/>
      <c r="S339" s="1"/>
      <c r="T339" s="1"/>
    </row>
    <row r="340" spans="2:20">
      <c r="B340" s="1"/>
      <c r="C340" s="1"/>
      <c r="D340" s="1"/>
      <c r="E340" s="1"/>
      <c r="F340" s="1"/>
      <c r="G340" s="1"/>
      <c r="H340" s="1"/>
      <c r="I340" s="1"/>
      <c r="J340" s="1"/>
      <c r="K340" s="1"/>
      <c r="L340" s="1"/>
      <c r="M340" s="1"/>
      <c r="N340" s="1"/>
      <c r="O340" s="1"/>
      <c r="P340" s="1"/>
      <c r="Q340" s="1"/>
      <c r="R340" s="1"/>
      <c r="S340" s="1"/>
      <c r="T340" s="1"/>
    </row>
    <row r="341" spans="2:20">
      <c r="B341" s="1"/>
      <c r="C341" s="1"/>
      <c r="D341" s="1"/>
      <c r="E341" s="1"/>
      <c r="F341" s="1"/>
      <c r="G341" s="1"/>
      <c r="H341" s="1"/>
      <c r="I341" s="1"/>
      <c r="J341" s="1"/>
      <c r="K341" s="1"/>
      <c r="L341" s="1"/>
      <c r="M341" s="1"/>
      <c r="N341" s="1"/>
      <c r="O341" s="1"/>
      <c r="P341" s="1"/>
      <c r="Q341" s="1"/>
      <c r="R341" s="1"/>
      <c r="S341" s="1"/>
      <c r="T341" s="1"/>
    </row>
    <row r="342" spans="2:20">
      <c r="B342" s="1"/>
      <c r="C342" s="1"/>
      <c r="D342" s="1"/>
      <c r="E342" s="1"/>
      <c r="F342" s="1"/>
      <c r="G342" s="1"/>
      <c r="H342" s="1"/>
      <c r="I342" s="1"/>
      <c r="J342" s="1"/>
      <c r="K342" s="1"/>
      <c r="L342" s="1"/>
      <c r="M342" s="1"/>
      <c r="N342" s="1"/>
      <c r="O342" s="1"/>
      <c r="P342" s="1"/>
      <c r="Q342" s="1"/>
      <c r="R342" s="1"/>
      <c r="S342" s="1"/>
      <c r="T342" s="1"/>
    </row>
    <row r="343" spans="2:20">
      <c r="B343" s="1"/>
      <c r="C343" s="1"/>
      <c r="D343" s="1"/>
      <c r="E343" s="1"/>
      <c r="F343" s="1"/>
      <c r="G343" s="1"/>
      <c r="H343" s="1"/>
      <c r="I343" s="1"/>
      <c r="J343" s="1"/>
      <c r="K343" s="1"/>
      <c r="L343" s="1"/>
      <c r="M343" s="1"/>
      <c r="N343" s="1"/>
      <c r="O343" s="1"/>
      <c r="P343" s="1"/>
      <c r="Q343" s="1"/>
      <c r="R343" s="1"/>
      <c r="S343" s="1"/>
      <c r="T343" s="1"/>
    </row>
    <row r="344" spans="2:20">
      <c r="B344" s="1"/>
      <c r="C344" s="1"/>
      <c r="D344" s="1"/>
      <c r="E344" s="1"/>
      <c r="F344" s="1"/>
      <c r="G344" s="1"/>
      <c r="H344" s="1"/>
      <c r="I344" s="1"/>
      <c r="J344" s="1"/>
      <c r="K344" s="1"/>
      <c r="L344" s="1"/>
      <c r="M344" s="1"/>
      <c r="N344" s="1"/>
      <c r="O344" s="1"/>
      <c r="P344" s="1"/>
      <c r="Q344" s="1"/>
      <c r="R344" s="1"/>
      <c r="S344" s="1"/>
      <c r="T344" s="1"/>
    </row>
    <row r="345" spans="2:20">
      <c r="B345" s="1"/>
      <c r="C345" s="1"/>
      <c r="D345" s="1"/>
      <c r="E345" s="1"/>
      <c r="F345" s="1"/>
      <c r="G345" s="1"/>
      <c r="H345" s="1"/>
      <c r="I345" s="1"/>
      <c r="J345" s="1"/>
      <c r="K345" s="1"/>
      <c r="L345" s="1"/>
      <c r="M345" s="1"/>
      <c r="N345" s="1"/>
      <c r="O345" s="1"/>
      <c r="P345" s="1"/>
      <c r="Q345" s="1"/>
      <c r="R345" s="1"/>
      <c r="S345" s="1"/>
      <c r="T345" s="1"/>
    </row>
    <row r="346" spans="2:20">
      <c r="B346" s="1"/>
      <c r="C346" s="1"/>
      <c r="D346" s="1"/>
      <c r="E346" s="1"/>
      <c r="F346" s="1"/>
      <c r="G346" s="1"/>
      <c r="H346" s="1"/>
      <c r="I346" s="1"/>
      <c r="J346" s="1"/>
      <c r="K346" s="1"/>
      <c r="L346" s="1"/>
      <c r="M346" s="1"/>
      <c r="N346" s="1"/>
      <c r="O346" s="1"/>
      <c r="P346" s="1"/>
      <c r="Q346" s="1"/>
      <c r="R346" s="1"/>
      <c r="S346" s="1"/>
      <c r="T346" s="1"/>
    </row>
    <row r="347" spans="2:20">
      <c r="B347" s="1"/>
      <c r="C347" s="1"/>
      <c r="D347" s="1"/>
      <c r="E347" s="1"/>
      <c r="F347" s="1"/>
      <c r="G347" s="1"/>
      <c r="H347" s="1"/>
      <c r="I347" s="1"/>
      <c r="J347" s="1"/>
      <c r="K347" s="1"/>
      <c r="L347" s="1"/>
      <c r="M347" s="1"/>
      <c r="N347" s="1"/>
      <c r="O347" s="1"/>
      <c r="P347" s="1"/>
      <c r="Q347" s="1"/>
      <c r="R347" s="1"/>
      <c r="S347" s="1"/>
      <c r="T347" s="1"/>
    </row>
    <row r="348" spans="2:20">
      <c r="B348" s="1"/>
      <c r="C348" s="1"/>
      <c r="D348" s="1"/>
      <c r="E348" s="1"/>
      <c r="F348" s="1"/>
      <c r="G348" s="1"/>
      <c r="H348" s="1"/>
      <c r="I348" s="1"/>
      <c r="J348" s="1"/>
      <c r="K348" s="1"/>
      <c r="L348" s="1"/>
      <c r="M348" s="1"/>
      <c r="N348" s="1"/>
      <c r="O348" s="1"/>
      <c r="P348" s="1"/>
      <c r="Q348" s="1"/>
      <c r="R348" s="1"/>
      <c r="S348" s="1"/>
      <c r="T348" s="1"/>
    </row>
    <row r="349" spans="2:20">
      <c r="B349" s="1"/>
      <c r="C349" s="1"/>
      <c r="D349" s="1"/>
      <c r="E349" s="1"/>
      <c r="F349" s="1"/>
      <c r="G349" s="1"/>
      <c r="H349" s="1"/>
      <c r="I349" s="1"/>
      <c r="J349" s="1"/>
      <c r="K349" s="1"/>
      <c r="L349" s="1"/>
      <c r="M349" s="1"/>
      <c r="N349" s="1"/>
      <c r="O349" s="1"/>
      <c r="P349" s="1"/>
      <c r="Q349" s="1"/>
      <c r="R349" s="1"/>
      <c r="S349" s="1"/>
      <c r="T349" s="1"/>
    </row>
    <row r="350" spans="2:20">
      <c r="B350" s="1"/>
      <c r="C350" s="1"/>
      <c r="D350" s="1"/>
      <c r="E350" s="1"/>
      <c r="F350" s="1"/>
      <c r="G350" s="1"/>
      <c r="H350" s="1"/>
      <c r="I350" s="1"/>
      <c r="J350" s="1"/>
      <c r="K350" s="1"/>
      <c r="L350" s="1"/>
      <c r="M350" s="1"/>
      <c r="N350" s="1"/>
      <c r="O350" s="1"/>
      <c r="P350" s="1"/>
      <c r="Q350" s="1"/>
      <c r="R350" s="1"/>
      <c r="S350" s="1"/>
      <c r="T350" s="1"/>
    </row>
    <row r="351" spans="2:20">
      <c r="B351" s="1"/>
      <c r="C351" s="1"/>
      <c r="D351" s="1"/>
      <c r="E351" s="1"/>
      <c r="F351" s="1"/>
      <c r="G351" s="1"/>
      <c r="H351" s="1"/>
      <c r="I351" s="1"/>
      <c r="J351" s="1"/>
      <c r="K351" s="1"/>
      <c r="L351" s="1"/>
      <c r="M351" s="1"/>
      <c r="N351" s="1"/>
      <c r="O351" s="1"/>
      <c r="P351" s="1"/>
      <c r="Q351" s="1"/>
      <c r="R351" s="1"/>
      <c r="S351" s="1"/>
      <c r="T351" s="1"/>
    </row>
    <row r="352" spans="2:20">
      <c r="B352" s="1"/>
      <c r="C352" s="1"/>
      <c r="D352" s="1"/>
      <c r="E352" s="1"/>
      <c r="F352" s="1"/>
      <c r="G352" s="1"/>
      <c r="H352" s="1"/>
      <c r="I352" s="1"/>
      <c r="J352" s="1"/>
      <c r="K352" s="1"/>
      <c r="L352" s="1"/>
      <c r="M352" s="1"/>
      <c r="N352" s="1"/>
      <c r="O352" s="1"/>
      <c r="P352" s="1"/>
      <c r="Q352" s="1"/>
      <c r="R352" s="1"/>
      <c r="S352" s="1"/>
      <c r="T352" s="1"/>
    </row>
    <row r="353" spans="2:20">
      <c r="B353" s="1"/>
      <c r="C353" s="1"/>
      <c r="D353" s="1"/>
      <c r="E353" s="1"/>
      <c r="F353" s="1"/>
      <c r="G353" s="1"/>
      <c r="H353" s="1"/>
      <c r="I353" s="1"/>
      <c r="J353" s="1"/>
      <c r="K353" s="1"/>
      <c r="L353" s="1"/>
      <c r="M353" s="1"/>
      <c r="N353" s="1"/>
      <c r="O353" s="1"/>
      <c r="P353" s="1"/>
      <c r="Q353" s="1"/>
      <c r="R353" s="1"/>
      <c r="S353" s="1"/>
      <c r="T353" s="1"/>
    </row>
    <row r="354" spans="2:20">
      <c r="B354" s="1"/>
      <c r="C354" s="1"/>
      <c r="D354" s="1"/>
      <c r="E354" s="1"/>
      <c r="F354" s="1"/>
      <c r="G354" s="1"/>
      <c r="H354" s="1"/>
      <c r="I354" s="1"/>
      <c r="J354" s="1"/>
      <c r="K354" s="1"/>
      <c r="L354" s="1"/>
      <c r="M354" s="1"/>
      <c r="N354" s="1"/>
      <c r="O354" s="1"/>
      <c r="P354" s="1"/>
      <c r="Q354" s="1"/>
      <c r="R354" s="1"/>
      <c r="S354" s="1"/>
      <c r="T354" s="1"/>
    </row>
    <row r="355" spans="2:20">
      <c r="B355" s="1"/>
      <c r="C355" s="1"/>
      <c r="D355" s="1"/>
      <c r="E355" s="1"/>
      <c r="F355" s="1"/>
      <c r="G355" s="1"/>
      <c r="H355" s="1"/>
      <c r="I355" s="1"/>
      <c r="J355" s="1"/>
      <c r="K355" s="1"/>
      <c r="L355" s="1"/>
      <c r="M355" s="1"/>
      <c r="N355" s="1"/>
      <c r="O355" s="1"/>
      <c r="P355" s="1"/>
      <c r="Q355" s="1"/>
      <c r="R355" s="1"/>
      <c r="S355" s="1"/>
      <c r="T355" s="1"/>
    </row>
    <row r="356" spans="2:20">
      <c r="B356" s="1"/>
      <c r="C356" s="1"/>
      <c r="D356" s="1"/>
      <c r="E356" s="1"/>
      <c r="F356" s="1"/>
      <c r="G356" s="1"/>
      <c r="H356" s="1"/>
      <c r="I356" s="1"/>
      <c r="J356" s="1"/>
      <c r="K356" s="1"/>
      <c r="L356" s="1"/>
      <c r="M356" s="1"/>
      <c r="N356" s="1"/>
      <c r="O356" s="1"/>
      <c r="P356" s="1"/>
      <c r="Q356" s="1"/>
      <c r="R356" s="1"/>
      <c r="S356" s="1"/>
      <c r="T356" s="1"/>
    </row>
    <row r="357" spans="2:20">
      <c r="B357" s="1"/>
      <c r="C357" s="1"/>
      <c r="D357" s="1"/>
      <c r="E357" s="1"/>
      <c r="F357" s="1"/>
      <c r="G357" s="1"/>
      <c r="H357" s="1"/>
      <c r="I357" s="1"/>
      <c r="J357" s="1"/>
      <c r="K357" s="1"/>
      <c r="L357" s="1"/>
      <c r="M357" s="1"/>
      <c r="N357" s="1"/>
      <c r="O357" s="1"/>
      <c r="P357" s="1"/>
      <c r="Q357" s="1"/>
      <c r="R357" s="1"/>
      <c r="S357" s="1"/>
      <c r="T357" s="1"/>
    </row>
    <row r="358" spans="2:20">
      <c r="B358" s="1"/>
      <c r="C358" s="1"/>
      <c r="D358" s="1"/>
      <c r="E358" s="1"/>
      <c r="F358" s="1"/>
      <c r="G358" s="1"/>
      <c r="H358" s="1"/>
      <c r="I358" s="1"/>
      <c r="J358" s="1"/>
      <c r="K358" s="1"/>
      <c r="L358" s="1"/>
      <c r="M358" s="1"/>
      <c r="N358" s="1"/>
      <c r="O358" s="1"/>
      <c r="P358" s="1"/>
      <c r="Q358" s="1"/>
      <c r="R358" s="1"/>
      <c r="S358" s="1"/>
      <c r="T358" s="1"/>
    </row>
    <row r="359" spans="2:20">
      <c r="B359" s="1"/>
      <c r="C359" s="1"/>
      <c r="D359" s="1"/>
      <c r="E359" s="1"/>
      <c r="F359" s="1"/>
      <c r="G359" s="1"/>
      <c r="H359" s="1"/>
      <c r="I359" s="1"/>
      <c r="J359" s="1"/>
      <c r="K359" s="1"/>
      <c r="L359" s="1"/>
      <c r="M359" s="1"/>
      <c r="N359" s="1"/>
      <c r="O359" s="1"/>
      <c r="P359" s="1"/>
      <c r="Q359" s="1"/>
      <c r="R359" s="1"/>
      <c r="S359" s="1"/>
      <c r="T359" s="1"/>
    </row>
    <row r="360" spans="2:20">
      <c r="B360" s="1"/>
      <c r="C360" s="1"/>
      <c r="D360" s="1"/>
      <c r="E360" s="1"/>
      <c r="F360" s="1"/>
      <c r="G360" s="1"/>
      <c r="H360" s="1"/>
      <c r="I360" s="1"/>
      <c r="J360" s="1"/>
      <c r="K360" s="1"/>
      <c r="L360" s="1"/>
      <c r="M360" s="1"/>
      <c r="N360" s="1"/>
      <c r="O360" s="1"/>
      <c r="P360" s="1"/>
      <c r="Q360" s="1"/>
      <c r="R360" s="1"/>
      <c r="S360" s="1"/>
      <c r="T360" s="1"/>
    </row>
    <row r="361" spans="2:20">
      <c r="B361" s="1"/>
      <c r="C361" s="1"/>
      <c r="D361" s="1"/>
      <c r="E361" s="1"/>
      <c r="F361" s="1"/>
      <c r="G361" s="1"/>
      <c r="H361" s="1"/>
      <c r="I361" s="1"/>
      <c r="J361" s="1"/>
      <c r="K361" s="1"/>
      <c r="L361" s="1"/>
      <c r="M361" s="1"/>
      <c r="N361" s="1"/>
      <c r="O361" s="1"/>
      <c r="P361" s="1"/>
      <c r="Q361" s="1"/>
      <c r="R361" s="1"/>
      <c r="S361" s="1"/>
      <c r="T361" s="1"/>
    </row>
    <row r="362" spans="2:20">
      <c r="B362" s="1"/>
      <c r="C362" s="1"/>
      <c r="D362" s="1"/>
      <c r="E362" s="1"/>
      <c r="F362" s="1"/>
      <c r="G362" s="1"/>
      <c r="H362" s="1"/>
      <c r="I362" s="1"/>
      <c r="J362" s="1"/>
      <c r="K362" s="1"/>
      <c r="L362" s="1"/>
      <c r="M362" s="1"/>
      <c r="N362" s="1"/>
      <c r="O362" s="1"/>
      <c r="P362" s="1"/>
      <c r="Q362" s="1"/>
      <c r="R362" s="1"/>
      <c r="S362" s="1"/>
      <c r="T362" s="1"/>
    </row>
    <row r="363" spans="2:20">
      <c r="B363" s="1"/>
      <c r="C363" s="1"/>
      <c r="D363" s="1"/>
      <c r="E363" s="1"/>
      <c r="F363" s="1"/>
      <c r="G363" s="1"/>
      <c r="H363" s="1"/>
      <c r="I363" s="1"/>
      <c r="J363" s="1"/>
      <c r="K363" s="1"/>
      <c r="L363" s="1"/>
      <c r="M363" s="1"/>
      <c r="N363" s="1"/>
      <c r="O363" s="1"/>
      <c r="P363" s="1"/>
      <c r="Q363" s="1"/>
      <c r="R363" s="1"/>
      <c r="S363" s="1"/>
      <c r="T363" s="1"/>
    </row>
    <row r="364" spans="2:20">
      <c r="B364" s="1"/>
      <c r="C364" s="1"/>
      <c r="D364" s="1"/>
      <c r="E364" s="1"/>
      <c r="F364" s="1"/>
      <c r="G364" s="1"/>
      <c r="H364" s="1"/>
      <c r="I364" s="1"/>
      <c r="J364" s="1"/>
      <c r="K364" s="1"/>
      <c r="L364" s="1"/>
      <c r="M364" s="1"/>
      <c r="N364" s="1"/>
      <c r="O364" s="1"/>
      <c r="P364" s="1"/>
      <c r="Q364" s="1"/>
      <c r="R364" s="1"/>
      <c r="S364" s="1"/>
      <c r="T364" s="1"/>
    </row>
    <row r="365" spans="2:20">
      <c r="B365" s="1"/>
      <c r="C365" s="1"/>
      <c r="D365" s="1"/>
      <c r="E365" s="1"/>
      <c r="F365" s="1"/>
      <c r="G365" s="1"/>
      <c r="H365" s="1"/>
      <c r="I365" s="1"/>
      <c r="J365" s="1"/>
      <c r="K365" s="1"/>
      <c r="L365" s="1"/>
      <c r="M365" s="1"/>
      <c r="N365" s="1"/>
      <c r="O365" s="1"/>
      <c r="P365" s="1"/>
      <c r="Q365" s="1"/>
      <c r="R365" s="1"/>
      <c r="S365" s="1"/>
      <c r="T365" s="1"/>
    </row>
    <row r="366" spans="2:20">
      <c r="B366" s="1"/>
      <c r="C366" s="1"/>
      <c r="D366" s="1"/>
      <c r="E366" s="1"/>
      <c r="F366" s="1"/>
      <c r="G366" s="1"/>
      <c r="H366" s="1"/>
      <c r="I366" s="1"/>
      <c r="J366" s="1"/>
      <c r="K366" s="1"/>
      <c r="L366" s="1"/>
      <c r="M366" s="1"/>
      <c r="N366" s="1"/>
      <c r="O366" s="1"/>
      <c r="P366" s="1"/>
      <c r="Q366" s="1"/>
      <c r="R366" s="1"/>
      <c r="S366" s="1"/>
      <c r="T366" s="1"/>
    </row>
    <row r="367" spans="2:20">
      <c r="B367" s="1"/>
      <c r="C367" s="1"/>
      <c r="D367" s="1"/>
      <c r="E367" s="1"/>
      <c r="F367" s="1"/>
      <c r="G367" s="1"/>
      <c r="H367" s="1"/>
      <c r="I367" s="1"/>
      <c r="J367" s="1"/>
      <c r="K367" s="1"/>
      <c r="L367" s="1"/>
      <c r="M367" s="1"/>
      <c r="N367" s="1"/>
      <c r="O367" s="1"/>
      <c r="P367" s="1"/>
      <c r="Q367" s="1"/>
      <c r="R367" s="1"/>
      <c r="S367" s="1"/>
      <c r="T367" s="1"/>
    </row>
    <row r="368" spans="2:20">
      <c r="B368" s="1"/>
      <c r="C368" s="1"/>
      <c r="D368" s="1"/>
      <c r="E368" s="1"/>
      <c r="F368" s="1"/>
      <c r="G368" s="1"/>
      <c r="H368" s="1"/>
      <c r="I368" s="1"/>
      <c r="J368" s="1"/>
      <c r="K368" s="1"/>
      <c r="L368" s="1"/>
      <c r="M368" s="1"/>
      <c r="N368" s="1"/>
      <c r="O368" s="1"/>
      <c r="P368" s="1"/>
      <c r="Q368" s="1"/>
      <c r="R368" s="1"/>
      <c r="S368" s="1"/>
      <c r="T368" s="1"/>
    </row>
    <row r="369" spans="1:20">
      <c r="B369" s="1"/>
      <c r="C369" s="1"/>
      <c r="D369" s="1"/>
      <c r="E369" s="1"/>
      <c r="F369" s="1"/>
      <c r="G369" s="1"/>
      <c r="H369" s="1"/>
      <c r="I369" s="1"/>
      <c r="J369" s="1"/>
      <c r="K369" s="1"/>
      <c r="L369" s="1"/>
      <c r="M369" s="1"/>
      <c r="N369" s="1"/>
      <c r="O369" s="1"/>
      <c r="P369" s="1"/>
      <c r="Q369" s="1"/>
      <c r="R369" s="1"/>
      <c r="S369" s="1"/>
      <c r="T369" s="1"/>
    </row>
    <row r="370" spans="1:20">
      <c r="B370" s="1"/>
      <c r="C370" s="1"/>
      <c r="D370" s="1"/>
      <c r="E370" s="1"/>
      <c r="F370" s="1"/>
      <c r="G370" s="1"/>
      <c r="H370" s="1"/>
      <c r="I370" s="1"/>
      <c r="J370" s="1"/>
      <c r="K370" s="1"/>
      <c r="L370" s="1"/>
      <c r="M370" s="1"/>
      <c r="N370" s="1"/>
      <c r="O370" s="1"/>
      <c r="P370" s="1"/>
      <c r="Q370" s="1"/>
      <c r="R370" s="1"/>
      <c r="S370" s="1"/>
      <c r="T370" s="1"/>
    </row>
    <row r="371" spans="1:20">
      <c r="B371" s="1"/>
      <c r="C371" s="1"/>
      <c r="D371" s="1"/>
      <c r="E371" s="1"/>
      <c r="F371" s="1"/>
      <c r="G371" s="1"/>
      <c r="H371" s="1"/>
      <c r="I371" s="1"/>
      <c r="J371" s="1"/>
      <c r="K371" s="1"/>
      <c r="L371" s="1"/>
      <c r="M371" s="1"/>
      <c r="N371" s="1"/>
      <c r="O371" s="1"/>
      <c r="P371" s="1"/>
      <c r="Q371" s="1"/>
      <c r="R371" s="1"/>
      <c r="S371" s="1"/>
      <c r="T371" s="1"/>
    </row>
    <row r="372" spans="1:20">
      <c r="B372" s="1"/>
      <c r="C372" s="1"/>
      <c r="D372" s="1"/>
      <c r="E372" s="1"/>
      <c r="F372" s="1"/>
      <c r="G372" s="1"/>
      <c r="H372" s="1"/>
      <c r="I372" s="1"/>
      <c r="J372" s="1"/>
      <c r="K372" s="1"/>
      <c r="L372" s="1"/>
      <c r="M372" s="1"/>
      <c r="N372" s="1"/>
      <c r="O372" s="1"/>
      <c r="P372" s="1"/>
      <c r="Q372" s="1"/>
      <c r="R372" s="1"/>
      <c r="S372" s="1"/>
      <c r="T372" s="1"/>
    </row>
    <row r="373" spans="1:20">
      <c r="B373" s="1"/>
      <c r="C373" s="1"/>
      <c r="D373" s="1"/>
      <c r="E373" s="1"/>
      <c r="F373" s="1"/>
      <c r="G373" s="1"/>
      <c r="H373" s="1"/>
      <c r="I373" s="1"/>
      <c r="J373" s="1"/>
      <c r="K373" s="1"/>
      <c r="L373" s="1"/>
      <c r="M373" s="1"/>
      <c r="N373" s="1"/>
      <c r="O373" s="1"/>
      <c r="P373" s="1"/>
      <c r="Q373" s="1"/>
      <c r="R373" s="1"/>
      <c r="S373" s="1"/>
      <c r="T373" s="1"/>
    </row>
    <row r="374" spans="1:20">
      <c r="B374" s="1"/>
      <c r="C374" s="1"/>
      <c r="D374" s="1"/>
      <c r="E374" s="1"/>
      <c r="F374" s="1"/>
      <c r="G374" s="1"/>
      <c r="H374" s="1"/>
      <c r="I374" s="1"/>
      <c r="J374" s="1"/>
      <c r="K374" s="1"/>
      <c r="L374" s="1"/>
      <c r="M374" s="1"/>
      <c r="N374" s="1"/>
      <c r="O374" s="1"/>
      <c r="P374" s="1"/>
      <c r="Q374" s="1"/>
      <c r="R374" s="1"/>
      <c r="S374" s="1"/>
      <c r="T374" s="1"/>
    </row>
    <row r="375" spans="1:20">
      <c r="B375" s="1"/>
      <c r="C375" s="1"/>
      <c r="D375" s="1"/>
      <c r="E375" s="1"/>
      <c r="F375" s="1"/>
      <c r="G375" s="1"/>
      <c r="H375" s="1"/>
      <c r="I375" s="1"/>
      <c r="J375" s="1"/>
      <c r="K375" s="1"/>
      <c r="L375" s="1"/>
      <c r="M375" s="1"/>
      <c r="N375" s="1"/>
      <c r="O375" s="1"/>
      <c r="P375" s="1"/>
      <c r="Q375" s="1"/>
      <c r="R375" s="1"/>
      <c r="S375" s="1"/>
      <c r="T375" s="1"/>
    </row>
    <row r="376" spans="1:20">
      <c r="B376" s="1"/>
      <c r="C376" s="1"/>
      <c r="D376" s="1"/>
      <c r="E376" s="1"/>
      <c r="F376" s="1"/>
      <c r="G376" s="1"/>
      <c r="H376" s="1"/>
      <c r="I376" s="1"/>
      <c r="J376" s="1"/>
      <c r="K376" s="1"/>
      <c r="L376" s="1"/>
      <c r="M376" s="1"/>
      <c r="N376" s="1"/>
      <c r="O376" s="1"/>
      <c r="P376" s="1"/>
      <c r="Q376" s="1"/>
      <c r="R376" s="1"/>
      <c r="S376" s="1"/>
      <c r="T376" s="1"/>
    </row>
    <row r="377" spans="1:20">
      <c r="B377" s="1"/>
      <c r="C377" s="1"/>
      <c r="D377" s="1"/>
      <c r="E377" s="1"/>
      <c r="F377" s="1"/>
      <c r="G377" s="1"/>
      <c r="H377" s="1"/>
      <c r="I377" s="1"/>
      <c r="J377" s="1"/>
      <c r="K377" s="1"/>
      <c r="L377" s="1"/>
      <c r="M377" s="1"/>
      <c r="N377" s="1"/>
      <c r="O377" s="1"/>
      <c r="P377" s="1"/>
      <c r="Q377" s="1"/>
      <c r="R377" s="1"/>
      <c r="S377" s="1"/>
      <c r="T377" s="1"/>
    </row>
    <row r="378" spans="1:20">
      <c r="B378" s="1"/>
      <c r="C378" s="1"/>
      <c r="D378" s="1"/>
      <c r="E378" s="1"/>
      <c r="F378" s="1"/>
      <c r="G378" s="1"/>
      <c r="H378" s="1"/>
      <c r="I378" s="1"/>
      <c r="J378" s="1"/>
      <c r="K378" s="1"/>
      <c r="L378" s="1"/>
      <c r="M378" s="1"/>
      <c r="N378" s="1"/>
      <c r="O378" s="1"/>
      <c r="P378" s="1"/>
      <c r="Q378" s="1"/>
      <c r="R378" s="1"/>
      <c r="S378" s="1"/>
      <c r="T378" s="1"/>
    </row>
    <row r="379" spans="1:20">
      <c r="B379" s="1"/>
      <c r="C379" s="1"/>
      <c r="D379" s="1"/>
      <c r="E379" s="1"/>
      <c r="F379" s="1"/>
      <c r="G379" s="1"/>
      <c r="H379" s="1"/>
      <c r="I379" s="1"/>
      <c r="J379" s="1"/>
      <c r="K379" s="1"/>
      <c r="L379" s="1"/>
      <c r="M379" s="1"/>
      <c r="N379" s="1"/>
      <c r="O379" s="1"/>
      <c r="P379" s="1"/>
      <c r="Q379" s="1"/>
      <c r="R379" s="1"/>
      <c r="S379" s="1"/>
      <c r="T379" s="1"/>
    </row>
    <row r="380" spans="1:20">
      <c r="B380" s="1"/>
      <c r="C380" s="1"/>
      <c r="D380" s="1"/>
      <c r="E380" s="1"/>
      <c r="F380" s="1"/>
      <c r="G380" s="1"/>
      <c r="H380" s="1"/>
      <c r="I380" s="1"/>
      <c r="J380" s="1"/>
      <c r="K380" s="1"/>
      <c r="L380" s="1"/>
      <c r="M380" s="1"/>
      <c r="N380" s="1"/>
      <c r="O380" s="1"/>
      <c r="P380" s="1"/>
      <c r="Q380" s="1"/>
      <c r="R380" s="1"/>
      <c r="S380" s="1"/>
      <c r="T380" s="1"/>
    </row>
    <row r="381" spans="1:20">
      <c r="B381" s="1"/>
      <c r="C381" s="1"/>
      <c r="D381" s="1"/>
      <c r="E381" s="1"/>
      <c r="F381" s="1"/>
      <c r="G381" s="1"/>
      <c r="H381" s="1"/>
      <c r="I381" s="1"/>
      <c r="J381" s="1"/>
      <c r="K381" s="1"/>
      <c r="L381" s="1"/>
      <c r="M381" s="1"/>
      <c r="N381" s="1"/>
      <c r="O381" s="1"/>
      <c r="P381" s="1"/>
      <c r="Q381" s="1"/>
      <c r="R381" s="1"/>
      <c r="S381" s="1"/>
      <c r="T381" s="1"/>
    </row>
    <row r="382" spans="1:20">
      <c r="B382" s="1"/>
      <c r="C382" s="1"/>
      <c r="D382" s="1"/>
      <c r="E382" s="1"/>
      <c r="F382" s="1"/>
      <c r="G382" s="1"/>
      <c r="H382" s="1"/>
      <c r="I382" s="1"/>
      <c r="J382" s="1"/>
      <c r="K382" s="1"/>
      <c r="L382" s="1"/>
      <c r="M382" s="1"/>
      <c r="N382" s="1"/>
      <c r="O382" s="1"/>
      <c r="P382" s="1"/>
      <c r="Q382" s="1"/>
      <c r="R382" s="1"/>
      <c r="S382" s="1"/>
      <c r="T382" s="1"/>
    </row>
    <row r="383" spans="1:20">
      <c r="B383" s="1"/>
      <c r="C383" s="1"/>
      <c r="D383" s="1"/>
      <c r="E383" s="1"/>
      <c r="F383" s="1"/>
      <c r="G383" s="1"/>
      <c r="H383" s="1"/>
      <c r="I383" s="1"/>
      <c r="J383" s="1"/>
      <c r="K383" s="1"/>
      <c r="L383" s="1"/>
      <c r="M383" s="1"/>
      <c r="N383" s="1"/>
      <c r="O383" s="1"/>
      <c r="P383" s="1"/>
      <c r="Q383" s="1"/>
      <c r="R383" s="1"/>
      <c r="S383" s="1"/>
      <c r="T383" s="1"/>
    </row>
    <row r="384" spans="1:20" ht="15">
      <c r="A384" s="266"/>
      <c r="B384" s="266"/>
      <c r="C384" s="266"/>
      <c r="D384" s="266"/>
      <c r="E384" s="266"/>
      <c r="F384" s="266"/>
      <c r="G384" s="266"/>
      <c r="H384" s="266"/>
      <c r="I384" s="266"/>
      <c r="J384" s="1"/>
      <c r="K384" s="1"/>
      <c r="L384" s="1"/>
      <c r="M384" s="1"/>
      <c r="N384" s="1"/>
      <c r="O384" s="1"/>
      <c r="P384" s="1"/>
      <c r="Q384" s="1"/>
      <c r="R384" s="1"/>
      <c r="S384" s="1"/>
      <c r="T384" s="1"/>
    </row>
    <row r="385" spans="1:20" ht="15">
      <c r="A385" s="266"/>
      <c r="B385" s="266"/>
      <c r="C385" s="266"/>
      <c r="D385" s="266"/>
      <c r="E385" s="266"/>
      <c r="F385" s="266"/>
      <c r="G385" s="266"/>
      <c r="H385" s="266"/>
      <c r="I385" s="266"/>
      <c r="J385" s="1"/>
      <c r="K385" s="1"/>
      <c r="L385" s="1"/>
      <c r="M385" s="1"/>
      <c r="N385" s="1"/>
      <c r="O385" s="1"/>
      <c r="P385" s="1"/>
      <c r="Q385" s="1"/>
      <c r="R385" s="1"/>
      <c r="S385" s="1"/>
      <c r="T385" s="1"/>
    </row>
    <row r="386" spans="1:20" ht="15">
      <c r="A386" s="266"/>
      <c r="B386" s="266"/>
      <c r="C386" s="266"/>
      <c r="D386" s="266"/>
      <c r="E386" s="266"/>
      <c r="F386" s="266"/>
      <c r="G386" s="266"/>
      <c r="H386" s="266"/>
      <c r="I386" s="266"/>
      <c r="J386" s="1"/>
      <c r="K386" s="1"/>
      <c r="L386" s="1"/>
      <c r="M386" s="1"/>
      <c r="N386" s="1"/>
      <c r="O386" s="1"/>
      <c r="P386" s="1"/>
      <c r="Q386" s="1"/>
      <c r="R386" s="1"/>
      <c r="S386" s="1"/>
      <c r="T386" s="1"/>
    </row>
    <row r="387" spans="1:20" ht="15">
      <c r="A387" s="266"/>
      <c r="B387" s="372"/>
      <c r="C387" s="372"/>
      <c r="D387" s="372"/>
      <c r="E387" s="372"/>
      <c r="F387" s="372"/>
      <c r="G387" s="372"/>
      <c r="H387" s="372"/>
      <c r="I387" s="372"/>
      <c r="J387" s="1"/>
      <c r="K387" s="1"/>
      <c r="L387" s="1"/>
      <c r="M387" s="1"/>
      <c r="N387" s="1"/>
      <c r="O387" s="1"/>
      <c r="P387" s="1"/>
      <c r="Q387" s="1"/>
      <c r="R387" s="1"/>
      <c r="S387" s="1"/>
      <c r="T387" s="1"/>
    </row>
    <row r="388" spans="1:20" ht="15">
      <c r="A388" s="266"/>
      <c r="B388" s="266"/>
      <c r="C388" s="266"/>
      <c r="D388" s="266"/>
      <c r="E388" s="266"/>
      <c r="F388" s="266"/>
      <c r="G388" s="266"/>
      <c r="H388" s="266"/>
      <c r="I388" s="266"/>
    </row>
    <row r="389" spans="1:20" ht="15">
      <c r="A389" s="266"/>
      <c r="B389" s="266"/>
      <c r="C389" s="266"/>
      <c r="D389" s="266"/>
      <c r="E389" s="372"/>
      <c r="F389" s="372"/>
      <c r="G389" s="372"/>
      <c r="H389" s="372"/>
      <c r="I389" s="372"/>
      <c r="J389" s="1"/>
      <c r="K389" s="1"/>
      <c r="L389" s="1"/>
      <c r="M389" s="1"/>
      <c r="N389" s="1"/>
      <c r="O389" s="1"/>
      <c r="P389" s="1"/>
      <c r="Q389" s="1"/>
      <c r="R389" s="1"/>
      <c r="S389" s="1"/>
      <c r="T389" s="1"/>
    </row>
    <row r="390" spans="1:20" ht="15">
      <c r="A390" s="266"/>
      <c r="B390" s="266"/>
      <c r="C390" s="266"/>
      <c r="D390" s="266"/>
      <c r="E390" s="266"/>
      <c r="F390" s="266"/>
      <c r="G390" s="266"/>
      <c r="H390" s="266"/>
      <c r="I390" s="266"/>
      <c r="J390" s="1"/>
      <c r="K390" s="1"/>
      <c r="L390" s="1"/>
      <c r="M390" s="1"/>
      <c r="N390" s="1"/>
      <c r="O390" s="1"/>
      <c r="P390" s="1"/>
      <c r="Q390" s="1"/>
      <c r="R390" s="1"/>
      <c r="S390" s="1"/>
      <c r="T390" s="1"/>
    </row>
    <row r="391" spans="1:20" ht="15">
      <c r="A391" s="266"/>
      <c r="B391" s="266"/>
      <c r="C391" s="266"/>
      <c r="D391" s="266"/>
      <c r="E391" s="266"/>
      <c r="F391" s="266"/>
      <c r="G391" s="266"/>
      <c r="H391" s="266"/>
      <c r="I391" s="266"/>
      <c r="J391" s="1"/>
      <c r="K391" s="1"/>
      <c r="L391" s="1"/>
      <c r="M391" s="1"/>
      <c r="N391" s="1"/>
      <c r="O391" s="1"/>
      <c r="P391" s="1"/>
      <c r="Q391" s="1"/>
      <c r="R391" s="1"/>
      <c r="S391" s="1"/>
      <c r="T391" s="1"/>
    </row>
    <row r="392" spans="1:20" ht="15">
      <c r="A392" s="266"/>
      <c r="B392" s="372"/>
      <c r="C392" s="372"/>
      <c r="D392" s="372"/>
      <c r="E392" s="372"/>
      <c r="F392" s="372"/>
      <c r="G392" s="372"/>
      <c r="H392" s="372"/>
      <c r="I392" s="372"/>
      <c r="J392" s="1"/>
      <c r="K392" s="1"/>
      <c r="L392" s="1"/>
      <c r="M392" s="1"/>
      <c r="N392" s="1"/>
      <c r="O392" s="1"/>
      <c r="P392" s="1"/>
      <c r="Q392" s="1"/>
      <c r="R392" s="1"/>
      <c r="S392" s="1"/>
      <c r="T392" s="1"/>
    </row>
    <row r="393" spans="1:20" ht="15">
      <c r="A393" s="266"/>
      <c r="B393" s="266"/>
      <c r="C393" s="266"/>
      <c r="D393" s="266"/>
      <c r="E393" s="266"/>
      <c r="F393" s="266"/>
      <c r="G393" s="266"/>
      <c r="H393" s="266"/>
      <c r="I393" s="266"/>
    </row>
    <row r="394" spans="1:20" ht="15">
      <c r="A394" s="266"/>
      <c r="B394" s="266"/>
      <c r="C394" s="266"/>
      <c r="D394" s="266"/>
      <c r="E394" s="266"/>
      <c r="F394" s="266"/>
      <c r="G394" s="266"/>
      <c r="H394" s="266"/>
      <c r="I394" s="266"/>
    </row>
    <row r="395" spans="1:20" ht="15">
      <c r="A395" s="266"/>
      <c r="B395" s="266"/>
      <c r="C395" s="266"/>
      <c r="D395" s="266"/>
      <c r="E395" s="266"/>
      <c r="F395" s="266"/>
      <c r="G395" s="266"/>
      <c r="H395" s="266"/>
      <c r="I395" s="266"/>
      <c r="J395" s="1"/>
      <c r="K395" s="1"/>
      <c r="L395" s="1"/>
      <c r="M395" s="1"/>
      <c r="N395" s="1"/>
      <c r="O395" s="1"/>
      <c r="P395" s="1"/>
      <c r="Q395" s="1"/>
      <c r="R395" s="1"/>
      <c r="S395" s="1"/>
      <c r="T395" s="1"/>
    </row>
    <row r="396" spans="1:20" ht="15">
      <c r="A396" s="266"/>
      <c r="B396" s="266"/>
      <c r="C396" s="266"/>
      <c r="D396" s="266"/>
      <c r="E396" s="266"/>
      <c r="F396" s="266"/>
      <c r="G396" s="266"/>
      <c r="H396" s="266"/>
      <c r="I396" s="266"/>
      <c r="J396" s="1"/>
      <c r="K396" s="1"/>
      <c r="L396" s="1"/>
      <c r="M396" s="1"/>
      <c r="N396" s="1"/>
      <c r="O396" s="1"/>
      <c r="P396" s="1"/>
      <c r="Q396" s="1"/>
      <c r="R396" s="1"/>
      <c r="S396" s="1"/>
      <c r="T396" s="1"/>
    </row>
    <row r="397" spans="1:20" ht="15">
      <c r="A397" s="266"/>
      <c r="B397" s="266"/>
      <c r="C397" s="266"/>
      <c r="D397" s="266"/>
      <c r="E397" s="266"/>
      <c r="F397" s="266"/>
      <c r="G397" s="266"/>
      <c r="H397" s="266"/>
      <c r="I397" s="266"/>
      <c r="J397" s="1"/>
      <c r="K397" s="1"/>
      <c r="L397" s="1"/>
      <c r="M397" s="1"/>
      <c r="N397" s="1"/>
      <c r="O397" s="1"/>
      <c r="P397" s="1"/>
      <c r="Q397" s="1"/>
      <c r="R397" s="1"/>
      <c r="S397" s="1"/>
      <c r="T397" s="1"/>
    </row>
    <row r="398" spans="1:20" ht="15">
      <c r="A398" s="266"/>
      <c r="B398" s="266"/>
      <c r="C398" s="266"/>
      <c r="D398" s="266"/>
      <c r="E398" s="266"/>
      <c r="F398" s="266"/>
      <c r="G398" s="266"/>
      <c r="H398" s="266"/>
      <c r="I398" s="266"/>
      <c r="J398" s="1"/>
      <c r="K398" s="1"/>
      <c r="L398" s="1"/>
      <c r="M398" s="1"/>
      <c r="N398" s="1"/>
      <c r="O398" s="1"/>
      <c r="P398" s="1"/>
      <c r="Q398" s="1"/>
      <c r="R398" s="1"/>
      <c r="S398" s="1"/>
      <c r="T398" s="1"/>
    </row>
    <row r="399" spans="1:20" ht="15">
      <c r="A399" s="266"/>
      <c r="B399" s="266"/>
      <c r="C399" s="266"/>
      <c r="D399" s="266"/>
      <c r="E399" s="266"/>
      <c r="F399" s="266"/>
      <c r="G399" s="266"/>
      <c r="H399" s="266"/>
      <c r="I399" s="266"/>
      <c r="J399" s="1"/>
      <c r="K399" s="1"/>
      <c r="L399" s="1"/>
      <c r="M399" s="1"/>
      <c r="N399" s="1"/>
      <c r="O399" s="1"/>
      <c r="P399" s="1"/>
      <c r="Q399" s="1"/>
      <c r="R399" s="1"/>
      <c r="S399" s="1"/>
      <c r="T399" s="1"/>
    </row>
    <row r="400" spans="1:20" ht="15">
      <c r="A400" s="266"/>
      <c r="B400" s="266"/>
      <c r="C400" s="266"/>
      <c r="D400" s="266"/>
      <c r="E400" s="266"/>
      <c r="F400" s="266"/>
      <c r="G400" s="266"/>
      <c r="H400" s="266"/>
      <c r="I400" s="266"/>
      <c r="J400" s="1"/>
      <c r="K400" s="1"/>
      <c r="L400" s="1"/>
      <c r="M400" s="1"/>
      <c r="N400" s="1"/>
      <c r="O400" s="1"/>
      <c r="P400" s="1"/>
      <c r="Q400" s="1"/>
      <c r="R400" s="1"/>
      <c r="S400" s="1"/>
      <c r="T400" s="1"/>
    </row>
    <row r="401" spans="1:20" ht="15">
      <c r="A401" s="266"/>
      <c r="B401" s="266"/>
      <c r="C401" s="266"/>
      <c r="D401" s="266"/>
      <c r="E401" s="266"/>
      <c r="F401" s="266"/>
      <c r="G401" s="266"/>
      <c r="H401" s="266"/>
      <c r="I401" s="266"/>
      <c r="J401" s="1"/>
      <c r="K401" s="1"/>
      <c r="L401" s="1"/>
      <c r="M401" s="1"/>
      <c r="N401" s="1"/>
      <c r="O401" s="1"/>
      <c r="P401" s="1"/>
      <c r="Q401" s="1"/>
      <c r="R401" s="1"/>
      <c r="S401" s="1"/>
      <c r="T401" s="1"/>
    </row>
    <row r="402" spans="1:20" ht="15">
      <c r="A402" s="266"/>
      <c r="B402" s="266"/>
      <c r="C402" s="266"/>
      <c r="D402" s="266"/>
      <c r="E402" s="266"/>
      <c r="F402" s="266"/>
      <c r="G402" s="266"/>
      <c r="H402" s="266"/>
      <c r="I402" s="266"/>
      <c r="J402" s="1"/>
      <c r="K402" s="1"/>
      <c r="L402" s="1"/>
      <c r="M402" s="1"/>
      <c r="N402" s="1"/>
      <c r="O402" s="1"/>
      <c r="P402" s="1"/>
      <c r="Q402" s="1"/>
      <c r="R402" s="1"/>
      <c r="S402" s="1"/>
      <c r="T402" s="1"/>
    </row>
    <row r="403" spans="1:20" ht="15">
      <c r="A403" s="266"/>
      <c r="B403" s="266"/>
      <c r="C403" s="266"/>
      <c r="D403" s="266"/>
      <c r="E403" s="266"/>
      <c r="F403" s="266"/>
      <c r="G403" s="266"/>
      <c r="H403" s="266"/>
      <c r="I403" s="266"/>
      <c r="J403" s="1"/>
      <c r="K403" s="1"/>
      <c r="L403" s="1"/>
      <c r="M403" s="1"/>
      <c r="N403" s="1"/>
      <c r="O403" s="1"/>
      <c r="P403" s="1"/>
      <c r="Q403" s="1"/>
      <c r="R403" s="1"/>
      <c r="S403" s="1"/>
      <c r="T403" s="1"/>
    </row>
    <row r="404" spans="1:20" ht="15">
      <c r="A404" s="266"/>
      <c r="B404" s="266"/>
      <c r="C404" s="266"/>
      <c r="D404" s="266"/>
      <c r="E404" s="266"/>
      <c r="F404" s="266"/>
      <c r="G404" s="266"/>
      <c r="H404" s="266"/>
      <c r="I404" s="266"/>
      <c r="J404" s="1"/>
      <c r="K404" s="1"/>
      <c r="L404" s="1"/>
      <c r="M404" s="1"/>
      <c r="N404" s="1"/>
      <c r="O404" s="1"/>
      <c r="P404" s="1"/>
      <c r="Q404" s="1"/>
      <c r="R404" s="1"/>
      <c r="S404" s="1"/>
      <c r="T404" s="1"/>
    </row>
    <row r="405" spans="1:20" ht="15">
      <c r="A405" s="266"/>
      <c r="B405" s="266"/>
      <c r="C405" s="266"/>
      <c r="D405" s="266"/>
      <c r="E405" s="266"/>
      <c r="F405" s="266"/>
      <c r="G405" s="266"/>
      <c r="H405" s="266"/>
      <c r="I405" s="266"/>
      <c r="J405" s="1"/>
      <c r="K405" s="1"/>
      <c r="L405" s="1"/>
      <c r="M405" s="1"/>
      <c r="N405" s="1"/>
      <c r="O405" s="1"/>
      <c r="P405" s="1"/>
      <c r="Q405" s="1"/>
      <c r="R405" s="1"/>
      <c r="S405" s="1"/>
      <c r="T405" s="1"/>
    </row>
    <row r="406" spans="1:20" ht="15">
      <c r="A406" s="266"/>
      <c r="B406" s="266"/>
      <c r="C406" s="266"/>
      <c r="D406" s="266"/>
      <c r="E406" s="266"/>
      <c r="F406" s="266"/>
      <c r="G406" s="266"/>
      <c r="H406" s="266"/>
      <c r="I406" s="266"/>
    </row>
    <row r="407" spans="1:20" ht="15">
      <c r="A407" s="266"/>
      <c r="B407" s="266"/>
      <c r="C407" s="266"/>
      <c r="D407" s="266"/>
      <c r="E407" s="266"/>
      <c r="F407" s="266"/>
      <c r="G407" s="266"/>
      <c r="H407" s="266"/>
      <c r="I407" s="266"/>
    </row>
    <row r="408" spans="1:20" ht="15">
      <c r="A408" s="266"/>
      <c r="B408" s="266"/>
      <c r="C408" s="266"/>
      <c r="D408" s="266"/>
      <c r="E408" s="266"/>
      <c r="F408" s="266"/>
      <c r="G408" s="266"/>
      <c r="H408" s="266"/>
      <c r="I408" s="266"/>
    </row>
    <row r="409" spans="1:20" ht="15">
      <c r="A409" s="266"/>
      <c r="B409" s="266"/>
      <c r="C409" s="266"/>
      <c r="D409" s="266"/>
      <c r="E409" s="266"/>
      <c r="F409" s="266"/>
      <c r="G409" s="266"/>
      <c r="H409" s="266"/>
      <c r="I409" s="266"/>
    </row>
    <row r="410" spans="1:20" ht="15">
      <c r="A410" s="266"/>
      <c r="B410" s="266"/>
      <c r="C410" s="266"/>
      <c r="D410" s="266"/>
      <c r="E410" s="266"/>
      <c r="F410" s="266"/>
      <c r="G410" s="266"/>
      <c r="H410" s="266"/>
      <c r="I410" s="266"/>
    </row>
    <row r="411" spans="1:20" ht="15">
      <c r="A411" s="266"/>
      <c r="B411" s="266"/>
      <c r="C411" s="266"/>
      <c r="D411" s="266"/>
      <c r="E411" s="266"/>
      <c r="F411" s="266"/>
      <c r="G411" s="266"/>
      <c r="H411" s="266"/>
      <c r="I411" s="266"/>
    </row>
    <row r="412" spans="1:20" ht="15">
      <c r="A412" s="266"/>
      <c r="B412" s="266"/>
      <c r="C412" s="266"/>
      <c r="D412" s="266"/>
      <c r="E412" s="266"/>
      <c r="F412" s="266"/>
      <c r="G412" s="266"/>
      <c r="H412" s="266"/>
      <c r="I412" s="266"/>
      <c r="J412" s="1"/>
      <c r="K412" s="1"/>
      <c r="L412" s="1"/>
      <c r="M412" s="1"/>
      <c r="N412" s="1"/>
      <c r="O412" s="1"/>
      <c r="P412" s="1"/>
      <c r="Q412" s="1"/>
      <c r="R412" s="1"/>
      <c r="S412" s="1"/>
      <c r="T412" s="1"/>
    </row>
    <row r="413" spans="1:20" ht="15">
      <c r="A413" s="266"/>
      <c r="B413" s="266"/>
      <c r="C413" s="266"/>
      <c r="D413" s="266"/>
      <c r="E413" s="266"/>
      <c r="F413" s="266"/>
      <c r="G413" s="266"/>
      <c r="H413" s="266"/>
      <c r="I413" s="266"/>
      <c r="J413" s="1"/>
      <c r="K413" s="1"/>
      <c r="L413" s="1"/>
      <c r="M413" s="1"/>
      <c r="N413" s="1"/>
      <c r="O413" s="1"/>
      <c r="P413" s="1"/>
      <c r="Q413" s="1"/>
      <c r="R413" s="1"/>
      <c r="S413" s="1"/>
      <c r="T413" s="1"/>
    </row>
    <row r="414" spans="1:20" ht="15">
      <c r="A414" s="266"/>
      <c r="B414" s="266"/>
      <c r="C414" s="266"/>
      <c r="D414" s="266"/>
      <c r="E414" s="266"/>
      <c r="F414" s="266"/>
      <c r="G414" s="266"/>
      <c r="H414" s="266"/>
      <c r="I414" s="266"/>
      <c r="J414" s="1"/>
      <c r="K414" s="1"/>
      <c r="L414" s="1"/>
      <c r="M414" s="1"/>
      <c r="N414" s="1"/>
      <c r="O414" s="1"/>
      <c r="P414" s="1"/>
      <c r="Q414" s="1"/>
      <c r="R414" s="1"/>
      <c r="S414" s="1"/>
      <c r="T414" s="1"/>
    </row>
    <row r="415" spans="1:20" ht="15">
      <c r="A415" s="266"/>
      <c r="B415" s="266"/>
      <c r="C415" s="266"/>
      <c r="D415" s="266"/>
      <c r="E415" s="266"/>
      <c r="F415" s="266"/>
      <c r="G415" s="266"/>
      <c r="H415" s="266"/>
      <c r="I415" s="266"/>
      <c r="J415" s="1"/>
      <c r="K415" s="1"/>
      <c r="L415" s="1"/>
      <c r="M415" s="1"/>
      <c r="N415" s="1"/>
      <c r="O415" s="1"/>
      <c r="P415" s="1"/>
      <c r="Q415" s="1"/>
      <c r="R415" s="1"/>
      <c r="S415" s="1"/>
      <c r="T415" s="1"/>
    </row>
    <row r="416" spans="1:20" ht="15">
      <c r="A416" s="266"/>
      <c r="B416" s="266"/>
      <c r="C416" s="266"/>
      <c r="D416" s="266"/>
      <c r="E416" s="266"/>
      <c r="F416" s="266"/>
      <c r="G416" s="266"/>
      <c r="H416" s="266"/>
      <c r="I416" s="266"/>
      <c r="J416" s="1"/>
      <c r="K416" s="1"/>
      <c r="L416" s="1"/>
      <c r="M416" s="1"/>
      <c r="N416" s="1"/>
      <c r="O416" s="1"/>
      <c r="P416" s="1"/>
      <c r="Q416" s="1"/>
      <c r="R416" s="1"/>
      <c r="S416" s="1"/>
      <c r="T416" s="1"/>
    </row>
    <row r="417" spans="1:20" ht="15">
      <c r="A417" s="266"/>
      <c r="B417" s="266"/>
      <c r="C417" s="266"/>
      <c r="D417" s="266"/>
      <c r="E417" s="266"/>
      <c r="F417" s="266"/>
      <c r="G417" s="266"/>
      <c r="H417" s="266"/>
      <c r="I417" s="266"/>
      <c r="J417" s="1"/>
      <c r="K417" s="1"/>
      <c r="L417" s="1"/>
      <c r="M417" s="1"/>
      <c r="N417" s="1"/>
      <c r="O417" s="1"/>
      <c r="P417" s="1"/>
      <c r="Q417" s="1"/>
      <c r="R417" s="1"/>
      <c r="S417" s="1"/>
      <c r="T417" s="1"/>
    </row>
    <row r="418" spans="1:20">
      <c r="D418" s="7"/>
      <c r="E418" s="7"/>
      <c r="F418" s="7"/>
      <c r="G418" s="7"/>
      <c r="H418" s="7"/>
      <c r="I418" s="7"/>
      <c r="J418" s="1"/>
      <c r="K418" s="1"/>
      <c r="L418" s="1"/>
      <c r="M418" s="1"/>
      <c r="N418" s="1"/>
      <c r="O418" s="1"/>
      <c r="P418" s="1"/>
      <c r="Q418" s="1"/>
      <c r="R418" s="1"/>
      <c r="S418" s="1"/>
      <c r="T418" s="1"/>
    </row>
  </sheetData>
  <mergeCells count="13">
    <mergeCell ref="B2:H2"/>
    <mergeCell ref="C3:J3"/>
    <mergeCell ref="B61:I61"/>
    <mergeCell ref="B387:I387"/>
    <mergeCell ref="E389:I389"/>
    <mergeCell ref="B392:I392"/>
    <mergeCell ref="C6:I6"/>
    <mergeCell ref="C8:I8"/>
    <mergeCell ref="B27:I27"/>
    <mergeCell ref="B39:I39"/>
    <mergeCell ref="B41:I41"/>
    <mergeCell ref="B21:I21"/>
    <mergeCell ref="H14:I14"/>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theme="5" tint="0.39997558519241921"/>
  </sheetPr>
  <dimension ref="A1:W423"/>
  <sheetViews>
    <sheetView showGridLines="0" topLeftCell="A52" workbookViewId="0">
      <selection activeCell="K18" sqref="K18"/>
    </sheetView>
  </sheetViews>
  <sheetFormatPr defaultColWidth="8.85546875" defaultRowHeight="12.75"/>
  <cols>
    <col min="1" max="1" width="4.7109375" style="1" customWidth="1"/>
    <col min="2" max="2" width="33.7109375" style="3" customWidth="1"/>
    <col min="3" max="4" width="15.28515625" style="3" customWidth="1"/>
    <col min="5" max="5" width="15.7109375" style="3" customWidth="1"/>
    <col min="6" max="8" width="15.28515625" style="3" customWidth="1"/>
    <col min="9" max="9" width="14.28515625" style="23" customWidth="1"/>
    <col min="10" max="11" width="14.28515625" style="3" customWidth="1"/>
    <col min="12" max="12" width="22.85546875" style="3" customWidth="1"/>
    <col min="13" max="20" width="15" style="3" customWidth="1"/>
    <col min="21" max="16384" width="8.85546875" style="1"/>
  </cols>
  <sheetData>
    <row r="1" spans="1:23" s="68" customFormat="1"/>
    <row r="2" spans="1:23" s="68" customFormat="1" ht="21">
      <c r="B2" s="369" t="s">
        <v>89</v>
      </c>
      <c r="C2" s="369"/>
      <c r="D2" s="369"/>
      <c r="E2" s="369"/>
      <c r="F2" s="369"/>
      <c r="G2" s="369"/>
      <c r="H2" s="369"/>
    </row>
    <row r="3" spans="1:23" s="68" customFormat="1">
      <c r="B3" s="67" t="s">
        <v>87</v>
      </c>
      <c r="C3" s="370" t="s">
        <v>340</v>
      </c>
      <c r="D3" s="370"/>
      <c r="E3" s="370"/>
      <c r="F3" s="370"/>
      <c r="G3" s="370"/>
      <c r="H3" s="370"/>
      <c r="I3" s="370"/>
      <c r="J3" s="370"/>
    </row>
    <row r="4" spans="1:23" s="68" customFormat="1">
      <c r="A4" s="146"/>
      <c r="B4" s="136" t="s">
        <v>65</v>
      </c>
      <c r="C4" s="136"/>
      <c r="D4" s="136"/>
      <c r="E4" s="136"/>
      <c r="F4" s="136"/>
      <c r="G4" s="136"/>
      <c r="H4" s="136"/>
      <c r="I4" s="136"/>
      <c r="J4" s="67"/>
      <c r="K4" s="67"/>
      <c r="L4" s="67"/>
      <c r="M4" s="67"/>
      <c r="N4" s="67"/>
      <c r="O4" s="67"/>
      <c r="P4" s="67"/>
      <c r="Q4" s="67"/>
      <c r="R4" s="67"/>
    </row>
    <row r="5" spans="1:23" s="68" customFormat="1">
      <c r="A5" s="146"/>
      <c r="J5" s="67"/>
      <c r="K5" s="67"/>
      <c r="L5" s="67"/>
      <c r="M5" s="67"/>
      <c r="N5" s="67"/>
      <c r="O5" s="67"/>
      <c r="P5" s="67"/>
      <c r="Q5" s="67"/>
      <c r="R5" s="67"/>
    </row>
    <row r="6" spans="1:23" s="68" customFormat="1" ht="27" customHeight="1">
      <c r="B6" s="71" t="s">
        <v>72</v>
      </c>
      <c r="C6" s="365" t="s">
        <v>295</v>
      </c>
      <c r="D6" s="366"/>
      <c r="E6" s="366"/>
      <c r="F6" s="366"/>
      <c r="G6" s="366"/>
      <c r="H6" s="366"/>
      <c r="I6" s="367"/>
    </row>
    <row r="7" spans="1:23" s="68" customFormat="1" ht="12.75" customHeight="1">
      <c r="B7" s="67"/>
      <c r="C7" s="67"/>
      <c r="D7" s="67"/>
      <c r="E7" s="67"/>
      <c r="F7" s="67"/>
      <c r="G7" s="67"/>
      <c r="H7" s="67"/>
      <c r="I7" s="135"/>
      <c r="J7" s="67"/>
      <c r="K7" s="67"/>
      <c r="L7" s="67"/>
      <c r="M7" s="67"/>
      <c r="N7" s="67"/>
      <c r="O7" s="67"/>
      <c r="P7" s="67"/>
      <c r="Q7" s="67"/>
      <c r="R7" s="67"/>
      <c r="S7" s="67"/>
    </row>
    <row r="8" spans="1:23" s="68" customFormat="1" ht="144" customHeight="1">
      <c r="B8" s="71" t="s">
        <v>1</v>
      </c>
      <c r="C8" s="368" t="s">
        <v>303</v>
      </c>
      <c r="D8" s="368"/>
      <c r="E8" s="368"/>
      <c r="F8" s="368"/>
      <c r="G8" s="368"/>
      <c r="H8" s="368"/>
      <c r="I8" s="368"/>
    </row>
    <row r="9" spans="1:23" s="68" customFormat="1">
      <c r="B9" s="76"/>
      <c r="C9" s="72"/>
      <c r="D9" s="72"/>
      <c r="E9" s="72"/>
      <c r="F9" s="72"/>
      <c r="G9" s="72"/>
      <c r="H9" s="72"/>
      <c r="I9" s="72"/>
    </row>
    <row r="10" spans="1:23" s="68" customFormat="1">
      <c r="B10" s="76"/>
      <c r="C10" s="72"/>
      <c r="D10" s="72"/>
      <c r="E10" s="72"/>
      <c r="F10" s="72"/>
      <c r="G10" s="72"/>
      <c r="H10" s="72"/>
      <c r="I10" s="72"/>
    </row>
    <row r="11" spans="1:23" s="68" customFormat="1">
      <c r="B11" s="139" t="s">
        <v>70</v>
      </c>
      <c r="C11" s="139"/>
      <c r="D11" s="139"/>
      <c r="E11" s="139"/>
      <c r="F11" s="139"/>
      <c r="G11" s="139"/>
      <c r="H11" s="139"/>
      <c r="I11" s="139"/>
    </row>
    <row r="12" spans="1:23">
      <c r="I12" s="3"/>
      <c r="J12" s="1"/>
      <c r="K12" s="1"/>
      <c r="L12" s="1"/>
      <c r="M12" s="1"/>
      <c r="N12" s="1"/>
      <c r="O12" s="1"/>
      <c r="P12" s="1"/>
      <c r="Q12" s="1"/>
      <c r="R12" s="1"/>
      <c r="S12" s="1"/>
      <c r="T12" s="1"/>
    </row>
    <row r="14" spans="1:23" s="81" customFormat="1" ht="15" customHeight="1">
      <c r="A14" s="68"/>
      <c r="B14" s="120" t="s">
        <v>114</v>
      </c>
      <c r="C14" s="120"/>
      <c r="D14" s="120"/>
      <c r="E14" s="120"/>
      <c r="F14" s="120"/>
      <c r="G14" s="120"/>
      <c r="H14" s="374" t="s">
        <v>272</v>
      </c>
      <c r="I14" s="374"/>
      <c r="L14" s="82"/>
      <c r="M14" s="82"/>
      <c r="N14" s="82"/>
      <c r="O14" s="82"/>
      <c r="P14" s="82"/>
      <c r="Q14" s="82"/>
      <c r="R14" s="82"/>
      <c r="S14" s="82"/>
      <c r="T14" s="82"/>
      <c r="U14" s="82"/>
      <c r="V14" s="82"/>
      <c r="W14" s="137"/>
    </row>
    <row r="15" spans="1:23" s="81" customFormat="1" ht="15" customHeight="1">
      <c r="A15" s="68"/>
      <c r="B15" s="67"/>
      <c r="C15" s="67"/>
      <c r="D15" s="67"/>
      <c r="E15" s="67"/>
      <c r="F15" s="67"/>
      <c r="G15" s="67"/>
      <c r="H15" s="67"/>
      <c r="I15" s="67"/>
      <c r="L15" s="82"/>
      <c r="M15" s="82"/>
      <c r="N15" s="82"/>
      <c r="O15" s="82"/>
      <c r="P15" s="82"/>
      <c r="Q15" s="82"/>
      <c r="R15" s="82"/>
      <c r="S15" s="82"/>
      <c r="T15" s="82"/>
      <c r="U15" s="82"/>
      <c r="V15" s="82"/>
      <c r="W15" s="137"/>
    </row>
    <row r="16" spans="1:23">
      <c r="B16" s="64"/>
      <c r="C16" s="74"/>
      <c r="D16" s="74"/>
      <c r="E16" s="74" t="s">
        <v>42</v>
      </c>
      <c r="F16" s="74" t="s">
        <v>43</v>
      </c>
      <c r="G16" s="74" t="s">
        <v>44</v>
      </c>
      <c r="H16" s="74" t="s">
        <v>45</v>
      </c>
      <c r="I16" s="74" t="s">
        <v>46</v>
      </c>
    </row>
    <row r="17" spans="1:23" s="68" customFormat="1">
      <c r="B17" s="74" t="s">
        <v>5</v>
      </c>
      <c r="C17" s="115"/>
      <c r="D17" s="115"/>
      <c r="E17" s="289">
        <f t="shared" ref="E17:I17" si="0">SUM(E18:E19)</f>
        <v>5512696.1591949146</v>
      </c>
      <c r="F17" s="289">
        <f t="shared" si="0"/>
        <v>5569757.9411260709</v>
      </c>
      <c r="G17" s="289">
        <f t="shared" si="0"/>
        <v>5643329.5346838422</v>
      </c>
      <c r="H17" s="289">
        <f t="shared" si="0"/>
        <v>5722774.1536962744</v>
      </c>
      <c r="I17" s="289">
        <f t="shared" si="0"/>
        <v>5798249.1233643331</v>
      </c>
      <c r="J17" s="67"/>
      <c r="K17" s="67"/>
      <c r="L17" s="67"/>
    </row>
    <row r="18" spans="1:23" s="68" customFormat="1">
      <c r="B18" s="141" t="s">
        <v>101</v>
      </c>
      <c r="C18" s="115"/>
      <c r="D18" s="115"/>
      <c r="E18" s="311">
        <f>'INPUT - Forecast Expenditure'!E44</f>
        <v>3194441.0135606984</v>
      </c>
      <c r="F18" s="115">
        <f>'INPUT - Forecast Expenditure'!F44</f>
        <v>3227506.5936768283</v>
      </c>
      <c r="G18" s="115">
        <f>'INPUT - Forecast Expenditure'!G44</f>
        <v>3270139.1112520914</v>
      </c>
      <c r="H18" s="115">
        <f>'INPUT - Forecast Expenditure'!H44</f>
        <v>3316174.8697904474</v>
      </c>
      <c r="I18" s="115">
        <f>'INPUT - Forecast Expenditure'!I44</f>
        <v>3359910.3363647754</v>
      </c>
      <c r="J18" s="67"/>
      <c r="K18" s="67"/>
      <c r="L18" s="67"/>
    </row>
    <row r="19" spans="1:23" s="68" customFormat="1">
      <c r="B19" s="141" t="s">
        <v>102</v>
      </c>
      <c r="C19" s="115"/>
      <c r="D19" s="115"/>
      <c r="E19" s="311">
        <f>'INPUT - Forecast Expenditure'!E45</f>
        <v>2318255.1456342163</v>
      </c>
      <c r="F19" s="115">
        <f>'INPUT - Forecast Expenditure'!F45</f>
        <v>2342251.3474492426</v>
      </c>
      <c r="G19" s="115">
        <f>'INPUT - Forecast Expenditure'!G45</f>
        <v>2373190.4234317504</v>
      </c>
      <c r="H19" s="115">
        <f>'INPUT - Forecast Expenditure'!H45</f>
        <v>2406599.2839058274</v>
      </c>
      <c r="I19" s="115">
        <f>'INPUT - Forecast Expenditure'!I45</f>
        <v>2438338.7869995581</v>
      </c>
      <c r="J19" s="67"/>
      <c r="K19" s="67"/>
      <c r="L19" s="67"/>
    </row>
    <row r="20" spans="1:23">
      <c r="B20" s="1"/>
      <c r="C20" s="1"/>
      <c r="D20" s="1"/>
      <c r="E20" s="1"/>
      <c r="F20" s="1"/>
      <c r="G20" s="1"/>
    </row>
    <row r="21" spans="1:23" s="81" customFormat="1" ht="15" customHeight="1">
      <c r="A21" s="68"/>
      <c r="B21" s="371" t="s">
        <v>92</v>
      </c>
      <c r="C21" s="371"/>
      <c r="D21" s="371"/>
      <c r="E21" s="371"/>
      <c r="F21" s="371"/>
      <c r="G21" s="371"/>
      <c r="H21" s="371"/>
      <c r="I21" s="371"/>
      <c r="L21" s="82"/>
      <c r="M21" s="82"/>
      <c r="N21" s="82"/>
      <c r="O21" s="82"/>
      <c r="P21" s="82"/>
      <c r="Q21" s="82"/>
      <c r="R21" s="82"/>
      <c r="S21" s="82"/>
      <c r="T21" s="82"/>
      <c r="U21" s="82"/>
      <c r="V21" s="82"/>
      <c r="W21" s="137"/>
    </row>
    <row r="22" spans="1:23" s="81" customFormat="1" ht="15" customHeight="1">
      <c r="A22" s="68"/>
      <c r="B22" s="3"/>
      <c r="C22" s="3"/>
      <c r="D22" s="3"/>
      <c r="E22" s="3"/>
      <c r="F22" s="3"/>
      <c r="G22" s="3"/>
      <c r="H22" s="3"/>
      <c r="I22" s="3"/>
      <c r="L22" s="82"/>
      <c r="M22" s="82"/>
      <c r="N22" s="82"/>
      <c r="O22" s="82"/>
      <c r="P22" s="82"/>
      <c r="Q22" s="82"/>
      <c r="R22" s="82"/>
      <c r="S22" s="82"/>
      <c r="T22" s="82"/>
      <c r="U22" s="82"/>
      <c r="V22" s="82"/>
      <c r="W22" s="137"/>
    </row>
    <row r="23" spans="1:23">
      <c r="B23" s="74"/>
      <c r="C23" s="75"/>
      <c r="D23" s="74" t="str">
        <f>'INPUT - Forecast Expenditure'!D19</f>
        <v>FY14</v>
      </c>
      <c r="E23" s="74" t="str">
        <f>'INPUT - Forecast Expenditure'!E19</f>
        <v>FY15</v>
      </c>
      <c r="F23" s="74" t="str">
        <f>'INPUT - Forecast Expenditure'!F19</f>
        <v>FY16</v>
      </c>
      <c r="G23" s="74" t="str">
        <f>'INPUT - Forecast Expenditure'!G19</f>
        <v>FY17</v>
      </c>
      <c r="H23" s="74" t="str">
        <f>'INPUT - Forecast Expenditure'!H19</f>
        <v>FY18</v>
      </c>
      <c r="I23" s="74" t="str">
        <f>'INPUT - Forecast Expenditure'!I19</f>
        <v>FY19</v>
      </c>
    </row>
    <row r="24" spans="1:23">
      <c r="B24" s="74" t="str">
        <f>'INPUT - Forecast Expenditure'!B20</f>
        <v>Inflation Assumption (CPI % increase)</v>
      </c>
      <c r="C24" s="75"/>
      <c r="D24" s="90">
        <f>'INPUT - Forecast Expenditure'!D20</f>
        <v>2.5000000000000001E-2</v>
      </c>
      <c r="E24" s="90">
        <f>'INPUT - Forecast Expenditure'!E20</f>
        <v>2.5000000000000001E-2</v>
      </c>
      <c r="F24" s="90">
        <f>'INPUT - Forecast Expenditure'!F20</f>
        <v>2.5000000000000001E-2</v>
      </c>
      <c r="G24" s="90">
        <f>'INPUT - Forecast Expenditure'!G20</f>
        <v>2.5000000000000001E-2</v>
      </c>
      <c r="H24" s="90">
        <f>'INPUT - Forecast Expenditure'!H20</f>
        <v>2.5000000000000001E-2</v>
      </c>
      <c r="I24" s="90">
        <f>'INPUT - Forecast Expenditure'!I20</f>
        <v>2.5000000000000001E-2</v>
      </c>
    </row>
    <row r="25" spans="1:23">
      <c r="B25" s="1"/>
      <c r="C25" s="1"/>
      <c r="D25" s="1"/>
      <c r="E25" s="1"/>
      <c r="F25" s="1"/>
      <c r="G25" s="1"/>
    </row>
    <row r="27" spans="1:23" s="68" customFormat="1" ht="12.75" customHeight="1">
      <c r="B27" s="398" t="s">
        <v>76</v>
      </c>
      <c r="C27" s="398"/>
      <c r="D27" s="398"/>
      <c r="E27" s="398"/>
      <c r="F27" s="398"/>
      <c r="G27" s="398"/>
      <c r="H27" s="398"/>
      <c r="I27" s="398"/>
      <c r="J27" s="3"/>
    </row>
    <row r="28" spans="1:23">
      <c r="B28" s="1"/>
      <c r="C28" s="1"/>
      <c r="D28" s="1"/>
      <c r="E28" s="1"/>
      <c r="F28" s="1"/>
      <c r="G28" s="1"/>
      <c r="H28" s="1"/>
      <c r="I28" s="1"/>
      <c r="K28" s="1"/>
      <c r="L28" s="1"/>
      <c r="M28" s="1"/>
      <c r="N28" s="1"/>
      <c r="O28" s="1"/>
      <c r="P28" s="1"/>
      <c r="Q28" s="1"/>
      <c r="R28" s="1"/>
      <c r="S28" s="1"/>
      <c r="T28" s="1"/>
    </row>
    <row r="29" spans="1:23">
      <c r="B29" s="1"/>
      <c r="C29" s="1"/>
      <c r="D29" s="1"/>
      <c r="E29" s="1"/>
      <c r="F29" s="1"/>
      <c r="G29" s="1"/>
      <c r="H29" s="1"/>
      <c r="I29" s="1"/>
      <c r="K29" s="1"/>
      <c r="L29" s="1"/>
      <c r="M29" s="1"/>
      <c r="N29" s="1"/>
      <c r="O29" s="1"/>
      <c r="P29" s="1"/>
      <c r="Q29" s="1"/>
      <c r="R29" s="1"/>
      <c r="S29" s="1"/>
      <c r="T29" s="1"/>
    </row>
    <row r="30" spans="1:23" ht="25.5">
      <c r="B30" s="43" t="s">
        <v>58</v>
      </c>
      <c r="C30" s="43" t="s">
        <v>13</v>
      </c>
      <c r="D30" s="44" t="s">
        <v>57</v>
      </c>
      <c r="E30" s="147" t="s">
        <v>42</v>
      </c>
      <c r="F30" s="147" t="s">
        <v>43</v>
      </c>
      <c r="G30" s="147" t="s">
        <v>44</v>
      </c>
      <c r="H30" s="147" t="s">
        <v>45</v>
      </c>
      <c r="I30" s="147" t="s">
        <v>46</v>
      </c>
      <c r="K30" s="1"/>
      <c r="L30" s="1"/>
      <c r="M30" s="1"/>
      <c r="N30" s="1"/>
      <c r="O30" s="1"/>
      <c r="P30" s="1"/>
      <c r="Q30" s="1"/>
      <c r="R30" s="1"/>
      <c r="S30" s="1"/>
      <c r="T30" s="1"/>
    </row>
    <row r="31" spans="1:23">
      <c r="B31" s="142" t="s">
        <v>21</v>
      </c>
      <c r="C31" s="142" t="s">
        <v>20</v>
      </c>
      <c r="D31" s="142" t="s">
        <v>53</v>
      </c>
      <c r="E31" s="143">
        <f>((SUMPRODUCT(F46,H46)+SUMPRODUCT(F66,H66))/SUM(F46,F66))*(1+E$24)</f>
        <v>1.7289637196167531</v>
      </c>
      <c r="F31" s="143">
        <f t="shared" ref="F31:I37" si="1">E31*(1+F$24)</f>
        <v>1.7721878126071717</v>
      </c>
      <c r="G31" s="143">
        <f t="shared" si="1"/>
        <v>1.8164925079223508</v>
      </c>
      <c r="H31" s="143">
        <f t="shared" si="1"/>
        <v>1.8619048206204094</v>
      </c>
      <c r="I31" s="143">
        <f t="shared" si="1"/>
        <v>1.9084524411359194</v>
      </c>
      <c r="K31" s="150"/>
      <c r="L31" s="156"/>
      <c r="M31" s="1"/>
      <c r="N31" s="150"/>
      <c r="O31" s="150"/>
      <c r="P31" s="1"/>
      <c r="Q31" s="1"/>
      <c r="R31" s="1"/>
      <c r="S31" s="1"/>
      <c r="T31" s="1"/>
    </row>
    <row r="32" spans="1:23">
      <c r="B32" s="144" t="s">
        <v>16</v>
      </c>
      <c r="C32" s="144" t="s">
        <v>15</v>
      </c>
      <c r="D32" s="144" t="s">
        <v>53</v>
      </c>
      <c r="E32" s="145">
        <f>(SUMPRODUCT(F47,H47)+SUMPRODUCT(F67,H67))/SUM(F47,F67)*(1+E$24)</f>
        <v>6.346619975824944</v>
      </c>
      <c r="F32" s="143">
        <f t="shared" si="1"/>
        <v>6.5052854752205667</v>
      </c>
      <c r="G32" s="143">
        <f t="shared" si="1"/>
        <v>6.6679176121010801</v>
      </c>
      <c r="H32" s="143">
        <f t="shared" si="1"/>
        <v>6.8346155524036067</v>
      </c>
      <c r="I32" s="143">
        <f t="shared" si="1"/>
        <v>7.0054809412136967</v>
      </c>
      <c r="J32" s="1"/>
      <c r="K32" s="150"/>
      <c r="L32" s="156"/>
      <c r="M32" s="1"/>
      <c r="N32" s="150"/>
      <c r="O32" s="150"/>
      <c r="P32" s="1"/>
      <c r="Q32" s="1"/>
      <c r="R32" s="1"/>
      <c r="S32" s="1"/>
      <c r="T32" s="1"/>
    </row>
    <row r="33" spans="2:20" ht="25.5">
      <c r="B33" s="144" t="s">
        <v>2</v>
      </c>
      <c r="C33" s="144" t="s">
        <v>39</v>
      </c>
      <c r="D33" s="144" t="s">
        <v>54</v>
      </c>
      <c r="E33" s="145">
        <f>(SUMPRODUCT(F48:F49,H48:H49)+SUMPRODUCT(F68:F69,H68:H69))/SUM(F48:F49,F68:F69)*(1+E$24)</f>
        <v>1.0345163904833223</v>
      </c>
      <c r="F33" s="143">
        <f t="shared" si="1"/>
        <v>1.0603793002454054</v>
      </c>
      <c r="G33" s="143">
        <f t="shared" si="1"/>
        <v>1.0868887827515403</v>
      </c>
      <c r="H33" s="143">
        <f t="shared" si="1"/>
        <v>1.1140610023203288</v>
      </c>
      <c r="I33" s="143">
        <f t="shared" si="1"/>
        <v>1.1419125273783368</v>
      </c>
      <c r="J33" s="1"/>
      <c r="K33" s="150"/>
      <c r="L33" s="156"/>
      <c r="M33" s="148"/>
      <c r="N33" s="150"/>
      <c r="O33" s="150"/>
      <c r="P33" s="1"/>
      <c r="Q33" s="1"/>
      <c r="R33" s="1"/>
      <c r="S33" s="1"/>
      <c r="T33" s="1"/>
    </row>
    <row r="34" spans="2:20">
      <c r="B34" s="144" t="s">
        <v>32</v>
      </c>
      <c r="C34" s="144" t="s">
        <v>31</v>
      </c>
      <c r="D34" s="144" t="s">
        <v>53</v>
      </c>
      <c r="E34" s="145">
        <f>(SUMPRODUCT(F50,H50)+SUMPRODUCT(F70,H70))/SUM(F50,F70)*(1+E$24)</f>
        <v>2.4998735670562331</v>
      </c>
      <c r="F34" s="143">
        <f t="shared" si="1"/>
        <v>2.5623704062326387</v>
      </c>
      <c r="G34" s="143">
        <f t="shared" si="1"/>
        <v>2.6264296663884545</v>
      </c>
      <c r="H34" s="143">
        <f t="shared" si="1"/>
        <v>2.6920904080481658</v>
      </c>
      <c r="I34" s="143">
        <f t="shared" si="1"/>
        <v>2.7593926682493697</v>
      </c>
      <c r="J34" s="1"/>
      <c r="K34" s="150"/>
      <c r="L34" s="156"/>
      <c r="M34" s="1"/>
      <c r="N34" s="150"/>
      <c r="O34" s="150"/>
      <c r="P34" s="1"/>
      <c r="Q34" s="1"/>
      <c r="R34" s="1"/>
      <c r="S34" s="1"/>
      <c r="T34" s="1"/>
    </row>
    <row r="35" spans="2:20">
      <c r="B35" s="144" t="s">
        <v>19</v>
      </c>
      <c r="C35" s="144" t="s">
        <v>18</v>
      </c>
      <c r="D35" s="144" t="s">
        <v>53</v>
      </c>
      <c r="E35" s="145">
        <f>(SUMPRODUCT(F51,H51)+SUMPRODUCT(F71,H71))/SUM(F51,F71)*(1+E$24)</f>
        <v>6.0568345427411581</v>
      </c>
      <c r="F35" s="143">
        <f t="shared" si="1"/>
        <v>6.2082554063096866</v>
      </c>
      <c r="G35" s="143">
        <f t="shared" si="1"/>
        <v>6.3634617914674285</v>
      </c>
      <c r="H35" s="143">
        <f t="shared" si="1"/>
        <v>6.5225483362541139</v>
      </c>
      <c r="I35" s="143">
        <f t="shared" si="1"/>
        <v>6.6856120446604663</v>
      </c>
      <c r="J35" s="1"/>
      <c r="K35" s="150"/>
      <c r="L35" s="156"/>
      <c r="M35" s="1"/>
      <c r="N35" s="150"/>
      <c r="O35" s="150"/>
      <c r="P35" s="1"/>
      <c r="Q35" s="1"/>
      <c r="R35" s="1"/>
      <c r="S35" s="1"/>
      <c r="T35" s="1"/>
    </row>
    <row r="36" spans="2:20">
      <c r="B36" s="144" t="s">
        <v>26</v>
      </c>
      <c r="C36" s="144" t="s">
        <v>25</v>
      </c>
      <c r="D36" s="144" t="s">
        <v>53</v>
      </c>
      <c r="E36" s="145">
        <f>(SUMPRODUCT(F53,H53)+SUMPRODUCT(F72,H72))/SUM(F53,F72)*(1+E$24)</f>
        <v>7.8872117636188435</v>
      </c>
      <c r="F36" s="143">
        <f t="shared" si="1"/>
        <v>8.084392057709314</v>
      </c>
      <c r="G36" s="143">
        <f t="shared" si="1"/>
        <v>8.2865018591520467</v>
      </c>
      <c r="H36" s="143">
        <f t="shared" si="1"/>
        <v>8.493664405630847</v>
      </c>
      <c r="I36" s="143">
        <f t="shared" si="1"/>
        <v>8.7060060157716173</v>
      </c>
      <c r="J36" s="1"/>
      <c r="K36" s="150"/>
      <c r="L36" s="156"/>
      <c r="M36" s="1"/>
      <c r="N36" s="150"/>
      <c r="O36" s="150"/>
      <c r="P36" s="1"/>
      <c r="Q36" s="1"/>
      <c r="R36" s="1"/>
      <c r="S36" s="1"/>
      <c r="T36" s="1"/>
    </row>
    <row r="37" spans="2:20" ht="63.75">
      <c r="B37" s="144" t="s">
        <v>41</v>
      </c>
      <c r="C37" s="144" t="s">
        <v>40</v>
      </c>
      <c r="D37" s="144" t="s">
        <v>54</v>
      </c>
      <c r="E37" s="145">
        <f>(SUMPRODUCT(F56:F60,H56:H60)+SUMPRODUCT(F74:F76,H74:H76))/SUM(F56:F60,F74:F76)*(1+E$24)</f>
        <v>3.2678388261943536</v>
      </c>
      <c r="F37" s="143">
        <f t="shared" si="1"/>
        <v>3.3495347968492122</v>
      </c>
      <c r="G37" s="143">
        <f t="shared" si="1"/>
        <v>3.4332731667704421</v>
      </c>
      <c r="H37" s="143">
        <f t="shared" si="1"/>
        <v>3.5191049959397027</v>
      </c>
      <c r="I37" s="143">
        <f t="shared" si="1"/>
        <v>3.6070826208381948</v>
      </c>
      <c r="J37" s="1"/>
      <c r="K37" s="150"/>
      <c r="L37" s="156"/>
      <c r="M37" s="1"/>
      <c r="N37" s="150"/>
      <c r="O37" s="150"/>
      <c r="P37" s="1"/>
      <c r="Q37" s="1"/>
      <c r="R37" s="1"/>
      <c r="S37" s="1"/>
      <c r="T37" s="1"/>
    </row>
    <row r="38" spans="2:20">
      <c r="B38" s="106"/>
      <c r="C38" s="106"/>
      <c r="D38" s="106"/>
      <c r="E38" s="158"/>
      <c r="F38" s="158"/>
      <c r="G38" s="158"/>
      <c r="H38" s="158"/>
      <c r="I38" s="158"/>
      <c r="J38" s="1"/>
      <c r="K38" s="150"/>
      <c r="L38" s="156"/>
      <c r="M38" s="1"/>
      <c r="N38" s="150"/>
      <c r="O38" s="150"/>
      <c r="P38" s="1"/>
      <c r="Q38" s="1"/>
      <c r="R38" s="1"/>
      <c r="S38" s="1"/>
      <c r="T38" s="1"/>
    </row>
    <row r="39" spans="2:20">
      <c r="B39" s="1"/>
      <c r="C39" s="1"/>
      <c r="D39" s="1"/>
      <c r="E39" s="1"/>
      <c r="F39" s="1"/>
      <c r="G39" s="1"/>
      <c r="H39" s="1"/>
      <c r="I39" s="1"/>
      <c r="J39" s="1"/>
      <c r="K39" s="150"/>
      <c r="L39" s="1"/>
      <c r="M39" s="1"/>
      <c r="N39" s="150"/>
      <c r="O39" s="150"/>
      <c r="P39" s="1"/>
      <c r="Q39" s="1"/>
      <c r="R39" s="1"/>
      <c r="S39" s="1"/>
      <c r="T39" s="1"/>
    </row>
    <row r="40" spans="2:20">
      <c r="B40" s="393" t="s">
        <v>304</v>
      </c>
      <c r="C40" s="393"/>
      <c r="D40" s="393"/>
      <c r="E40" s="393"/>
      <c r="F40" s="393"/>
      <c r="G40" s="393"/>
      <c r="H40" s="393"/>
      <c r="I40" s="393"/>
      <c r="J40" s="1"/>
      <c r="K40" s="1"/>
      <c r="L40" s="1"/>
      <c r="M40" s="1"/>
      <c r="N40" s="1"/>
      <c r="O40" s="1"/>
      <c r="P40" s="1"/>
      <c r="Q40" s="1"/>
      <c r="R40" s="1"/>
      <c r="S40" s="1"/>
      <c r="T40" s="1"/>
    </row>
    <row r="41" spans="2:20">
      <c r="B41" s="1"/>
      <c r="C41" s="1"/>
      <c r="D41" s="1"/>
      <c r="E41" s="1"/>
      <c r="F41" s="1"/>
      <c r="G41" s="1"/>
      <c r="H41" s="1"/>
      <c r="I41" s="1"/>
      <c r="J41" s="1"/>
      <c r="K41" s="1"/>
      <c r="L41" s="1"/>
      <c r="M41" s="1"/>
      <c r="N41" s="1"/>
      <c r="O41" s="1"/>
      <c r="P41" s="1"/>
      <c r="Q41" s="1"/>
      <c r="R41" s="1"/>
      <c r="S41" s="1"/>
      <c r="T41" s="1"/>
    </row>
    <row r="42" spans="2:20">
      <c r="B42" s="1"/>
      <c r="C42" s="1"/>
      <c r="D42" s="1"/>
      <c r="E42" s="1"/>
      <c r="F42" s="1"/>
      <c r="G42" s="1"/>
      <c r="H42" s="1"/>
      <c r="I42" s="1"/>
      <c r="J42" s="1"/>
      <c r="K42" s="1"/>
      <c r="L42" s="1"/>
      <c r="M42" s="1"/>
      <c r="N42" s="1"/>
      <c r="O42" s="1"/>
      <c r="P42" s="1"/>
      <c r="Q42" s="1"/>
      <c r="R42" s="1"/>
      <c r="S42" s="1"/>
      <c r="T42" s="1"/>
    </row>
    <row r="43" spans="2:20">
      <c r="B43" s="371" t="s">
        <v>131</v>
      </c>
      <c r="C43" s="371"/>
      <c r="D43" s="371"/>
      <c r="E43" s="371"/>
      <c r="F43" s="371"/>
      <c r="G43" s="371"/>
      <c r="H43" s="371"/>
      <c r="I43" s="371"/>
      <c r="J43" s="1"/>
      <c r="K43" s="1"/>
      <c r="L43" s="1"/>
      <c r="M43" s="1"/>
      <c r="N43" s="1"/>
      <c r="O43" s="1"/>
      <c r="P43" s="1"/>
      <c r="Q43" s="1"/>
      <c r="R43" s="1"/>
      <c r="S43" s="1"/>
      <c r="T43" s="1"/>
    </row>
    <row r="44" spans="2:20">
      <c r="B44" s="1"/>
      <c r="C44" s="1"/>
      <c r="D44" s="1"/>
      <c r="E44" s="1"/>
      <c r="F44" s="1"/>
      <c r="G44" s="1"/>
      <c r="H44" s="1"/>
      <c r="I44" s="1"/>
      <c r="J44" s="1"/>
      <c r="K44" s="1"/>
      <c r="L44" s="1"/>
      <c r="M44" s="1"/>
      <c r="N44" s="1"/>
      <c r="O44" s="1"/>
      <c r="P44" s="1"/>
      <c r="Q44" s="1"/>
      <c r="R44" s="1"/>
      <c r="S44" s="1"/>
      <c r="T44" s="1"/>
    </row>
    <row r="45" spans="2:20" ht="25.5">
      <c r="B45" s="34" t="s">
        <v>12</v>
      </c>
      <c r="C45" s="34" t="s">
        <v>13</v>
      </c>
      <c r="D45" s="35" t="s">
        <v>57</v>
      </c>
      <c r="E45" s="34" t="s">
        <v>47</v>
      </c>
      <c r="F45" s="34" t="s">
        <v>51</v>
      </c>
      <c r="G45" s="38" t="s">
        <v>78</v>
      </c>
      <c r="H45" s="38" t="s">
        <v>5</v>
      </c>
      <c r="I45" s="1"/>
      <c r="J45" s="1"/>
      <c r="K45" s="25"/>
      <c r="L45" s="1"/>
      <c r="M45" s="1"/>
      <c r="N45" s="1"/>
      <c r="O45" s="1"/>
      <c r="P45" s="1"/>
      <c r="Q45" s="1"/>
      <c r="R45" s="1"/>
      <c r="S45" s="1"/>
      <c r="T45" s="1"/>
    </row>
    <row r="46" spans="2:20">
      <c r="B46" s="33" t="s">
        <v>14</v>
      </c>
      <c r="C46" s="33" t="s">
        <v>20</v>
      </c>
      <c r="D46" s="33" t="str">
        <f>VLOOKUP(CONCATENATE(B46,"-",C46),'INPUT Customer #''s'!$B$17:$H$46,4,0)</f>
        <v>Primary</v>
      </c>
      <c r="E46" s="215">
        <f>VLOOKUP(CONCATENATE(B46,"-",C46),'INPUT Customer #''s'!$B$125:$T$155,7,0)</f>
        <v>40043.885492642221</v>
      </c>
      <c r="F46" s="215">
        <f>VLOOKUP(CONCATENATE(B46,"-",C46),'INPUT Customer #''s'!$B$125:$T$155,15,0)</f>
        <v>40043.885492642221</v>
      </c>
      <c r="G46" s="102">
        <f>IF(D46&lt;&gt;"NA",E46/F46,0)</f>
        <v>1</v>
      </c>
      <c r="H46" s="37">
        <f t="shared" ref="H46:H60" si="2">($E$18)/SUMPRODUCT($F$46:$F$60,$G$46:$G$60)*G46</f>
        <v>4.8059223752094136</v>
      </c>
      <c r="I46" s="1"/>
      <c r="J46" s="149"/>
      <c r="L46" s="1"/>
      <c r="M46" s="1"/>
      <c r="N46" s="1"/>
      <c r="O46" s="1"/>
      <c r="P46" s="1"/>
      <c r="Q46" s="1"/>
      <c r="R46" s="1"/>
      <c r="S46" s="1"/>
      <c r="T46" s="1"/>
    </row>
    <row r="47" spans="2:20">
      <c r="B47" s="26" t="s">
        <v>14</v>
      </c>
      <c r="C47" s="26" t="s">
        <v>15</v>
      </c>
      <c r="D47" s="33" t="str">
        <f>VLOOKUP(CONCATENATE(B47,"-",C47),'INPUT Customer #''s'!$B$17:$H$46,4,0)</f>
        <v>Primary</v>
      </c>
      <c r="E47" s="215">
        <f>VLOOKUP(CONCATENATE(B47,"-",C47),'INPUT Customer #''s'!$B$125:$T$155,7,0)</f>
        <v>427339.14068645774</v>
      </c>
      <c r="F47" s="215">
        <f>VLOOKUP(CONCATENATE(B47,"-",C47),'INPUT Customer #''s'!$B$125:$T$155,15,0)</f>
        <v>331688.79096229188</v>
      </c>
      <c r="G47" s="102">
        <f t="shared" ref="G47:G60" si="3">IF(D47&lt;&gt;"NA",E47/F47,0)</f>
        <v>1.28837377786167</v>
      </c>
      <c r="H47" s="37">
        <f t="shared" si="2"/>
        <v>6.1918243666584827</v>
      </c>
      <c r="I47" s="1"/>
      <c r="J47" s="149"/>
      <c r="K47" s="1"/>
      <c r="L47" s="1"/>
      <c r="M47" s="1"/>
      <c r="N47" s="1"/>
      <c r="O47" s="1"/>
      <c r="P47" s="1"/>
      <c r="Q47" s="1"/>
      <c r="R47" s="1"/>
      <c r="S47" s="1"/>
      <c r="T47" s="1"/>
    </row>
    <row r="48" spans="2:20">
      <c r="B48" s="26" t="s">
        <v>14</v>
      </c>
      <c r="C48" s="26" t="s">
        <v>17</v>
      </c>
      <c r="D48" s="33" t="str">
        <f>VLOOKUP(CONCATENATE(B48,"-",C48),'INPUT Customer #''s'!$B$17:$H$46,4,0)</f>
        <v>Secondary</v>
      </c>
      <c r="E48" s="215">
        <f>VLOOKUP(CONCATENATE(B48,"-",C48),'INPUT Customer #''s'!$B$125:$T$155,7,0)</f>
        <v>14088.95789223256</v>
      </c>
      <c r="F48" s="215">
        <f>VLOOKUP(CONCATENATE(B48,"-",C48),'INPUT Customer #''s'!$B$125:$T$155,15,0)</f>
        <v>86898.439083035672</v>
      </c>
      <c r="G48" s="102">
        <f t="shared" si="3"/>
        <v>0.16213131145853929</v>
      </c>
      <c r="H48" s="37">
        <f t="shared" si="2"/>
        <v>0.7791904974606404</v>
      </c>
      <c r="I48" s="1"/>
      <c r="J48" s="149"/>
      <c r="K48" s="1"/>
      <c r="L48" s="1"/>
      <c r="M48" s="1"/>
      <c r="N48" s="1"/>
      <c r="O48" s="1"/>
      <c r="P48" s="1"/>
      <c r="Q48" s="1"/>
      <c r="R48" s="1"/>
      <c r="S48" s="1"/>
      <c r="T48" s="1"/>
    </row>
    <row r="49" spans="2:20">
      <c r="B49" s="26" t="s">
        <v>14</v>
      </c>
      <c r="C49" s="26" t="s">
        <v>23</v>
      </c>
      <c r="D49" s="33" t="str">
        <f>VLOOKUP(CONCATENATE(B49,"-",C49),'INPUT Customer #''s'!$B$17:$H$46,4,0)</f>
        <v>Secondary</v>
      </c>
      <c r="E49" s="215">
        <f>VLOOKUP(CONCATENATE(B49,"-",C49),'INPUT Customer #''s'!$B$125:$T$155,7,0)</f>
        <v>6246.3710160089213</v>
      </c>
      <c r="F49" s="215">
        <f>VLOOKUP(CONCATENATE(B49,"-",C49),'INPUT Customer #''s'!$B$125:$T$155,15,0)</f>
        <v>38526.617467140284</v>
      </c>
      <c r="G49" s="102">
        <f t="shared" si="3"/>
        <v>0.16213131145853929</v>
      </c>
      <c r="H49" s="37">
        <f t="shared" si="2"/>
        <v>0.7791904974606404</v>
      </c>
      <c r="I49" s="1"/>
      <c r="J49" s="149"/>
      <c r="K49" s="1"/>
      <c r="L49" s="1"/>
      <c r="M49" s="1"/>
      <c r="N49" s="1"/>
      <c r="O49" s="1"/>
      <c r="P49" s="1"/>
      <c r="Q49" s="1"/>
      <c r="R49" s="1"/>
      <c r="S49" s="1"/>
      <c r="T49" s="1"/>
    </row>
    <row r="50" spans="2:20">
      <c r="B50" s="26" t="s">
        <v>14</v>
      </c>
      <c r="C50" s="26" t="s">
        <v>31</v>
      </c>
      <c r="D50" s="33" t="str">
        <f>VLOOKUP(CONCATENATE(B50,"-",C50),'INPUT Customer #''s'!$B$17:$H$46,4,0)</f>
        <v>Primary</v>
      </c>
      <c r="E50" s="215">
        <f>VLOOKUP(CONCATENATE(B50,"-",C50),'INPUT Customer #''s'!$B$125:$T$155,7,0)</f>
        <v>972.14874519151158</v>
      </c>
      <c r="F50" s="215">
        <f>VLOOKUP(CONCATENATE(B50,"-",C50),'INPUT Customer #''s'!$B$125:$T$155,15,0)</f>
        <v>786.36819903103037</v>
      </c>
      <c r="G50" s="102">
        <f t="shared" si="3"/>
        <v>1.2362513468746594</v>
      </c>
      <c r="H50" s="37">
        <f t="shared" si="2"/>
        <v>5.9413280093276999</v>
      </c>
      <c r="I50" s="1"/>
      <c r="J50" s="149"/>
      <c r="K50" s="1"/>
      <c r="L50" s="1"/>
      <c r="M50" s="1"/>
      <c r="N50" s="1"/>
      <c r="O50" s="1"/>
      <c r="P50" s="1"/>
      <c r="Q50" s="1"/>
      <c r="R50" s="1"/>
      <c r="S50" s="1"/>
      <c r="T50" s="1"/>
    </row>
    <row r="51" spans="2:20">
      <c r="B51" s="26" t="s">
        <v>14</v>
      </c>
      <c r="C51" s="26" t="s">
        <v>18</v>
      </c>
      <c r="D51" s="33" t="str">
        <f>VLOOKUP(CONCATENATE(B51,"-",C51),'INPUT Customer #''s'!$B$17:$H$46,4,0)</f>
        <v>Primary</v>
      </c>
      <c r="E51" s="215">
        <f>VLOOKUP(CONCATENATE(B51,"-",C51),'INPUT Customer #''s'!$B$125:$T$155,7,0)</f>
        <v>82583.328327002382</v>
      </c>
      <c r="F51" s="215">
        <f>VLOOKUP(CONCATENATE(B51,"-",C51),'INPUT Customer #''s'!$B$125:$T$155,15,0)</f>
        <v>67165.660410717523</v>
      </c>
      <c r="G51" s="102">
        <f t="shared" si="3"/>
        <v>1.2295468818739506</v>
      </c>
      <c r="H51" s="37">
        <f t="shared" si="2"/>
        <v>5.9091068709669843</v>
      </c>
      <c r="I51" s="1"/>
      <c r="J51" s="149"/>
      <c r="K51" s="1"/>
      <c r="L51" s="1"/>
      <c r="M51" s="1"/>
      <c r="N51" s="1"/>
      <c r="O51" s="1"/>
      <c r="P51" s="1"/>
      <c r="Q51" s="1"/>
      <c r="R51" s="1"/>
      <c r="S51" s="1"/>
      <c r="T51" s="1"/>
    </row>
    <row r="52" spans="2:20">
      <c r="B52" s="26" t="s">
        <v>14</v>
      </c>
      <c r="C52" s="26" t="s">
        <v>34</v>
      </c>
      <c r="D52" s="33" t="str">
        <f>VLOOKUP(CONCATENATE(B52,"-",C52),'INPUT Customer #''s'!$B$17:$H$46,4,0)</f>
        <v>NA</v>
      </c>
      <c r="E52" s="215">
        <f>VLOOKUP(CONCATENATE(B52,"-",C52),'INPUT Customer #''s'!$B$125:$T$155,7,0)</f>
        <v>0</v>
      </c>
      <c r="F52" s="215">
        <f>VLOOKUP(CONCATENATE(B52,"-",C52),'INPUT Customer #''s'!$B$125:$T$155,15,0)</f>
        <v>0</v>
      </c>
      <c r="G52" s="102">
        <f t="shared" si="3"/>
        <v>0</v>
      </c>
      <c r="H52" s="37">
        <f t="shared" si="2"/>
        <v>0</v>
      </c>
      <c r="I52" s="1"/>
      <c r="J52" s="149"/>
      <c r="K52" s="1"/>
      <c r="L52" s="1"/>
      <c r="M52" s="1"/>
      <c r="N52" s="1"/>
      <c r="O52" s="1"/>
      <c r="P52" s="1"/>
      <c r="Q52" s="1"/>
      <c r="R52" s="1"/>
      <c r="S52" s="1"/>
      <c r="T52" s="1"/>
    </row>
    <row r="53" spans="2:20">
      <c r="B53" s="26" t="s">
        <v>14</v>
      </c>
      <c r="C53" s="26" t="s">
        <v>25</v>
      </c>
      <c r="D53" s="33" t="str">
        <f>VLOOKUP(CONCATENATE(B53,"-",C53),'INPUT Customer #''s'!$B$17:$H$46,4,0)</f>
        <v>Primary</v>
      </c>
      <c r="E53" s="215">
        <f>VLOOKUP(CONCATENATE(B53,"-",C53),'INPUT Customer #''s'!$B$125:$T$155,7,0)</f>
        <v>40118.27532440317</v>
      </c>
      <c r="F53" s="215">
        <f>VLOOKUP(CONCATENATE(B53,"-",C53),'INPUT Customer #''s'!$B$125:$T$155,15,0)</f>
        <v>25056.440207913798</v>
      </c>
      <c r="G53" s="102">
        <f t="shared" si="3"/>
        <v>1.6011163194575524</v>
      </c>
      <c r="H53" s="37">
        <f t="shared" si="2"/>
        <v>7.6948407449939946</v>
      </c>
      <c r="I53" s="1"/>
      <c r="J53" s="149"/>
      <c r="K53" s="1"/>
      <c r="L53" s="1"/>
      <c r="M53" s="1"/>
      <c r="N53" s="1"/>
      <c r="O53" s="1"/>
      <c r="P53" s="1"/>
      <c r="Q53" s="1"/>
      <c r="R53" s="1"/>
      <c r="S53" s="1"/>
      <c r="T53" s="1"/>
    </row>
    <row r="54" spans="2:20">
      <c r="B54" s="26" t="s">
        <v>14</v>
      </c>
      <c r="C54" s="26" t="s">
        <v>30</v>
      </c>
      <c r="D54" s="33" t="str">
        <f>VLOOKUP(CONCATENATE(B54,"-",C54),'INPUT Customer #''s'!$B$17:$H$46,4,0)</f>
        <v>NA</v>
      </c>
      <c r="E54" s="215">
        <f>VLOOKUP(CONCATENATE(B54,"-",C54),'INPUT Customer #''s'!$B$125:$T$155,7,0)</f>
        <v>0</v>
      </c>
      <c r="F54" s="215">
        <f>VLOOKUP(CONCATENATE(B54,"-",C54),'INPUT Customer #''s'!$B$125:$T$155,15,0)</f>
        <v>0</v>
      </c>
      <c r="G54" s="102">
        <f t="shared" si="3"/>
        <v>0</v>
      </c>
      <c r="H54" s="37">
        <f t="shared" si="2"/>
        <v>0</v>
      </c>
      <c r="I54" s="1"/>
      <c r="J54" s="149"/>
      <c r="K54" s="1"/>
      <c r="L54" s="1"/>
      <c r="M54" s="1"/>
      <c r="N54" s="1"/>
      <c r="O54" s="1"/>
      <c r="P54" s="1"/>
      <c r="Q54" s="1"/>
      <c r="R54" s="1"/>
      <c r="S54" s="1"/>
      <c r="T54" s="1"/>
    </row>
    <row r="55" spans="2:20">
      <c r="B55" s="26" t="s">
        <v>14</v>
      </c>
      <c r="C55" s="26" t="s">
        <v>33</v>
      </c>
      <c r="D55" s="33" t="str">
        <f>VLOOKUP(CONCATENATE(B55,"-",C55),'INPUT Customer #''s'!$B$17:$H$46,4,0)</f>
        <v>NA</v>
      </c>
      <c r="E55" s="215">
        <f>VLOOKUP(CONCATENATE(B55,"-",C55),'INPUT Customer #''s'!$B$125:$T$155,7,0)</f>
        <v>0</v>
      </c>
      <c r="F55" s="215">
        <f>VLOOKUP(CONCATENATE(B55,"-",C55),'INPUT Customer #''s'!$B$125:$T$155,15,0)</f>
        <v>0</v>
      </c>
      <c r="G55" s="102">
        <f t="shared" si="3"/>
        <v>0</v>
      </c>
      <c r="H55" s="37">
        <f t="shared" si="2"/>
        <v>0</v>
      </c>
      <c r="I55" s="1"/>
      <c r="J55" s="149"/>
      <c r="K55" s="1"/>
      <c r="L55" s="1"/>
      <c r="M55" s="1"/>
      <c r="N55" s="1"/>
      <c r="O55" s="1"/>
      <c r="P55" s="150"/>
      <c r="Q55" s="1"/>
      <c r="R55" s="1"/>
      <c r="S55" s="1"/>
      <c r="T55" s="1"/>
    </row>
    <row r="56" spans="2:20">
      <c r="B56" s="26" t="s">
        <v>14</v>
      </c>
      <c r="C56" s="26" t="s">
        <v>24</v>
      </c>
      <c r="D56" s="33" t="str">
        <f>VLOOKUP(CONCATENATE(B56,"-",C56),'INPUT Customer #''s'!$B$17:$H$46,4,0)</f>
        <v>Secondary</v>
      </c>
      <c r="E56" s="215">
        <f>VLOOKUP(CONCATENATE(B56,"-",C56),'INPUT Customer #''s'!$B$125:$T$155,7,0)</f>
        <v>10659.265139131094</v>
      </c>
      <c r="F56" s="215">
        <f>VLOOKUP(CONCATENATE(B56,"-",C56),'INPUT Customer #''s'!$B$125:$T$155,15,0)</f>
        <v>16068.200926994825</v>
      </c>
      <c r="G56" s="102">
        <f t="shared" si="3"/>
        <v>0.66337639089534683</v>
      </c>
      <c r="H56" s="37">
        <f t="shared" si="2"/>
        <v>3.1881354401896136</v>
      </c>
      <c r="I56" s="1"/>
      <c r="J56" s="149"/>
      <c r="K56" s="1"/>
      <c r="L56" s="1"/>
      <c r="M56" s="1"/>
      <c r="N56" s="1"/>
      <c r="O56" s="1"/>
      <c r="P56" s="1"/>
      <c r="Q56" s="1"/>
      <c r="R56" s="1"/>
      <c r="S56" s="1"/>
      <c r="T56" s="1"/>
    </row>
    <row r="57" spans="2:20">
      <c r="B57" s="26" t="s">
        <v>14</v>
      </c>
      <c r="C57" s="26" t="s">
        <v>22</v>
      </c>
      <c r="D57" s="33" t="str">
        <f>VLOOKUP(CONCATENATE(B57,"-",C57),'INPUT Customer #''s'!$B$17:$H$46,4,0)</f>
        <v>Secondary</v>
      </c>
      <c r="E57" s="215">
        <f>VLOOKUP(CONCATENATE(B57,"-",C57),'INPUT Customer #''s'!$B$125:$T$155,7,0)</f>
        <v>10659.265139131094</v>
      </c>
      <c r="F57" s="215">
        <f>VLOOKUP(CONCATENATE(B57,"-",C57),'INPUT Customer #''s'!$B$125:$T$155,15,0)</f>
        <v>16068.200926994825</v>
      </c>
      <c r="G57" s="102">
        <f t="shared" si="3"/>
        <v>0.66337639089534683</v>
      </c>
      <c r="H57" s="37">
        <f t="shared" si="2"/>
        <v>3.1881354401896136</v>
      </c>
      <c r="I57" s="1"/>
      <c r="J57" s="149"/>
      <c r="K57" s="1"/>
      <c r="L57" s="1"/>
      <c r="M57" s="1"/>
      <c r="N57" s="1"/>
      <c r="O57" s="1"/>
      <c r="P57" s="1"/>
      <c r="Q57" s="1"/>
      <c r="R57" s="1"/>
      <c r="S57" s="1"/>
      <c r="T57" s="1"/>
    </row>
    <row r="58" spans="2:20">
      <c r="B58" s="26" t="s">
        <v>14</v>
      </c>
      <c r="C58" s="26" t="s">
        <v>27</v>
      </c>
      <c r="D58" s="33" t="str">
        <f>VLOOKUP(CONCATENATE(B58,"-",C58),'INPUT Customer #''s'!$B$17:$H$46,4,0)</f>
        <v>Secondary</v>
      </c>
      <c r="E58" s="215">
        <f>VLOOKUP(CONCATENATE(B58,"-",C58),'INPUT Customer #''s'!$B$125:$T$155,7,0)</f>
        <v>10659.265139131094</v>
      </c>
      <c r="F58" s="215">
        <f>VLOOKUP(CONCATENATE(B58,"-",C58),'INPUT Customer #''s'!$B$125:$T$155,15,0)</f>
        <v>16068.200926994825</v>
      </c>
      <c r="G58" s="102">
        <f t="shared" si="3"/>
        <v>0.66337639089534683</v>
      </c>
      <c r="H58" s="37">
        <f t="shared" si="2"/>
        <v>3.1881354401896136</v>
      </c>
      <c r="I58" s="1"/>
      <c r="J58" s="149"/>
      <c r="K58" s="1"/>
      <c r="L58" s="1"/>
      <c r="M58" s="1"/>
      <c r="N58" s="1"/>
      <c r="O58" s="1"/>
      <c r="P58" s="1"/>
      <c r="Q58" s="1"/>
      <c r="R58" s="1"/>
      <c r="S58" s="1"/>
      <c r="T58" s="1"/>
    </row>
    <row r="59" spans="2:20">
      <c r="B59" s="26" t="s">
        <v>14</v>
      </c>
      <c r="C59" s="26" t="s">
        <v>29</v>
      </c>
      <c r="D59" s="33" t="str">
        <f>VLOOKUP(CONCATENATE(B59,"-",C59),'INPUT Customer #''s'!$B$17:$H$46,4,0)</f>
        <v>Secondary</v>
      </c>
      <c r="E59" s="215">
        <f>VLOOKUP(CONCATENATE(B59,"-",C59),'INPUT Customer #''s'!$B$125:$T$155,7,0)</f>
        <v>10659.265139131094</v>
      </c>
      <c r="F59" s="215">
        <f>VLOOKUP(CONCATENATE(B59,"-",C59),'INPUT Customer #''s'!$B$125:$T$155,15,0)</f>
        <v>16068.200926994825</v>
      </c>
      <c r="G59" s="102">
        <f t="shared" si="3"/>
        <v>0.66337639089534683</v>
      </c>
      <c r="H59" s="37">
        <f t="shared" si="2"/>
        <v>3.1881354401896136</v>
      </c>
      <c r="I59" s="1"/>
      <c r="J59" s="149"/>
      <c r="K59" s="1"/>
      <c r="L59" s="1"/>
      <c r="M59" s="1"/>
      <c r="N59" s="1"/>
      <c r="O59" s="1"/>
      <c r="P59" s="1"/>
      <c r="Q59" s="1"/>
      <c r="R59" s="1"/>
      <c r="S59" s="1"/>
      <c r="T59" s="1"/>
    </row>
    <row r="60" spans="2:20">
      <c r="B60" s="26" t="s">
        <v>14</v>
      </c>
      <c r="C60" s="26" t="s">
        <v>28</v>
      </c>
      <c r="D60" s="33" t="str">
        <f>VLOOKUP(CONCATENATE(B60,"-",C60),'INPUT Customer #''s'!$B$17:$H$46,4,0)</f>
        <v>Secondary</v>
      </c>
      <c r="E60" s="215">
        <f>VLOOKUP(CONCATENATE(B60,"-",C60),'INPUT Customer #''s'!$B$125:$T$155,7,0)</f>
        <v>10659.265139131094</v>
      </c>
      <c r="F60" s="215">
        <f>VLOOKUP(CONCATENATE(B60,"-",C60),'INPUT Customer #''s'!$B$125:$T$155,15,0)</f>
        <v>16068.200926994825</v>
      </c>
      <c r="G60" s="102">
        <f t="shared" si="3"/>
        <v>0.66337639089534683</v>
      </c>
      <c r="H60" s="37">
        <f t="shared" si="2"/>
        <v>3.1881354401896136</v>
      </c>
      <c r="I60" s="1"/>
      <c r="J60" s="149"/>
      <c r="K60" s="1"/>
      <c r="L60" s="1"/>
      <c r="M60" s="1"/>
      <c r="N60" s="1"/>
      <c r="O60" s="1"/>
      <c r="P60" s="1"/>
      <c r="Q60" s="1"/>
      <c r="R60" s="1"/>
      <c r="S60" s="1"/>
      <c r="T60" s="1"/>
    </row>
    <row r="61" spans="2:20">
      <c r="B61" s="26" t="s">
        <v>14</v>
      </c>
      <c r="C61" s="26"/>
      <c r="D61" s="26"/>
      <c r="E61" s="216"/>
      <c r="F61" s="216"/>
      <c r="G61" s="216"/>
      <c r="H61" s="37"/>
      <c r="I61" s="1"/>
      <c r="J61" s="150"/>
      <c r="K61" s="150"/>
      <c r="L61" s="1"/>
      <c r="M61" s="1"/>
      <c r="N61" s="1"/>
      <c r="O61" s="1"/>
      <c r="P61" s="1"/>
      <c r="Q61" s="1"/>
      <c r="R61" s="1"/>
      <c r="S61" s="1"/>
      <c r="T61" s="1"/>
    </row>
    <row r="62" spans="2:20">
      <c r="B62" s="32"/>
      <c r="C62" s="32"/>
      <c r="D62" s="32"/>
      <c r="E62" s="32"/>
      <c r="F62" s="32"/>
      <c r="G62" s="39"/>
      <c r="H62" s="40"/>
      <c r="I62" s="1"/>
      <c r="J62" s="1"/>
      <c r="K62" s="1"/>
      <c r="L62" s="1"/>
      <c r="M62" s="1"/>
      <c r="N62" s="1"/>
      <c r="O62" s="1"/>
      <c r="P62" s="1"/>
      <c r="Q62" s="1"/>
      <c r="R62" s="1"/>
      <c r="S62" s="1"/>
      <c r="T62" s="1"/>
    </row>
    <row r="63" spans="2:20">
      <c r="B63" s="371" t="s">
        <v>132</v>
      </c>
      <c r="C63" s="371"/>
      <c r="D63" s="371"/>
      <c r="E63" s="371"/>
      <c r="F63" s="371"/>
      <c r="G63" s="371"/>
      <c r="H63" s="371"/>
      <c r="I63" s="371"/>
      <c r="J63" s="1"/>
      <c r="K63" s="1"/>
      <c r="L63" s="1"/>
      <c r="M63" s="1"/>
      <c r="N63" s="1"/>
      <c r="O63" s="1"/>
      <c r="P63" s="1"/>
      <c r="Q63" s="1"/>
      <c r="R63" s="1"/>
      <c r="S63" s="1"/>
      <c r="T63" s="1"/>
    </row>
    <row r="64" spans="2:20">
      <c r="B64" s="105"/>
      <c r="C64" s="1"/>
      <c r="D64" s="1"/>
      <c r="E64" s="1"/>
      <c r="F64" s="1"/>
      <c r="G64" s="1"/>
      <c r="H64" s="1"/>
      <c r="I64" s="1"/>
      <c r="J64" s="1"/>
      <c r="K64" s="1"/>
      <c r="L64" s="1"/>
      <c r="M64" s="1"/>
      <c r="N64" s="1"/>
      <c r="O64" s="1"/>
      <c r="P64" s="1"/>
      <c r="Q64" s="1"/>
      <c r="R64" s="1"/>
      <c r="S64" s="1"/>
      <c r="T64" s="1"/>
    </row>
    <row r="65" spans="2:20" ht="25.5">
      <c r="B65" s="34" t="s">
        <v>12</v>
      </c>
      <c r="C65" s="34" t="s">
        <v>13</v>
      </c>
      <c r="D65" s="35" t="s">
        <v>57</v>
      </c>
      <c r="E65" s="34" t="s">
        <v>47</v>
      </c>
      <c r="F65" s="34" t="s">
        <v>51</v>
      </c>
      <c r="G65" s="38" t="s">
        <v>78</v>
      </c>
      <c r="H65" s="38" t="s">
        <v>5</v>
      </c>
      <c r="I65" s="1"/>
      <c r="J65" s="1"/>
      <c r="K65" s="1"/>
      <c r="L65" s="1"/>
      <c r="M65" s="1"/>
      <c r="N65" s="1"/>
      <c r="O65" s="1"/>
      <c r="P65" s="1"/>
      <c r="Q65" s="1"/>
      <c r="R65" s="1"/>
      <c r="S65" s="1"/>
      <c r="T65" s="1"/>
    </row>
    <row r="66" spans="2:20">
      <c r="B66" s="33" t="s">
        <v>35</v>
      </c>
      <c r="C66" s="26" t="s">
        <v>20</v>
      </c>
      <c r="D66" s="26" t="str">
        <f>VLOOKUP(CONCATENATE(B66,"-",C66),'INPUT Customer #''s'!$B$17:$H$46,4,0)</f>
        <v>Primary</v>
      </c>
      <c r="E66" s="216">
        <f>VLOOKUP(CONCATENATE(B66,"-",C66),'INPUT Customer #''s'!$B$125:$T$155,7,0)</f>
        <v>1280693.6379653825</v>
      </c>
      <c r="F66" s="216">
        <f>VLOOKUP(CONCATENATE(B66,"-",C66),'INPUT Customer #''s'!$B$125:$T$155,15,0)</f>
        <v>1101028.328228706</v>
      </c>
      <c r="G66" s="102">
        <f>IF(AND(D66&lt;&gt;"NA",F66&gt;0),E66/F66,0)</f>
        <v>1.1631795523605786</v>
      </c>
      <c r="H66" s="28">
        <f t="shared" ref="H66:H77" si="4">($E$19)/SUMPRODUCT($F$66:$F$77,$G$66:$G$77)*G66</f>
        <v>1.5733526275671263</v>
      </c>
      <c r="I66" s="1"/>
      <c r="J66" s="149"/>
      <c r="K66" s="1"/>
      <c r="L66" s="1"/>
      <c r="M66" s="1"/>
      <c r="N66" s="1"/>
      <c r="O66" s="1"/>
      <c r="P66" s="1"/>
      <c r="Q66" s="1"/>
      <c r="R66" s="1"/>
      <c r="S66" s="1"/>
      <c r="T66" s="1"/>
    </row>
    <row r="67" spans="2:20">
      <c r="B67" s="26" t="s">
        <v>35</v>
      </c>
      <c r="C67" s="26" t="s">
        <v>15</v>
      </c>
      <c r="D67" s="26" t="str">
        <f>VLOOKUP(CONCATENATE(B67,"-",C67),'INPUT Customer #''s'!$B$17:$H$46,4,0)</f>
        <v>Primary</v>
      </c>
      <c r="E67" s="216">
        <f>VLOOKUP(CONCATENATE(B67,"-",C67),'INPUT Customer #''s'!$B$125:$T$155,7,0)</f>
        <v>0</v>
      </c>
      <c r="F67" s="216">
        <f>VLOOKUP(CONCATENATE(B67,"-",C67),'INPUT Customer #''s'!$B$125:$T$155,15,0)</f>
        <v>0</v>
      </c>
      <c r="G67" s="102">
        <f>IF(AND(D67&lt;&gt;"NA",F67&gt;0),E67/F67,0)</f>
        <v>0</v>
      </c>
      <c r="H67" s="28">
        <f t="shared" si="4"/>
        <v>0</v>
      </c>
      <c r="I67" s="1"/>
      <c r="J67" s="149"/>
      <c r="K67" s="1"/>
      <c r="L67" s="1"/>
      <c r="M67" s="1"/>
      <c r="N67" s="1"/>
      <c r="O67" s="1"/>
      <c r="P67" s="1"/>
      <c r="Q67" s="1"/>
      <c r="R67" s="1"/>
      <c r="S67" s="1"/>
      <c r="T67" s="1"/>
    </row>
    <row r="68" spans="2:20">
      <c r="B68" s="26" t="s">
        <v>35</v>
      </c>
      <c r="C68" s="26" t="s">
        <v>17</v>
      </c>
      <c r="D68" s="26" t="str">
        <f>VLOOKUP(CONCATENATE(B68,"-",C68),'INPUT Customer #''s'!$B$17:$H$46,4,0)</f>
        <v>Secondary</v>
      </c>
      <c r="E68" s="216">
        <f>VLOOKUP(CONCATENATE(B68,"-",C68),'INPUT Customer #''s'!$B$125:$T$155,7,0)</f>
        <v>210239.5870653051</v>
      </c>
      <c r="F68" s="216">
        <f>VLOOKUP(CONCATENATE(B68,"-",C68),'INPUT Customer #''s'!$B$125:$T$155,15,0)</f>
        <v>261949.75934546525</v>
      </c>
      <c r="G68" s="102">
        <f t="shared" ref="G68:G77" si="5">IF(AND(D68&lt;&gt;"NA",F68&gt;0),E68/F68,0)</f>
        <v>0.80259507621091719</v>
      </c>
      <c r="H68" s="28">
        <f t="shared" si="4"/>
        <v>1.0856149160000321</v>
      </c>
      <c r="I68" s="1"/>
      <c r="J68" s="149"/>
      <c r="K68" s="1"/>
      <c r="L68" s="1"/>
      <c r="M68" s="1"/>
      <c r="N68" s="1"/>
      <c r="O68" s="1"/>
      <c r="Q68" s="1"/>
      <c r="R68" s="1"/>
      <c r="S68" s="1"/>
      <c r="T68" s="1"/>
    </row>
    <row r="69" spans="2:20">
      <c r="B69" s="26" t="s">
        <v>35</v>
      </c>
      <c r="C69" s="26" t="s">
        <v>23</v>
      </c>
      <c r="D69" s="26" t="str">
        <f>VLOOKUP(CONCATENATE(B69,"-",C69),'INPUT Customer #''s'!$B$17:$H$46,4,0)</f>
        <v>Secondary</v>
      </c>
      <c r="E69" s="216">
        <f>VLOOKUP(CONCATENATE(B69,"-",C69),'INPUT Customer #''s'!$B$125:$T$155,7,0)</f>
        <v>93210.191492332495</v>
      </c>
      <c r="F69" s="216">
        <f>VLOOKUP(CONCATENATE(B69,"-",C69),'INPUT Customer #''s'!$B$125:$T$155,15,0)</f>
        <v>116136.01211258542</v>
      </c>
      <c r="G69" s="102">
        <f t="shared" si="5"/>
        <v>0.80259507621091719</v>
      </c>
      <c r="H69" s="28">
        <f t="shared" si="4"/>
        <v>1.0856149160000321</v>
      </c>
      <c r="I69" s="1"/>
      <c r="J69" s="149"/>
      <c r="K69" s="1"/>
      <c r="L69" s="1"/>
      <c r="M69" s="1"/>
      <c r="N69" s="1"/>
      <c r="O69" s="1"/>
      <c r="P69" s="1"/>
      <c r="Q69" s="1"/>
      <c r="R69" s="1"/>
      <c r="S69" s="1"/>
      <c r="T69" s="1"/>
    </row>
    <row r="70" spans="2:20">
      <c r="B70" s="26" t="s">
        <v>35</v>
      </c>
      <c r="C70" s="26" t="s">
        <v>31</v>
      </c>
      <c r="D70" s="26" t="str">
        <f>VLOOKUP(CONCATENATE(B70,"-",C70),'INPUT Customer #''s'!$B$17:$H$46,4,0)</f>
        <v>Primary</v>
      </c>
      <c r="E70" s="216">
        <f>VLOOKUP(CONCATENATE(B70,"-",C70),'INPUT Customer #''s'!$B$125:$T$155,7,0)</f>
        <v>129742.54604475033</v>
      </c>
      <c r="F70" s="216">
        <f>VLOOKUP(CONCATENATE(B70,"-",C70),'INPUT Customer #''s'!$B$125:$T$155,15,0)</f>
        <v>73085.366546683246</v>
      </c>
      <c r="G70" s="102">
        <f t="shared" si="5"/>
        <v>1.7752192015330091</v>
      </c>
      <c r="H70" s="28">
        <f t="shared" si="4"/>
        <v>2.4012163810576932</v>
      </c>
      <c r="I70" s="1"/>
      <c r="J70" s="149"/>
      <c r="K70" s="1"/>
      <c r="L70" s="1"/>
      <c r="M70" s="1"/>
      <c r="N70" s="1"/>
      <c r="O70" s="1"/>
      <c r="P70" s="1"/>
      <c r="Q70" s="1"/>
      <c r="R70" s="1"/>
      <c r="S70" s="1"/>
      <c r="T70" s="1"/>
    </row>
    <row r="71" spans="2:20">
      <c r="B71" s="26" t="s">
        <v>35</v>
      </c>
      <c r="C71" s="26" t="s">
        <v>18</v>
      </c>
      <c r="D71" s="26" t="str">
        <f>VLOOKUP(CONCATENATE(B71,"-",C71),'INPUT Customer #''s'!$B$17:$H$46,4,0)</f>
        <v>Primary</v>
      </c>
      <c r="E71" s="216">
        <f>VLOOKUP(CONCATENATE(B71,"-",C71),'INPUT Customer #''s'!$B$125:$T$155,7,0)</f>
        <v>0</v>
      </c>
      <c r="F71" s="216">
        <f>VLOOKUP(CONCATENATE(B71,"-",C71),'INPUT Customer #''s'!$B$125:$T$155,15,0)</f>
        <v>0</v>
      </c>
      <c r="G71" s="102">
        <f t="shared" si="5"/>
        <v>0</v>
      </c>
      <c r="H71" s="28">
        <f t="shared" si="4"/>
        <v>0</v>
      </c>
      <c r="I71" s="1"/>
      <c r="J71" s="149"/>
      <c r="K71" s="1"/>
      <c r="L71" s="1"/>
      <c r="M71" s="1"/>
      <c r="N71" s="1"/>
      <c r="O71" s="1"/>
      <c r="P71" s="1"/>
      <c r="Q71" s="1"/>
      <c r="R71" s="1"/>
      <c r="S71" s="1"/>
      <c r="T71" s="1"/>
    </row>
    <row r="72" spans="2:20">
      <c r="B72" s="26" t="s">
        <v>35</v>
      </c>
      <c r="C72" s="26" t="s">
        <v>25</v>
      </c>
      <c r="D72" s="26" t="str">
        <f>VLOOKUP(CONCATENATE(B72,"-",C72),'INPUT Customer #''s'!$B$17:$H$46,4,0)</f>
        <v>Primary</v>
      </c>
      <c r="E72" s="216">
        <f>VLOOKUP(CONCATENATE(B72,"-",C72),'INPUT Customer #''s'!$B$125:$T$155,7,0)</f>
        <v>0</v>
      </c>
      <c r="F72" s="216">
        <f>VLOOKUP(CONCATENATE(B72,"-",C72),'INPUT Customer #''s'!$B$125:$T$155,15,0)</f>
        <v>0</v>
      </c>
      <c r="G72" s="102">
        <f t="shared" si="5"/>
        <v>0</v>
      </c>
      <c r="H72" s="28">
        <f t="shared" si="4"/>
        <v>0</v>
      </c>
      <c r="I72" s="1"/>
      <c r="J72" s="149"/>
      <c r="K72" s="1"/>
      <c r="L72" s="1"/>
      <c r="M72" s="1"/>
      <c r="N72" s="1"/>
      <c r="O72" s="1"/>
      <c r="P72" s="1"/>
      <c r="Q72" s="1"/>
      <c r="R72" s="1"/>
      <c r="S72" s="1"/>
      <c r="T72" s="1"/>
    </row>
    <row r="73" spans="2:20">
      <c r="B73" s="26" t="s">
        <v>35</v>
      </c>
      <c r="C73" s="26" t="s">
        <v>37</v>
      </c>
      <c r="D73" s="26" t="str">
        <f>VLOOKUP(CONCATENATE(B73,"-",C73),'INPUT Customer #''s'!$B$17:$H$46,4,0)</f>
        <v>NA</v>
      </c>
      <c r="E73" s="216">
        <f>VLOOKUP(CONCATENATE(B73,"-",C73),'INPUT Customer #''s'!$B$125:$T$155,7,0)</f>
        <v>0</v>
      </c>
      <c r="F73" s="216">
        <f>VLOOKUP(CONCATENATE(B73,"-",C73),'INPUT Customer #''s'!$B$125:$T$155,15,0)</f>
        <v>0</v>
      </c>
      <c r="G73" s="102">
        <f t="shared" si="5"/>
        <v>0</v>
      </c>
      <c r="H73" s="28">
        <f t="shared" si="4"/>
        <v>0</v>
      </c>
      <c r="I73" s="1"/>
      <c r="J73" s="149"/>
      <c r="K73" s="1"/>
      <c r="L73" s="1"/>
      <c r="M73" s="1"/>
      <c r="N73" s="1"/>
      <c r="O73" s="1"/>
      <c r="P73" s="1"/>
      <c r="Q73" s="1"/>
      <c r="R73" s="1"/>
      <c r="S73" s="1"/>
      <c r="T73" s="1"/>
    </row>
    <row r="74" spans="2:20">
      <c r="B74" s="26" t="s">
        <v>35</v>
      </c>
      <c r="C74" s="26" t="s">
        <v>24</v>
      </c>
      <c r="D74" s="26" t="str">
        <f>VLOOKUP(CONCATENATE(B74,"-",C74),'INPUT Customer #''s'!$B$17:$H$46,4,0)</f>
        <v>Secondary</v>
      </c>
      <c r="E74" s="216">
        <f>VLOOKUP(CONCATENATE(B74,"-",C74),'INPUT Customer #''s'!$B$125:$T$155,7,0)</f>
        <v>0</v>
      </c>
      <c r="F74" s="216">
        <f>VLOOKUP(CONCATENATE(B74,"-",C74),'INPUT Customer #''s'!$B$125:$T$155,15,0)</f>
        <v>0</v>
      </c>
      <c r="G74" s="102">
        <f t="shared" si="5"/>
        <v>0</v>
      </c>
      <c r="H74" s="28">
        <f t="shared" si="4"/>
        <v>0</v>
      </c>
      <c r="I74" s="1"/>
      <c r="J74" s="149"/>
      <c r="K74" s="1"/>
      <c r="L74" s="1"/>
      <c r="M74" s="1"/>
      <c r="N74" s="1"/>
      <c r="O74" s="1"/>
      <c r="P74" s="1"/>
      <c r="Q74" s="1"/>
      <c r="R74" s="1"/>
      <c r="S74" s="1"/>
      <c r="T74" s="1"/>
    </row>
    <row r="75" spans="2:20">
      <c r="B75" s="26" t="s">
        <v>35</v>
      </c>
      <c r="C75" s="26" t="s">
        <v>22</v>
      </c>
      <c r="D75" s="26" t="str">
        <f>VLOOKUP(CONCATENATE(B75,"-",C75),'INPUT Customer #''s'!$B$17:$H$46,4,0)</f>
        <v>Secondary</v>
      </c>
      <c r="E75" s="216">
        <f>VLOOKUP(CONCATENATE(B75,"-",C75),'INPUT Customer #''s'!$B$125:$T$155,7,0)</f>
        <v>0</v>
      </c>
      <c r="F75" s="216">
        <f>VLOOKUP(CONCATENATE(B75,"-",C75),'INPUT Customer #''s'!$B$125:$T$155,15,0)</f>
        <v>0</v>
      </c>
      <c r="G75" s="102">
        <f t="shared" si="5"/>
        <v>0</v>
      </c>
      <c r="H75" s="28">
        <f t="shared" si="4"/>
        <v>0</v>
      </c>
      <c r="I75" s="1"/>
      <c r="J75" s="149"/>
      <c r="K75" s="1"/>
      <c r="L75" s="1"/>
      <c r="M75" s="1"/>
      <c r="N75" s="1"/>
      <c r="O75" s="1"/>
      <c r="P75" s="1"/>
      <c r="Q75" s="1"/>
      <c r="R75" s="1"/>
      <c r="S75" s="1"/>
      <c r="T75" s="1"/>
    </row>
    <row r="76" spans="2:20">
      <c r="B76" s="26" t="s">
        <v>35</v>
      </c>
      <c r="C76" s="26" t="s">
        <v>29</v>
      </c>
      <c r="D76" s="26" t="str">
        <f>VLOOKUP(CONCATENATE(B76,"-",C76),'INPUT Customer #''s'!$B$17:$H$46,4,0)</f>
        <v>Secondary</v>
      </c>
      <c r="E76" s="216">
        <f>VLOOKUP(CONCATENATE(B76,"-",C76),'INPUT Customer #''s'!$B$125:$T$155,7,0)</f>
        <v>0</v>
      </c>
      <c r="F76" s="216">
        <f>VLOOKUP(CONCATENATE(B76,"-",C76),'INPUT Customer #''s'!$B$125:$T$155,15,0)</f>
        <v>0</v>
      </c>
      <c r="G76" s="102">
        <f t="shared" si="5"/>
        <v>0</v>
      </c>
      <c r="H76" s="28">
        <f t="shared" si="4"/>
        <v>0</v>
      </c>
      <c r="I76" s="1"/>
      <c r="J76" s="149"/>
      <c r="K76" s="1"/>
      <c r="L76" s="1"/>
      <c r="M76" s="1"/>
      <c r="N76" s="1"/>
      <c r="O76" s="1"/>
      <c r="P76" s="1"/>
      <c r="Q76" s="1"/>
      <c r="R76" s="1"/>
      <c r="S76" s="1"/>
      <c r="T76" s="1"/>
    </row>
    <row r="77" spans="2:20">
      <c r="B77" s="26" t="s">
        <v>35</v>
      </c>
      <c r="C77" s="26" t="s">
        <v>36</v>
      </c>
      <c r="D77" s="26" t="str">
        <f>VLOOKUP(CONCATENATE(B77,"-",C77),'INPUT Customer #''s'!$B$17:$H$46,4,0)</f>
        <v>NA</v>
      </c>
      <c r="E77" s="216">
        <f>VLOOKUP(CONCATENATE(B77,"-",C77),'INPUT Customer #''s'!$B$125:$T$155,7,0)</f>
        <v>0</v>
      </c>
      <c r="F77" s="216">
        <f>VLOOKUP(CONCATENATE(B77,"-",C77),'INPUT Customer #''s'!$B$125:$T$155,15,0)</f>
        <v>0</v>
      </c>
      <c r="G77" s="102">
        <f t="shared" si="5"/>
        <v>0</v>
      </c>
      <c r="H77" s="28">
        <f t="shared" si="4"/>
        <v>0</v>
      </c>
      <c r="I77" s="1"/>
      <c r="J77" s="149"/>
      <c r="K77" s="1"/>
      <c r="L77" s="1"/>
      <c r="M77" s="1"/>
      <c r="N77" s="1"/>
      <c r="O77" s="1"/>
      <c r="P77" s="1"/>
      <c r="Q77" s="1"/>
      <c r="R77" s="1"/>
      <c r="S77" s="1"/>
      <c r="T77" s="1"/>
    </row>
    <row r="78" spans="2:20">
      <c r="B78" s="1"/>
      <c r="C78" s="1"/>
      <c r="D78" s="1"/>
      <c r="E78" s="1"/>
      <c r="F78" s="1"/>
      <c r="G78" s="1"/>
      <c r="H78" s="1"/>
      <c r="I78" s="1"/>
      <c r="J78" s="150"/>
      <c r="K78" s="150"/>
      <c r="L78" s="1"/>
      <c r="M78" s="1"/>
      <c r="N78" s="1"/>
      <c r="O78" s="1"/>
      <c r="P78" s="1"/>
      <c r="Q78" s="1"/>
      <c r="R78" s="1"/>
      <c r="S78" s="1"/>
      <c r="T78" s="1"/>
    </row>
    <row r="79" spans="2:20">
      <c r="B79" s="1"/>
      <c r="C79" s="1"/>
      <c r="D79" s="1"/>
      <c r="E79" s="1"/>
      <c r="F79" s="1"/>
      <c r="G79" s="1"/>
      <c r="H79" s="1"/>
      <c r="I79" s="1"/>
      <c r="J79" s="1"/>
      <c r="K79" s="1"/>
      <c r="L79" s="1"/>
      <c r="M79" s="1"/>
      <c r="N79" s="1"/>
      <c r="O79" s="1"/>
      <c r="P79" s="1"/>
      <c r="Q79" s="1"/>
      <c r="R79" s="1"/>
      <c r="S79" s="1"/>
      <c r="T79" s="1"/>
    </row>
    <row r="80" spans="2:20" ht="15">
      <c r="B80" s="341"/>
      <c r="C80" s="341"/>
      <c r="D80" s="341"/>
      <c r="E80" s="341"/>
      <c r="F80" s="341"/>
      <c r="G80" s="341"/>
      <c r="H80" s="341"/>
      <c r="I80" s="341"/>
      <c r="J80" s="1"/>
      <c r="K80" s="1"/>
      <c r="L80" s="1"/>
      <c r="M80" s="1"/>
      <c r="N80" s="1"/>
      <c r="O80" s="1"/>
      <c r="P80" s="1"/>
      <c r="Q80" s="1"/>
      <c r="R80" s="1"/>
      <c r="S80" s="1"/>
      <c r="T80" s="1"/>
    </row>
    <row r="81" spans="2:20">
      <c r="B81" s="68"/>
      <c r="C81" s="68"/>
      <c r="D81" s="68"/>
      <c r="E81" s="68"/>
      <c r="F81" s="68"/>
      <c r="G81" s="68"/>
      <c r="H81" s="68"/>
      <c r="I81" s="68"/>
      <c r="J81" s="1"/>
      <c r="K81" s="1"/>
      <c r="L81" s="1"/>
      <c r="M81" s="1"/>
      <c r="N81" s="1"/>
      <c r="O81" s="1"/>
      <c r="P81" s="1"/>
      <c r="Q81" s="1"/>
      <c r="R81" s="1"/>
      <c r="S81" s="1"/>
      <c r="T81" s="1"/>
    </row>
    <row r="82" spans="2:20">
      <c r="B82" s="68"/>
      <c r="C82" s="176"/>
      <c r="D82" s="68"/>
      <c r="E82" s="68"/>
      <c r="F82" s="68"/>
      <c r="G82" s="68"/>
      <c r="H82" s="68"/>
      <c r="I82" s="68"/>
      <c r="J82" s="1"/>
      <c r="K82" s="1"/>
      <c r="L82" s="1"/>
      <c r="M82" s="1"/>
      <c r="N82" s="1"/>
      <c r="O82" s="1"/>
      <c r="P82" s="1"/>
      <c r="Q82" s="1"/>
      <c r="R82" s="1"/>
      <c r="S82" s="1"/>
      <c r="T82" s="1"/>
    </row>
    <row r="83" spans="2:20">
      <c r="B83" s="68"/>
      <c r="C83" s="93"/>
      <c r="D83" s="68"/>
      <c r="E83" s="68"/>
      <c r="F83" s="68"/>
      <c r="G83" s="68"/>
      <c r="H83" s="68"/>
      <c r="I83" s="68"/>
      <c r="J83" s="1"/>
      <c r="K83" s="1"/>
      <c r="L83" s="1"/>
      <c r="M83" s="1"/>
      <c r="N83" s="1"/>
      <c r="O83" s="1"/>
      <c r="P83" s="1"/>
      <c r="Q83" s="1"/>
      <c r="R83" s="1"/>
      <c r="S83" s="1"/>
      <c r="T83" s="1"/>
    </row>
    <row r="84" spans="2:20">
      <c r="C84" s="93"/>
      <c r="D84" s="68"/>
      <c r="E84" s="68"/>
      <c r="F84" s="68"/>
      <c r="G84" s="68"/>
      <c r="H84" s="68"/>
      <c r="I84" s="68"/>
      <c r="J84" s="1"/>
      <c r="K84" s="1"/>
      <c r="L84" s="1"/>
      <c r="M84" s="1"/>
      <c r="N84" s="1"/>
      <c r="O84" s="1"/>
      <c r="P84" s="1"/>
      <c r="Q84" s="1"/>
      <c r="R84" s="1"/>
      <c r="S84" s="1"/>
      <c r="T84" s="1"/>
    </row>
    <row r="85" spans="2:20">
      <c r="I85" s="1"/>
      <c r="J85" s="1"/>
      <c r="K85" s="1"/>
      <c r="L85" s="1"/>
      <c r="M85" s="1"/>
      <c r="N85" s="1"/>
      <c r="O85" s="1"/>
      <c r="P85" s="1"/>
      <c r="Q85" s="1"/>
      <c r="R85" s="1"/>
      <c r="S85" s="1"/>
      <c r="T85" s="1"/>
    </row>
    <row r="86" spans="2:20">
      <c r="I86" s="1"/>
      <c r="J86" s="1"/>
      <c r="K86" s="1"/>
      <c r="L86" s="1"/>
      <c r="M86" s="1"/>
      <c r="N86" s="1"/>
      <c r="O86" s="1"/>
      <c r="P86" s="1"/>
      <c r="Q86" s="1"/>
      <c r="R86" s="1"/>
      <c r="S86" s="1"/>
      <c r="T86" s="1"/>
    </row>
    <row r="87" spans="2:20">
      <c r="I87" s="1"/>
      <c r="J87" s="1"/>
      <c r="K87" s="1"/>
      <c r="L87" s="1"/>
      <c r="M87" s="1"/>
      <c r="N87" s="1"/>
      <c r="O87" s="1"/>
      <c r="P87" s="1"/>
      <c r="Q87" s="1"/>
      <c r="R87" s="1"/>
      <c r="S87" s="1"/>
      <c r="T87" s="1"/>
    </row>
    <row r="88" spans="2:20">
      <c r="I88" s="1"/>
      <c r="J88" s="1"/>
      <c r="K88" s="1"/>
      <c r="L88" s="1"/>
      <c r="M88" s="1"/>
      <c r="N88" s="1"/>
      <c r="O88" s="1"/>
      <c r="P88" s="1"/>
      <c r="Q88" s="1"/>
      <c r="R88" s="1"/>
      <c r="S88" s="1"/>
      <c r="T88" s="1"/>
    </row>
    <row r="89" spans="2:20">
      <c r="I89" s="1"/>
      <c r="J89" s="1"/>
      <c r="K89" s="1"/>
      <c r="L89" s="1"/>
      <c r="M89" s="1"/>
      <c r="N89" s="1"/>
      <c r="O89" s="1"/>
      <c r="P89" s="1"/>
      <c r="Q89" s="1"/>
      <c r="R89" s="1"/>
      <c r="S89" s="1"/>
      <c r="T89" s="1"/>
    </row>
    <row r="90" spans="2:20">
      <c r="I90" s="1"/>
      <c r="J90" s="1"/>
      <c r="K90" s="1"/>
      <c r="L90" s="1"/>
      <c r="M90" s="1"/>
      <c r="N90" s="1"/>
      <c r="O90" s="1"/>
      <c r="P90" s="1"/>
      <c r="Q90" s="1"/>
      <c r="R90" s="1"/>
      <c r="S90" s="1"/>
      <c r="T90" s="1"/>
    </row>
    <row r="91" spans="2:20">
      <c r="B91" s="1"/>
      <c r="C91" s="1"/>
      <c r="D91" s="1"/>
      <c r="E91" s="1"/>
      <c r="F91" s="1"/>
      <c r="G91" s="1"/>
      <c r="H91" s="1"/>
      <c r="I91" s="1"/>
      <c r="J91" s="1"/>
      <c r="K91" s="1"/>
      <c r="L91" s="1"/>
      <c r="M91" s="1"/>
      <c r="N91" s="1"/>
      <c r="O91" s="1"/>
      <c r="P91" s="1"/>
      <c r="Q91" s="1"/>
      <c r="R91" s="1"/>
      <c r="S91" s="1"/>
      <c r="T91" s="1"/>
    </row>
    <row r="92" spans="2:20">
      <c r="B92" s="1"/>
      <c r="C92" s="1"/>
      <c r="D92" s="1"/>
      <c r="E92" s="1"/>
      <c r="F92" s="1"/>
      <c r="G92" s="1"/>
      <c r="H92" s="1"/>
      <c r="I92" s="1"/>
      <c r="J92" s="1"/>
      <c r="K92" s="1"/>
      <c r="L92" s="1"/>
      <c r="M92" s="1"/>
      <c r="N92" s="1"/>
      <c r="O92" s="1"/>
      <c r="P92" s="1"/>
      <c r="Q92" s="1"/>
      <c r="R92" s="1"/>
      <c r="S92" s="1"/>
      <c r="T92" s="1"/>
    </row>
    <row r="93" spans="2:20">
      <c r="B93" s="1"/>
      <c r="C93" s="1"/>
      <c r="D93" s="1"/>
      <c r="E93" s="1"/>
      <c r="F93" s="1"/>
      <c r="G93" s="1"/>
      <c r="H93" s="1"/>
      <c r="I93" s="1"/>
      <c r="J93" s="1"/>
      <c r="K93" s="1"/>
      <c r="L93" s="1"/>
      <c r="M93" s="1"/>
      <c r="N93" s="1"/>
      <c r="O93" s="1"/>
      <c r="P93" s="1"/>
      <c r="Q93" s="1"/>
      <c r="R93" s="1"/>
      <c r="S93" s="1"/>
      <c r="T93" s="1"/>
    </row>
    <row r="94" spans="2:20">
      <c r="B94" s="1"/>
      <c r="C94" s="1"/>
      <c r="D94" s="1"/>
      <c r="E94" s="1"/>
      <c r="F94" s="1"/>
      <c r="G94" s="1"/>
      <c r="H94" s="1"/>
      <c r="I94" s="1"/>
      <c r="J94" s="1"/>
      <c r="K94" s="1"/>
      <c r="L94" s="1"/>
      <c r="M94" s="1"/>
      <c r="N94" s="1"/>
      <c r="O94" s="1"/>
      <c r="P94" s="1"/>
      <c r="Q94" s="1"/>
      <c r="R94" s="1"/>
      <c r="S94" s="1"/>
      <c r="T94" s="1"/>
    </row>
    <row r="95" spans="2:20">
      <c r="B95" s="1"/>
      <c r="C95" s="1"/>
      <c r="D95" s="1"/>
      <c r="E95" s="1"/>
      <c r="F95" s="1"/>
      <c r="G95" s="1"/>
      <c r="H95" s="1"/>
      <c r="I95" s="1"/>
      <c r="J95" s="1"/>
      <c r="K95" s="1"/>
      <c r="L95" s="1"/>
      <c r="M95" s="1"/>
      <c r="N95" s="1"/>
      <c r="O95" s="1"/>
      <c r="P95" s="1"/>
      <c r="Q95" s="1"/>
      <c r="R95" s="1"/>
      <c r="S95" s="1"/>
      <c r="T95" s="1"/>
    </row>
    <row r="96" spans="2:20">
      <c r="B96" s="1"/>
      <c r="C96" s="1"/>
      <c r="D96" s="1"/>
      <c r="E96" s="1"/>
      <c r="F96" s="1"/>
      <c r="G96" s="1"/>
      <c r="H96" s="1"/>
      <c r="I96" s="1"/>
      <c r="J96" s="1"/>
      <c r="K96" s="1"/>
      <c r="L96" s="1"/>
      <c r="M96" s="1"/>
      <c r="N96" s="1"/>
      <c r="O96" s="1"/>
      <c r="P96" s="1"/>
      <c r="Q96" s="1"/>
      <c r="R96" s="1"/>
      <c r="S96" s="1"/>
      <c r="T96" s="1"/>
    </row>
    <row r="97" spans="2:20">
      <c r="B97" s="1"/>
      <c r="C97" s="1"/>
      <c r="D97" s="1"/>
      <c r="E97" s="1"/>
      <c r="F97" s="1"/>
      <c r="G97" s="1"/>
      <c r="H97" s="1"/>
      <c r="I97" s="1"/>
      <c r="J97" s="1"/>
      <c r="K97" s="1"/>
      <c r="L97" s="1"/>
      <c r="M97" s="1"/>
      <c r="N97" s="1"/>
      <c r="O97" s="1"/>
      <c r="P97" s="1"/>
      <c r="Q97" s="1"/>
      <c r="R97" s="1"/>
      <c r="S97" s="1"/>
      <c r="T97" s="1"/>
    </row>
    <row r="98" spans="2:20">
      <c r="B98" s="1"/>
      <c r="C98" s="1"/>
      <c r="D98" s="1"/>
      <c r="E98" s="1"/>
      <c r="F98" s="1"/>
      <c r="G98" s="1"/>
      <c r="H98" s="1"/>
      <c r="I98" s="1"/>
      <c r="J98" s="1"/>
      <c r="K98" s="1"/>
      <c r="L98" s="1"/>
      <c r="M98" s="1"/>
      <c r="N98" s="1"/>
      <c r="O98" s="1"/>
      <c r="P98" s="1"/>
      <c r="Q98" s="1"/>
      <c r="R98" s="1"/>
      <c r="S98" s="1"/>
      <c r="T98" s="1"/>
    </row>
    <row r="99" spans="2:20">
      <c r="B99" s="1"/>
      <c r="C99" s="1"/>
      <c r="D99" s="1"/>
      <c r="E99" s="1"/>
      <c r="F99" s="1"/>
      <c r="G99" s="1"/>
      <c r="H99" s="1"/>
      <c r="I99" s="1"/>
      <c r="J99" s="1"/>
      <c r="K99" s="1"/>
      <c r="L99" s="1"/>
      <c r="M99" s="1"/>
      <c r="N99" s="1"/>
      <c r="O99" s="1"/>
      <c r="P99" s="1"/>
      <c r="Q99" s="1"/>
      <c r="R99" s="1"/>
      <c r="S99" s="1"/>
      <c r="T99" s="1"/>
    </row>
    <row r="100" spans="2:20">
      <c r="B100" s="1"/>
      <c r="C100" s="1"/>
      <c r="D100" s="1"/>
      <c r="E100" s="1"/>
      <c r="F100" s="1"/>
      <c r="G100" s="1"/>
      <c r="H100" s="1"/>
      <c r="I100" s="1"/>
      <c r="J100" s="1"/>
      <c r="K100" s="1"/>
      <c r="L100" s="1"/>
      <c r="M100" s="1"/>
      <c r="N100" s="1"/>
      <c r="O100" s="1"/>
      <c r="P100" s="1"/>
      <c r="Q100" s="1"/>
      <c r="R100" s="1"/>
      <c r="S100" s="1"/>
      <c r="T100" s="1"/>
    </row>
    <row r="101" spans="2:20">
      <c r="B101" s="1"/>
      <c r="C101" s="1"/>
      <c r="D101" s="1"/>
      <c r="E101" s="1"/>
      <c r="F101" s="1"/>
      <c r="G101" s="1"/>
      <c r="H101" s="1"/>
      <c r="I101" s="1"/>
      <c r="J101" s="1"/>
      <c r="K101" s="1"/>
      <c r="L101" s="1"/>
      <c r="M101" s="1"/>
      <c r="N101" s="1"/>
      <c r="O101" s="1"/>
      <c r="P101" s="1"/>
      <c r="Q101" s="1"/>
      <c r="R101" s="1"/>
      <c r="S101" s="1"/>
      <c r="T101" s="1"/>
    </row>
    <row r="102" spans="2:20">
      <c r="B102" s="1"/>
      <c r="C102" s="1"/>
      <c r="D102" s="1"/>
      <c r="E102" s="1"/>
      <c r="F102" s="1"/>
      <c r="G102" s="1"/>
      <c r="H102" s="1"/>
      <c r="I102" s="1"/>
      <c r="J102" s="1"/>
      <c r="K102" s="1"/>
      <c r="L102" s="1"/>
      <c r="M102" s="1"/>
      <c r="N102" s="1"/>
      <c r="O102" s="1"/>
      <c r="P102" s="1"/>
      <c r="Q102" s="1"/>
      <c r="R102" s="1"/>
      <c r="S102" s="1"/>
      <c r="T102" s="1"/>
    </row>
    <row r="103" spans="2:20">
      <c r="B103" s="1"/>
      <c r="C103" s="1"/>
      <c r="D103" s="1"/>
      <c r="E103" s="1"/>
      <c r="F103" s="1"/>
      <c r="G103" s="1"/>
      <c r="H103" s="1"/>
      <c r="I103" s="1"/>
      <c r="J103" s="1"/>
      <c r="K103" s="1"/>
      <c r="L103" s="1"/>
      <c r="M103" s="1"/>
      <c r="N103" s="1"/>
      <c r="O103" s="1"/>
      <c r="P103" s="1"/>
      <c r="Q103" s="1"/>
      <c r="R103" s="1"/>
      <c r="S103" s="1"/>
      <c r="T103" s="1"/>
    </row>
    <row r="104" spans="2:20">
      <c r="B104" s="1"/>
      <c r="C104" s="1"/>
      <c r="D104" s="1"/>
      <c r="E104" s="1"/>
      <c r="F104" s="1"/>
      <c r="G104" s="1"/>
      <c r="H104" s="1"/>
      <c r="I104" s="1"/>
      <c r="J104" s="1"/>
      <c r="K104" s="1"/>
      <c r="L104" s="1"/>
      <c r="M104" s="1"/>
      <c r="N104" s="1"/>
      <c r="O104" s="1"/>
      <c r="P104" s="1"/>
      <c r="Q104" s="1"/>
      <c r="R104" s="1"/>
      <c r="S104" s="1"/>
      <c r="T104" s="1"/>
    </row>
    <row r="105" spans="2:20">
      <c r="B105" s="1"/>
      <c r="C105" s="1"/>
      <c r="D105" s="1"/>
      <c r="E105" s="1"/>
      <c r="F105" s="1"/>
      <c r="G105" s="1"/>
      <c r="H105" s="1"/>
      <c r="I105" s="1"/>
      <c r="J105" s="1"/>
      <c r="K105" s="1"/>
      <c r="L105" s="1"/>
      <c r="M105" s="1"/>
      <c r="N105" s="1"/>
      <c r="O105" s="1"/>
      <c r="P105" s="1"/>
      <c r="Q105" s="1"/>
      <c r="R105" s="1"/>
      <c r="S105" s="1"/>
      <c r="T105" s="1"/>
    </row>
    <row r="106" spans="2:20">
      <c r="B106" s="1"/>
      <c r="C106" s="1"/>
      <c r="D106" s="1"/>
      <c r="E106" s="1"/>
      <c r="F106" s="1"/>
      <c r="G106" s="1"/>
      <c r="H106" s="1"/>
      <c r="I106" s="1"/>
      <c r="J106" s="1"/>
      <c r="K106" s="1"/>
      <c r="L106" s="1"/>
      <c r="M106" s="1"/>
      <c r="N106" s="1"/>
      <c r="O106" s="1"/>
      <c r="P106" s="1"/>
      <c r="Q106" s="1"/>
      <c r="R106" s="1"/>
      <c r="S106" s="1"/>
      <c r="T106" s="1"/>
    </row>
    <row r="107" spans="2:20">
      <c r="B107" s="1"/>
      <c r="C107" s="1"/>
      <c r="D107" s="1"/>
      <c r="E107" s="1"/>
      <c r="F107" s="1"/>
      <c r="G107" s="1"/>
      <c r="H107" s="1"/>
      <c r="I107" s="1"/>
      <c r="J107" s="1"/>
      <c r="K107" s="1"/>
      <c r="L107" s="1"/>
      <c r="M107" s="1"/>
      <c r="N107" s="1"/>
      <c r="O107" s="1"/>
      <c r="P107" s="1"/>
      <c r="Q107" s="1"/>
      <c r="R107" s="1"/>
      <c r="S107" s="1"/>
      <c r="T107" s="1"/>
    </row>
    <row r="108" spans="2:20">
      <c r="B108" s="1"/>
      <c r="C108" s="1"/>
      <c r="D108" s="1"/>
      <c r="E108" s="1"/>
      <c r="F108" s="1"/>
      <c r="G108" s="1"/>
      <c r="H108" s="1"/>
      <c r="I108" s="1"/>
      <c r="J108" s="1"/>
      <c r="K108" s="1"/>
      <c r="L108" s="1"/>
      <c r="M108" s="1"/>
      <c r="N108" s="1"/>
      <c r="O108" s="1"/>
      <c r="P108" s="1"/>
      <c r="Q108" s="1"/>
      <c r="R108" s="1"/>
      <c r="S108" s="1"/>
      <c r="T108" s="1"/>
    </row>
    <row r="109" spans="2:20">
      <c r="B109" s="1"/>
      <c r="C109" s="1"/>
      <c r="D109" s="1"/>
      <c r="E109" s="1"/>
      <c r="F109" s="1"/>
      <c r="G109" s="1"/>
      <c r="H109" s="1"/>
      <c r="I109" s="1"/>
      <c r="J109" s="1"/>
      <c r="K109" s="1"/>
      <c r="L109" s="1"/>
      <c r="M109" s="1"/>
      <c r="N109" s="1"/>
      <c r="O109" s="1"/>
      <c r="P109" s="1"/>
      <c r="Q109" s="1"/>
      <c r="R109" s="1"/>
      <c r="S109" s="1"/>
      <c r="T109" s="1"/>
    </row>
    <row r="110" spans="2:20">
      <c r="B110" s="1"/>
      <c r="C110" s="1"/>
      <c r="D110" s="1"/>
      <c r="E110" s="1"/>
      <c r="F110" s="1"/>
      <c r="G110" s="1"/>
      <c r="H110" s="1"/>
      <c r="I110" s="1"/>
      <c r="J110" s="1"/>
      <c r="K110" s="1"/>
      <c r="L110" s="1"/>
      <c r="M110" s="1"/>
      <c r="N110" s="1"/>
      <c r="O110" s="1"/>
      <c r="P110" s="1"/>
      <c r="Q110" s="1"/>
      <c r="R110" s="1"/>
      <c r="S110" s="1"/>
      <c r="T110" s="1"/>
    </row>
    <row r="111" spans="2:20">
      <c r="B111" s="1"/>
      <c r="C111" s="1"/>
      <c r="D111" s="1"/>
      <c r="E111" s="1"/>
      <c r="F111" s="1"/>
      <c r="G111" s="1"/>
      <c r="H111" s="1"/>
      <c r="I111" s="1"/>
      <c r="J111" s="1"/>
      <c r="K111" s="1"/>
      <c r="L111" s="1"/>
      <c r="M111" s="1"/>
      <c r="N111" s="1"/>
      <c r="O111" s="1"/>
      <c r="P111" s="1"/>
      <c r="Q111" s="1"/>
      <c r="R111" s="1"/>
      <c r="S111" s="1"/>
      <c r="T111" s="1"/>
    </row>
    <row r="112" spans="2:20">
      <c r="B112" s="1"/>
      <c r="C112" s="1"/>
      <c r="D112" s="1"/>
      <c r="E112" s="1"/>
      <c r="F112" s="1"/>
      <c r="G112" s="1"/>
      <c r="H112" s="1"/>
      <c r="I112" s="1"/>
      <c r="J112" s="1"/>
      <c r="K112" s="1"/>
      <c r="L112" s="1"/>
      <c r="M112" s="1"/>
      <c r="N112" s="1"/>
      <c r="O112" s="1"/>
      <c r="P112" s="1"/>
      <c r="Q112" s="1"/>
      <c r="R112" s="1"/>
      <c r="S112" s="1"/>
      <c r="T112" s="1"/>
    </row>
    <row r="113" spans="2:20">
      <c r="B113" s="1"/>
      <c r="C113" s="1"/>
      <c r="D113" s="1"/>
      <c r="E113" s="1"/>
      <c r="F113" s="1"/>
      <c r="G113" s="1"/>
      <c r="H113" s="1"/>
      <c r="I113" s="1"/>
      <c r="J113" s="1"/>
      <c r="K113" s="1"/>
      <c r="L113" s="1"/>
      <c r="M113" s="1"/>
      <c r="N113" s="1"/>
      <c r="O113" s="1"/>
      <c r="P113" s="1"/>
      <c r="Q113" s="1"/>
      <c r="R113" s="1"/>
      <c r="S113" s="1"/>
      <c r="T113" s="1"/>
    </row>
    <row r="114" spans="2:20">
      <c r="B114" s="1"/>
      <c r="C114" s="1"/>
      <c r="D114" s="1"/>
      <c r="E114" s="1"/>
      <c r="F114" s="1"/>
      <c r="G114" s="1"/>
      <c r="H114" s="1"/>
      <c r="I114" s="1"/>
      <c r="J114" s="1"/>
      <c r="K114" s="1"/>
      <c r="L114" s="1"/>
      <c r="M114" s="1"/>
      <c r="N114" s="1"/>
      <c r="O114" s="1"/>
      <c r="P114" s="1"/>
      <c r="Q114" s="1"/>
      <c r="R114" s="1"/>
      <c r="S114" s="1"/>
      <c r="T114" s="1"/>
    </row>
    <row r="115" spans="2:20">
      <c r="B115" s="1"/>
      <c r="C115" s="1"/>
      <c r="D115" s="1"/>
      <c r="E115" s="1"/>
      <c r="F115" s="1"/>
      <c r="G115" s="1"/>
      <c r="H115" s="1"/>
      <c r="I115" s="1"/>
      <c r="J115" s="1"/>
      <c r="K115" s="1"/>
      <c r="L115" s="1"/>
      <c r="M115" s="1"/>
      <c r="N115" s="1"/>
      <c r="O115" s="1"/>
      <c r="P115" s="1"/>
      <c r="Q115" s="1"/>
      <c r="R115" s="1"/>
      <c r="S115" s="1"/>
      <c r="T115" s="1"/>
    </row>
    <row r="116" spans="2:20">
      <c r="B116" s="1"/>
      <c r="C116" s="1"/>
      <c r="D116" s="1"/>
      <c r="E116" s="1"/>
      <c r="F116" s="1"/>
      <c r="G116" s="1"/>
      <c r="H116" s="1"/>
      <c r="I116" s="1"/>
      <c r="J116" s="1"/>
      <c r="K116" s="1"/>
      <c r="L116" s="1"/>
      <c r="M116" s="1"/>
      <c r="N116" s="1"/>
      <c r="O116" s="1"/>
      <c r="P116" s="1"/>
      <c r="Q116" s="1"/>
      <c r="R116" s="1"/>
      <c r="S116" s="1"/>
      <c r="T116" s="1"/>
    </row>
    <row r="117" spans="2:20">
      <c r="B117" s="1"/>
      <c r="C117" s="1"/>
      <c r="D117" s="1"/>
      <c r="E117" s="1"/>
      <c r="F117" s="1"/>
      <c r="G117" s="1"/>
      <c r="H117" s="1"/>
      <c r="I117" s="1"/>
      <c r="J117" s="1"/>
      <c r="K117" s="1"/>
      <c r="L117" s="1"/>
      <c r="M117" s="1"/>
      <c r="N117" s="1"/>
      <c r="O117" s="1"/>
      <c r="P117" s="1"/>
      <c r="Q117" s="1"/>
      <c r="R117" s="1"/>
      <c r="S117" s="1"/>
      <c r="T117" s="1"/>
    </row>
    <row r="118" spans="2:20">
      <c r="B118" s="1"/>
      <c r="C118" s="1"/>
      <c r="D118" s="1"/>
      <c r="E118" s="1"/>
      <c r="F118" s="1"/>
      <c r="G118" s="1"/>
      <c r="H118" s="1"/>
      <c r="I118" s="1"/>
      <c r="J118" s="1"/>
      <c r="K118" s="1"/>
      <c r="L118" s="1"/>
      <c r="M118" s="1"/>
      <c r="N118" s="1"/>
      <c r="O118" s="1"/>
      <c r="P118" s="1"/>
      <c r="Q118" s="1"/>
      <c r="R118" s="1"/>
      <c r="S118" s="1"/>
      <c r="T118" s="1"/>
    </row>
    <row r="119" spans="2:20">
      <c r="B119" s="1"/>
      <c r="C119" s="1"/>
      <c r="D119" s="1"/>
      <c r="E119" s="1"/>
      <c r="F119" s="1"/>
      <c r="G119" s="1"/>
      <c r="H119" s="1"/>
      <c r="I119" s="1"/>
      <c r="J119" s="1"/>
      <c r="K119" s="1"/>
      <c r="L119" s="1"/>
      <c r="M119" s="1"/>
      <c r="N119" s="1"/>
      <c r="O119" s="1"/>
      <c r="P119" s="1"/>
      <c r="Q119" s="1"/>
      <c r="R119" s="1"/>
      <c r="S119" s="1"/>
      <c r="T119" s="1"/>
    </row>
    <row r="120" spans="2:20">
      <c r="B120" s="1"/>
      <c r="C120" s="1"/>
      <c r="D120" s="1"/>
      <c r="E120" s="1"/>
      <c r="F120" s="1"/>
      <c r="G120" s="1"/>
      <c r="H120" s="1"/>
      <c r="I120" s="1"/>
      <c r="J120" s="1"/>
      <c r="K120" s="1"/>
      <c r="L120" s="1"/>
      <c r="M120" s="1"/>
      <c r="N120" s="1"/>
      <c r="O120" s="1"/>
      <c r="P120" s="1"/>
      <c r="Q120" s="1"/>
      <c r="R120" s="1"/>
      <c r="S120" s="1"/>
      <c r="T120" s="1"/>
    </row>
    <row r="121" spans="2:20">
      <c r="B121" s="1"/>
      <c r="C121" s="1"/>
      <c r="D121" s="1"/>
      <c r="E121" s="1"/>
      <c r="F121" s="1"/>
      <c r="G121" s="1"/>
      <c r="H121" s="1"/>
      <c r="I121" s="1"/>
      <c r="J121" s="1"/>
      <c r="K121" s="1"/>
      <c r="L121" s="1"/>
      <c r="M121" s="1"/>
      <c r="N121" s="1"/>
      <c r="O121" s="1"/>
      <c r="P121" s="1"/>
      <c r="Q121" s="1"/>
      <c r="R121" s="1"/>
      <c r="S121" s="1"/>
      <c r="T121" s="1"/>
    </row>
    <row r="122" spans="2:20">
      <c r="B122" s="1"/>
      <c r="C122" s="1"/>
      <c r="D122" s="1"/>
      <c r="E122" s="1"/>
      <c r="F122" s="1"/>
      <c r="G122" s="1"/>
      <c r="H122" s="1"/>
      <c r="I122" s="1"/>
      <c r="J122" s="1"/>
      <c r="K122" s="1"/>
      <c r="L122" s="1"/>
      <c r="M122" s="1"/>
      <c r="N122" s="1"/>
      <c r="O122" s="1"/>
      <c r="P122" s="1"/>
      <c r="Q122" s="1"/>
      <c r="R122" s="1"/>
      <c r="S122" s="1"/>
      <c r="T122" s="1"/>
    </row>
    <row r="123" spans="2:20">
      <c r="B123" s="1"/>
      <c r="C123" s="1"/>
      <c r="D123" s="1"/>
      <c r="E123" s="1"/>
      <c r="F123" s="1"/>
      <c r="G123" s="1"/>
      <c r="H123" s="1"/>
      <c r="I123" s="1"/>
      <c r="J123" s="1"/>
      <c r="K123" s="1"/>
      <c r="L123" s="1"/>
      <c r="M123" s="1"/>
      <c r="N123" s="1"/>
      <c r="O123" s="1"/>
      <c r="P123" s="1"/>
      <c r="Q123" s="1"/>
      <c r="R123" s="1"/>
      <c r="S123" s="1"/>
      <c r="T123" s="1"/>
    </row>
    <row r="124" spans="2:20">
      <c r="B124" s="1"/>
      <c r="C124" s="1"/>
      <c r="D124" s="1"/>
      <c r="E124" s="1"/>
      <c r="F124" s="1"/>
      <c r="G124" s="1"/>
      <c r="H124" s="1"/>
      <c r="I124" s="1"/>
      <c r="J124" s="1"/>
      <c r="K124" s="1"/>
      <c r="L124" s="1"/>
      <c r="M124" s="1"/>
      <c r="N124" s="1"/>
      <c r="O124" s="1"/>
      <c r="P124" s="1"/>
      <c r="Q124" s="1"/>
      <c r="R124" s="1"/>
      <c r="S124" s="1"/>
      <c r="T124" s="1"/>
    </row>
    <row r="125" spans="2:20">
      <c r="B125" s="1"/>
      <c r="C125" s="1"/>
      <c r="D125" s="1"/>
      <c r="E125" s="1"/>
      <c r="F125" s="1"/>
      <c r="G125" s="1"/>
      <c r="H125" s="1"/>
      <c r="I125" s="1"/>
      <c r="J125" s="1"/>
      <c r="K125" s="1"/>
      <c r="L125" s="1"/>
      <c r="M125" s="1"/>
      <c r="N125" s="1"/>
      <c r="O125" s="1"/>
      <c r="P125" s="1"/>
      <c r="Q125" s="1"/>
      <c r="R125" s="1"/>
      <c r="S125" s="1"/>
      <c r="T125" s="1"/>
    </row>
    <row r="126" spans="2:20">
      <c r="B126" s="1"/>
      <c r="C126" s="1"/>
      <c r="D126" s="1"/>
      <c r="E126" s="1"/>
      <c r="F126" s="1"/>
      <c r="G126" s="1"/>
      <c r="H126" s="1"/>
      <c r="I126" s="1"/>
      <c r="J126" s="1"/>
      <c r="K126" s="1"/>
      <c r="L126" s="1"/>
      <c r="M126" s="1"/>
      <c r="N126" s="1"/>
      <c r="O126" s="1"/>
      <c r="P126" s="1"/>
      <c r="Q126" s="1"/>
      <c r="R126" s="1"/>
      <c r="S126" s="1"/>
      <c r="T126" s="1"/>
    </row>
    <row r="127" spans="2:20">
      <c r="B127" s="1"/>
      <c r="C127" s="1"/>
      <c r="D127" s="1"/>
      <c r="E127" s="1"/>
      <c r="F127" s="1"/>
      <c r="G127" s="1"/>
      <c r="H127" s="1"/>
      <c r="I127" s="1"/>
      <c r="J127" s="1"/>
      <c r="K127" s="1"/>
      <c r="L127" s="1"/>
      <c r="M127" s="1"/>
      <c r="N127" s="1"/>
      <c r="O127" s="1"/>
      <c r="P127" s="1"/>
      <c r="Q127" s="1"/>
      <c r="R127" s="1"/>
      <c r="S127" s="1"/>
      <c r="T127" s="1"/>
    </row>
    <row r="128" spans="2:20">
      <c r="B128" s="1"/>
      <c r="C128" s="1"/>
      <c r="D128" s="1"/>
      <c r="E128" s="1"/>
      <c r="F128" s="1"/>
      <c r="G128" s="1"/>
      <c r="H128" s="1"/>
      <c r="I128" s="1"/>
      <c r="J128" s="1"/>
      <c r="K128" s="1"/>
      <c r="L128" s="1"/>
      <c r="M128" s="1"/>
      <c r="N128" s="1"/>
      <c r="O128" s="1"/>
      <c r="P128" s="1"/>
      <c r="Q128" s="1"/>
      <c r="R128" s="1"/>
      <c r="S128" s="1"/>
      <c r="T128" s="1"/>
    </row>
    <row r="129" spans="2:20">
      <c r="B129" s="1"/>
      <c r="C129" s="1"/>
      <c r="D129" s="1"/>
      <c r="E129" s="1"/>
      <c r="F129" s="1"/>
      <c r="G129" s="1"/>
      <c r="H129" s="1"/>
      <c r="I129" s="1"/>
      <c r="J129" s="1"/>
      <c r="K129" s="1"/>
      <c r="L129" s="1"/>
      <c r="M129" s="1"/>
      <c r="N129" s="1"/>
      <c r="O129" s="1"/>
      <c r="P129" s="1"/>
      <c r="Q129" s="1"/>
      <c r="R129" s="1"/>
      <c r="S129" s="1"/>
      <c r="T129" s="1"/>
    </row>
    <row r="130" spans="2:20">
      <c r="B130" s="1"/>
      <c r="C130" s="1"/>
      <c r="D130" s="1"/>
      <c r="E130" s="1"/>
      <c r="F130" s="1"/>
      <c r="G130" s="1"/>
      <c r="H130" s="1"/>
      <c r="I130" s="1"/>
      <c r="J130" s="1"/>
      <c r="K130" s="1"/>
      <c r="L130" s="1"/>
      <c r="M130" s="1"/>
      <c r="N130" s="1"/>
      <c r="O130" s="1"/>
      <c r="P130" s="1"/>
      <c r="Q130" s="1"/>
      <c r="R130" s="1"/>
      <c r="S130" s="1"/>
      <c r="T130" s="1"/>
    </row>
    <row r="131" spans="2:20">
      <c r="B131" s="1"/>
      <c r="C131" s="1"/>
      <c r="D131" s="1"/>
      <c r="E131" s="1"/>
      <c r="F131" s="1"/>
      <c r="G131" s="1"/>
      <c r="H131" s="1"/>
      <c r="I131" s="1"/>
      <c r="J131" s="1"/>
      <c r="K131" s="1"/>
      <c r="L131" s="1"/>
      <c r="M131" s="1"/>
      <c r="N131" s="1"/>
      <c r="O131" s="1"/>
      <c r="P131" s="1"/>
      <c r="Q131" s="1"/>
      <c r="R131" s="1"/>
      <c r="S131" s="1"/>
      <c r="T131" s="1"/>
    </row>
    <row r="132" spans="2:20">
      <c r="B132" s="1"/>
      <c r="C132" s="1"/>
      <c r="D132" s="1"/>
      <c r="E132" s="1"/>
      <c r="F132" s="1"/>
      <c r="G132" s="1"/>
      <c r="H132" s="1"/>
      <c r="I132" s="1"/>
      <c r="J132" s="1"/>
      <c r="K132" s="1"/>
      <c r="L132" s="1"/>
      <c r="M132" s="1"/>
      <c r="N132" s="1"/>
      <c r="O132" s="1"/>
      <c r="P132" s="1"/>
      <c r="Q132" s="1"/>
      <c r="R132" s="1"/>
      <c r="S132" s="1"/>
      <c r="T132" s="1"/>
    </row>
    <row r="133" spans="2:20">
      <c r="B133" s="1"/>
      <c r="C133" s="1"/>
      <c r="D133" s="1"/>
      <c r="E133" s="1"/>
      <c r="F133" s="1"/>
      <c r="G133" s="1"/>
      <c r="H133" s="1"/>
      <c r="I133" s="1"/>
      <c r="J133" s="1"/>
      <c r="K133" s="1"/>
      <c r="L133" s="1"/>
      <c r="M133" s="1"/>
      <c r="N133" s="1"/>
      <c r="O133" s="1"/>
      <c r="P133" s="1"/>
      <c r="Q133" s="1"/>
      <c r="R133" s="1"/>
      <c r="S133" s="1"/>
      <c r="T133" s="1"/>
    </row>
    <row r="134" spans="2:20">
      <c r="B134" s="1"/>
      <c r="C134" s="1"/>
      <c r="D134" s="1"/>
      <c r="E134" s="1"/>
      <c r="F134" s="1"/>
      <c r="G134" s="1"/>
      <c r="H134" s="1"/>
      <c r="I134" s="1"/>
      <c r="J134" s="1"/>
      <c r="K134" s="1"/>
      <c r="L134" s="1"/>
      <c r="M134" s="1"/>
      <c r="N134" s="1"/>
      <c r="O134" s="1"/>
      <c r="P134" s="1"/>
      <c r="Q134" s="1"/>
      <c r="R134" s="1"/>
      <c r="S134" s="1"/>
      <c r="T134" s="1"/>
    </row>
    <row r="135" spans="2:20">
      <c r="B135" s="1"/>
      <c r="C135" s="1"/>
      <c r="D135" s="1"/>
      <c r="E135" s="1"/>
      <c r="F135" s="1"/>
      <c r="G135" s="1"/>
      <c r="H135" s="1"/>
      <c r="I135" s="1"/>
      <c r="J135" s="1"/>
      <c r="K135" s="1"/>
      <c r="L135" s="1"/>
      <c r="M135" s="1"/>
      <c r="N135" s="1"/>
      <c r="O135" s="1"/>
      <c r="P135" s="1"/>
      <c r="Q135" s="1"/>
      <c r="R135" s="1"/>
      <c r="S135" s="1"/>
      <c r="T135" s="1"/>
    </row>
    <row r="136" spans="2:20">
      <c r="B136" s="1"/>
      <c r="C136" s="1"/>
      <c r="D136" s="1"/>
      <c r="E136" s="1"/>
      <c r="F136" s="1"/>
      <c r="G136" s="1"/>
      <c r="H136" s="1"/>
      <c r="I136" s="1"/>
      <c r="J136" s="1"/>
      <c r="K136" s="1"/>
      <c r="L136" s="1"/>
      <c r="M136" s="1"/>
      <c r="N136" s="1"/>
      <c r="O136" s="1"/>
      <c r="P136" s="1"/>
      <c r="Q136" s="1"/>
      <c r="R136" s="1"/>
      <c r="S136" s="1"/>
      <c r="T136" s="1"/>
    </row>
    <row r="137" spans="2:20">
      <c r="B137" s="1"/>
      <c r="C137" s="1"/>
      <c r="D137" s="1"/>
      <c r="E137" s="1"/>
      <c r="F137" s="1"/>
      <c r="G137" s="1"/>
      <c r="H137" s="1"/>
      <c r="I137" s="1"/>
      <c r="J137" s="1"/>
      <c r="K137" s="1"/>
      <c r="L137" s="1"/>
      <c r="M137" s="1"/>
      <c r="N137" s="1"/>
      <c r="O137" s="1"/>
      <c r="P137" s="1"/>
      <c r="Q137" s="1"/>
      <c r="R137" s="1"/>
      <c r="S137" s="1"/>
      <c r="T137" s="1"/>
    </row>
    <row r="138" spans="2:20">
      <c r="B138" s="1"/>
      <c r="C138" s="1"/>
      <c r="D138" s="1"/>
      <c r="E138" s="1"/>
      <c r="F138" s="1"/>
      <c r="G138" s="1"/>
      <c r="H138" s="1"/>
      <c r="I138" s="1"/>
      <c r="J138" s="1"/>
      <c r="K138" s="1"/>
      <c r="L138" s="1"/>
      <c r="M138" s="1"/>
      <c r="N138" s="1"/>
      <c r="O138" s="1"/>
      <c r="P138" s="1"/>
      <c r="Q138" s="1"/>
      <c r="R138" s="1"/>
      <c r="S138" s="1"/>
      <c r="T138" s="1"/>
    </row>
    <row r="139" spans="2:20">
      <c r="B139" s="1"/>
      <c r="C139" s="1"/>
      <c r="D139" s="1"/>
      <c r="E139" s="1"/>
      <c r="F139" s="1"/>
      <c r="G139" s="1"/>
      <c r="H139" s="1"/>
      <c r="I139" s="1"/>
      <c r="J139" s="1"/>
      <c r="K139" s="1"/>
      <c r="L139" s="1"/>
      <c r="M139" s="1"/>
      <c r="N139" s="1"/>
      <c r="O139" s="1"/>
      <c r="P139" s="1"/>
      <c r="Q139" s="1"/>
      <c r="R139" s="1"/>
      <c r="S139" s="1"/>
      <c r="T139" s="1"/>
    </row>
    <row r="140" spans="2:20">
      <c r="B140" s="1"/>
      <c r="C140" s="1"/>
      <c r="D140" s="1"/>
      <c r="E140" s="1"/>
      <c r="F140" s="1"/>
      <c r="G140" s="1"/>
      <c r="H140" s="1"/>
      <c r="I140" s="1"/>
      <c r="J140" s="1"/>
      <c r="K140" s="1"/>
      <c r="L140" s="1"/>
      <c r="M140" s="1"/>
      <c r="N140" s="1"/>
      <c r="O140" s="1"/>
      <c r="P140" s="1"/>
      <c r="Q140" s="1"/>
      <c r="R140" s="1"/>
      <c r="S140" s="1"/>
      <c r="T140" s="1"/>
    </row>
    <row r="141" spans="2:20">
      <c r="B141" s="1"/>
      <c r="C141" s="1"/>
      <c r="D141" s="1"/>
      <c r="E141" s="1"/>
      <c r="F141" s="1"/>
      <c r="G141" s="1"/>
      <c r="H141" s="1"/>
      <c r="I141" s="1"/>
      <c r="J141" s="1"/>
      <c r="K141" s="1"/>
      <c r="L141" s="1"/>
      <c r="M141" s="1"/>
      <c r="N141" s="1"/>
      <c r="O141" s="1"/>
      <c r="P141" s="1"/>
      <c r="Q141" s="1"/>
      <c r="R141" s="1"/>
      <c r="S141" s="1"/>
      <c r="T141" s="1"/>
    </row>
    <row r="142" spans="2:20">
      <c r="B142" s="1"/>
      <c r="C142" s="1"/>
      <c r="D142" s="1"/>
      <c r="E142" s="1"/>
      <c r="F142" s="1"/>
      <c r="G142" s="1"/>
      <c r="H142" s="1"/>
      <c r="I142" s="1"/>
      <c r="J142" s="1"/>
      <c r="K142" s="1"/>
      <c r="L142" s="1"/>
      <c r="M142" s="1"/>
      <c r="N142" s="1"/>
      <c r="O142" s="1"/>
      <c r="P142" s="1"/>
      <c r="Q142" s="1"/>
      <c r="R142" s="1"/>
      <c r="S142" s="1"/>
      <c r="T142" s="1"/>
    </row>
    <row r="143" spans="2:20">
      <c r="B143" s="1"/>
      <c r="C143" s="1"/>
      <c r="D143" s="1"/>
      <c r="E143" s="1"/>
      <c r="F143" s="1"/>
      <c r="G143" s="1"/>
      <c r="H143" s="1"/>
      <c r="I143" s="1"/>
      <c r="J143" s="1"/>
      <c r="K143" s="1"/>
      <c r="L143" s="1"/>
      <c r="M143" s="1"/>
      <c r="N143" s="1"/>
      <c r="O143" s="1"/>
      <c r="P143" s="1"/>
      <c r="Q143" s="1"/>
      <c r="R143" s="1"/>
      <c r="S143" s="1"/>
      <c r="T143" s="1"/>
    </row>
    <row r="144" spans="2:20">
      <c r="B144" s="1"/>
      <c r="C144" s="1"/>
      <c r="D144" s="1"/>
      <c r="E144" s="1"/>
      <c r="F144" s="1"/>
      <c r="G144" s="1"/>
      <c r="H144" s="1"/>
      <c r="I144" s="1"/>
      <c r="J144" s="1"/>
      <c r="K144" s="1"/>
      <c r="L144" s="1"/>
      <c r="M144" s="1"/>
      <c r="N144" s="1"/>
      <c r="O144" s="1"/>
      <c r="P144" s="1"/>
      <c r="Q144" s="1"/>
      <c r="R144" s="1"/>
      <c r="S144" s="1"/>
      <c r="T144" s="1"/>
    </row>
    <row r="145" spans="2:20">
      <c r="B145" s="1"/>
      <c r="C145" s="1"/>
      <c r="D145" s="1"/>
      <c r="E145" s="1"/>
      <c r="F145" s="1"/>
      <c r="G145" s="1"/>
      <c r="H145" s="1"/>
      <c r="I145" s="1"/>
      <c r="J145" s="1"/>
      <c r="K145" s="1"/>
      <c r="L145" s="1"/>
      <c r="M145" s="1"/>
      <c r="N145" s="1"/>
      <c r="O145" s="1"/>
      <c r="P145" s="1"/>
      <c r="Q145" s="1"/>
      <c r="R145" s="1"/>
      <c r="S145" s="1"/>
      <c r="T145" s="1"/>
    </row>
    <row r="146" spans="2:20">
      <c r="B146" s="1"/>
      <c r="C146" s="1"/>
      <c r="D146" s="1"/>
      <c r="E146" s="1"/>
      <c r="F146" s="1"/>
      <c r="G146" s="1"/>
      <c r="H146" s="1"/>
      <c r="I146" s="1"/>
      <c r="J146" s="1"/>
      <c r="K146" s="1"/>
      <c r="L146" s="1"/>
      <c r="M146" s="1"/>
      <c r="N146" s="1"/>
      <c r="O146" s="1"/>
      <c r="P146" s="1"/>
      <c r="Q146" s="1"/>
      <c r="R146" s="1"/>
      <c r="S146" s="1"/>
      <c r="T146" s="1"/>
    </row>
    <row r="147" spans="2:20">
      <c r="B147" s="1"/>
      <c r="C147" s="1"/>
      <c r="D147" s="1"/>
      <c r="E147" s="1"/>
      <c r="F147" s="1"/>
      <c r="G147" s="1"/>
      <c r="H147" s="1"/>
      <c r="I147" s="1"/>
      <c r="J147" s="1"/>
      <c r="K147" s="1"/>
      <c r="L147" s="1"/>
      <c r="M147" s="1"/>
      <c r="N147" s="1"/>
      <c r="O147" s="1"/>
      <c r="P147" s="1"/>
      <c r="Q147" s="1"/>
      <c r="R147" s="1"/>
      <c r="S147" s="1"/>
      <c r="T147" s="1"/>
    </row>
    <row r="148" spans="2:20">
      <c r="B148" s="1"/>
      <c r="C148" s="1"/>
      <c r="D148" s="1"/>
      <c r="E148" s="1"/>
      <c r="F148" s="1"/>
      <c r="G148" s="1"/>
      <c r="H148" s="1"/>
      <c r="I148" s="1"/>
      <c r="J148" s="1"/>
      <c r="K148" s="1"/>
      <c r="L148" s="1"/>
      <c r="M148" s="1"/>
      <c r="N148" s="1"/>
      <c r="O148" s="1"/>
      <c r="P148" s="1"/>
      <c r="Q148" s="1"/>
      <c r="R148" s="1"/>
      <c r="S148" s="1"/>
      <c r="T148" s="1"/>
    </row>
    <row r="149" spans="2:20">
      <c r="B149" s="1"/>
      <c r="C149" s="1"/>
      <c r="D149" s="1"/>
      <c r="E149" s="1"/>
      <c r="F149" s="1"/>
      <c r="G149" s="1"/>
      <c r="H149" s="1"/>
      <c r="I149" s="1"/>
      <c r="J149" s="1"/>
      <c r="K149" s="1"/>
      <c r="L149" s="1"/>
      <c r="M149" s="1"/>
      <c r="N149" s="1"/>
      <c r="O149" s="1"/>
      <c r="P149" s="1"/>
      <c r="Q149" s="1"/>
      <c r="R149" s="1"/>
      <c r="S149" s="1"/>
      <c r="T149" s="1"/>
    </row>
    <row r="150" spans="2:20">
      <c r="B150" s="1"/>
      <c r="C150" s="1"/>
      <c r="D150" s="1"/>
      <c r="E150" s="1"/>
      <c r="F150" s="1"/>
      <c r="G150" s="1"/>
      <c r="H150" s="1"/>
      <c r="I150" s="1"/>
      <c r="J150" s="1"/>
      <c r="K150" s="1"/>
      <c r="L150" s="1"/>
      <c r="M150" s="1"/>
      <c r="N150" s="1"/>
      <c r="O150" s="1"/>
      <c r="P150" s="1"/>
      <c r="Q150" s="1"/>
      <c r="R150" s="1"/>
      <c r="S150" s="1"/>
      <c r="T150" s="1"/>
    </row>
    <row r="151" spans="2:20">
      <c r="B151" s="1"/>
      <c r="C151" s="1"/>
      <c r="D151" s="1"/>
      <c r="E151" s="1"/>
      <c r="F151" s="1"/>
      <c r="G151" s="1"/>
      <c r="H151" s="1"/>
      <c r="I151" s="1"/>
      <c r="J151" s="1"/>
      <c r="K151" s="1"/>
      <c r="L151" s="1"/>
      <c r="M151" s="1"/>
      <c r="N151" s="1"/>
      <c r="O151" s="1"/>
      <c r="P151" s="1"/>
      <c r="Q151" s="1"/>
      <c r="R151" s="1"/>
      <c r="S151" s="1"/>
      <c r="T151" s="1"/>
    </row>
    <row r="152" spans="2:20">
      <c r="B152" s="1"/>
      <c r="C152" s="1"/>
      <c r="D152" s="1"/>
      <c r="E152" s="1"/>
      <c r="F152" s="1"/>
      <c r="G152" s="1"/>
      <c r="H152" s="1"/>
      <c r="I152" s="1"/>
      <c r="J152" s="1"/>
      <c r="K152" s="1"/>
      <c r="L152" s="1"/>
      <c r="M152" s="1"/>
      <c r="N152" s="1"/>
      <c r="O152" s="1"/>
      <c r="P152" s="1"/>
      <c r="Q152" s="1"/>
      <c r="R152" s="1"/>
      <c r="S152" s="1"/>
      <c r="T152" s="1"/>
    </row>
    <row r="153" spans="2:20">
      <c r="B153" s="1"/>
      <c r="C153" s="1"/>
      <c r="D153" s="1"/>
      <c r="E153" s="1"/>
      <c r="F153" s="1"/>
      <c r="G153" s="1"/>
      <c r="H153" s="1"/>
      <c r="I153" s="1"/>
      <c r="J153" s="1"/>
      <c r="K153" s="1"/>
      <c r="L153" s="1"/>
      <c r="M153" s="1"/>
      <c r="N153" s="1"/>
      <c r="O153" s="1"/>
      <c r="P153" s="1"/>
      <c r="Q153" s="1"/>
      <c r="R153" s="1"/>
      <c r="S153" s="1"/>
      <c r="T153" s="1"/>
    </row>
    <row r="154" spans="2:20">
      <c r="B154" s="1"/>
      <c r="C154" s="1"/>
      <c r="D154" s="1"/>
      <c r="E154" s="1"/>
      <c r="F154" s="1"/>
      <c r="G154" s="1"/>
      <c r="H154" s="1"/>
      <c r="I154" s="1"/>
      <c r="J154" s="1"/>
      <c r="K154" s="1"/>
      <c r="L154" s="1"/>
      <c r="M154" s="1"/>
      <c r="N154" s="1"/>
      <c r="O154" s="1"/>
      <c r="P154" s="1"/>
      <c r="Q154" s="1"/>
      <c r="R154" s="1"/>
      <c r="S154" s="1"/>
      <c r="T154" s="1"/>
    </row>
    <row r="155" spans="2:20">
      <c r="B155" s="1"/>
      <c r="C155" s="1"/>
      <c r="D155" s="1"/>
      <c r="E155" s="1"/>
      <c r="F155" s="1"/>
      <c r="G155" s="1"/>
      <c r="H155" s="1"/>
      <c r="I155" s="1"/>
      <c r="J155" s="1"/>
      <c r="K155" s="1"/>
      <c r="L155" s="1"/>
      <c r="M155" s="1"/>
      <c r="N155" s="1"/>
      <c r="O155" s="1"/>
      <c r="P155" s="1"/>
      <c r="Q155" s="1"/>
      <c r="R155" s="1"/>
      <c r="S155" s="1"/>
      <c r="T155" s="1"/>
    </row>
    <row r="156" spans="2:20">
      <c r="B156" s="1"/>
      <c r="C156" s="1"/>
      <c r="D156" s="1"/>
      <c r="E156" s="1"/>
      <c r="F156" s="1"/>
      <c r="G156" s="1"/>
      <c r="H156" s="1"/>
      <c r="I156" s="1"/>
      <c r="J156" s="1"/>
      <c r="K156" s="1"/>
      <c r="L156" s="1"/>
      <c r="M156" s="1"/>
      <c r="N156" s="1"/>
      <c r="O156" s="1"/>
      <c r="P156" s="1"/>
      <c r="Q156" s="1"/>
      <c r="R156" s="1"/>
      <c r="S156" s="1"/>
      <c r="T156" s="1"/>
    </row>
    <row r="157" spans="2:20">
      <c r="B157" s="1"/>
      <c r="C157" s="1"/>
      <c r="D157" s="1"/>
      <c r="E157" s="1"/>
      <c r="F157" s="1"/>
      <c r="G157" s="1"/>
      <c r="H157" s="1"/>
      <c r="I157" s="1"/>
      <c r="J157" s="1"/>
      <c r="K157" s="1"/>
      <c r="L157" s="1"/>
      <c r="M157" s="1"/>
      <c r="N157" s="1"/>
      <c r="O157" s="1"/>
      <c r="P157" s="1"/>
      <c r="Q157" s="1"/>
      <c r="R157" s="1"/>
      <c r="S157" s="1"/>
      <c r="T157" s="1"/>
    </row>
    <row r="158" spans="2:20">
      <c r="B158" s="1"/>
      <c r="C158" s="1"/>
      <c r="D158" s="1"/>
      <c r="E158" s="1"/>
      <c r="F158" s="1"/>
      <c r="G158" s="1"/>
      <c r="H158" s="1"/>
      <c r="I158" s="1"/>
      <c r="J158" s="1"/>
      <c r="K158" s="1"/>
      <c r="L158" s="1"/>
      <c r="M158" s="1"/>
      <c r="N158" s="1"/>
      <c r="O158" s="1"/>
      <c r="P158" s="1"/>
      <c r="Q158" s="1"/>
      <c r="R158" s="1"/>
      <c r="S158" s="1"/>
      <c r="T158" s="1"/>
    </row>
    <row r="159" spans="2:20">
      <c r="B159" s="1"/>
      <c r="C159" s="1"/>
      <c r="D159" s="1"/>
      <c r="E159" s="1"/>
      <c r="F159" s="1"/>
      <c r="G159" s="1"/>
      <c r="H159" s="1"/>
      <c r="I159" s="1"/>
      <c r="J159" s="1"/>
      <c r="K159" s="1"/>
      <c r="L159" s="1"/>
      <c r="M159" s="1"/>
      <c r="N159" s="1"/>
      <c r="O159" s="1"/>
      <c r="P159" s="1"/>
      <c r="Q159" s="1"/>
      <c r="R159" s="1"/>
      <c r="S159" s="1"/>
      <c r="T159" s="1"/>
    </row>
    <row r="160" spans="2:20">
      <c r="B160" s="1"/>
      <c r="C160" s="1"/>
      <c r="D160" s="1"/>
      <c r="E160" s="1"/>
      <c r="F160" s="1"/>
      <c r="G160" s="1"/>
      <c r="H160" s="1"/>
      <c r="I160" s="1"/>
      <c r="J160" s="1"/>
      <c r="K160" s="1"/>
      <c r="L160" s="1"/>
      <c r="M160" s="1"/>
      <c r="N160" s="1"/>
      <c r="O160" s="1"/>
      <c r="P160" s="1"/>
      <c r="Q160" s="1"/>
      <c r="R160" s="1"/>
      <c r="S160" s="1"/>
      <c r="T160" s="1"/>
    </row>
    <row r="161" spans="2:20">
      <c r="B161" s="1"/>
      <c r="C161" s="1"/>
      <c r="D161" s="1"/>
      <c r="E161" s="1"/>
      <c r="F161" s="1"/>
      <c r="G161" s="1"/>
      <c r="H161" s="1"/>
      <c r="I161" s="1"/>
      <c r="J161" s="1"/>
      <c r="K161" s="1"/>
      <c r="L161" s="1"/>
      <c r="M161" s="1"/>
      <c r="N161" s="1"/>
      <c r="O161" s="1"/>
      <c r="P161" s="1"/>
      <c r="Q161" s="1"/>
      <c r="R161" s="1"/>
      <c r="S161" s="1"/>
      <c r="T161" s="1"/>
    </row>
    <row r="162" spans="2:20">
      <c r="B162" s="1"/>
      <c r="C162" s="1"/>
      <c r="D162" s="1"/>
      <c r="E162" s="1"/>
      <c r="F162" s="1"/>
      <c r="G162" s="1"/>
      <c r="H162" s="1"/>
      <c r="I162" s="1"/>
      <c r="J162" s="1"/>
      <c r="K162" s="1"/>
      <c r="L162" s="1"/>
      <c r="M162" s="1"/>
      <c r="N162" s="1"/>
      <c r="O162" s="1"/>
      <c r="P162" s="1"/>
      <c r="Q162" s="1"/>
      <c r="R162" s="1"/>
      <c r="S162" s="1"/>
      <c r="T162" s="1"/>
    </row>
    <row r="163" spans="2:20">
      <c r="B163" s="1"/>
      <c r="C163" s="1"/>
      <c r="D163" s="1"/>
      <c r="E163" s="1"/>
      <c r="F163" s="1"/>
      <c r="G163" s="1"/>
      <c r="H163" s="1"/>
      <c r="I163" s="1"/>
      <c r="J163" s="1"/>
      <c r="K163" s="1"/>
      <c r="L163" s="1"/>
      <c r="M163" s="1"/>
      <c r="N163" s="1"/>
      <c r="O163" s="1"/>
      <c r="P163" s="1"/>
      <c r="Q163" s="1"/>
      <c r="R163" s="1"/>
      <c r="S163" s="1"/>
      <c r="T163" s="1"/>
    </row>
    <row r="164" spans="2:20">
      <c r="B164" s="1"/>
      <c r="C164" s="1"/>
      <c r="D164" s="1"/>
      <c r="E164" s="1"/>
      <c r="F164" s="1"/>
      <c r="G164" s="1"/>
      <c r="H164" s="1"/>
      <c r="I164" s="1"/>
      <c r="J164" s="1"/>
      <c r="K164" s="1"/>
      <c r="L164" s="1"/>
      <c r="M164" s="1"/>
      <c r="N164" s="1"/>
      <c r="O164" s="1"/>
      <c r="P164" s="1"/>
      <c r="Q164" s="1"/>
      <c r="R164" s="1"/>
      <c r="S164" s="1"/>
      <c r="T164" s="1"/>
    </row>
    <row r="165" spans="2:20">
      <c r="B165" s="1"/>
      <c r="C165" s="1"/>
      <c r="D165" s="1"/>
      <c r="E165" s="1"/>
      <c r="F165" s="1"/>
      <c r="G165" s="1"/>
      <c r="H165" s="1"/>
      <c r="I165" s="1"/>
      <c r="J165" s="1"/>
      <c r="K165" s="1"/>
      <c r="L165" s="1"/>
      <c r="M165" s="1"/>
      <c r="N165" s="1"/>
      <c r="O165" s="1"/>
      <c r="P165" s="1"/>
      <c r="Q165" s="1"/>
      <c r="R165" s="1"/>
      <c r="S165" s="1"/>
      <c r="T165" s="1"/>
    </row>
    <row r="166" spans="2:20">
      <c r="B166" s="1"/>
      <c r="C166" s="1"/>
      <c r="D166" s="1"/>
      <c r="E166" s="1"/>
      <c r="F166" s="1"/>
      <c r="G166" s="1"/>
      <c r="H166" s="1"/>
      <c r="I166" s="1"/>
      <c r="J166" s="1"/>
      <c r="K166" s="1"/>
      <c r="L166" s="1"/>
      <c r="M166" s="1"/>
      <c r="N166" s="1"/>
      <c r="O166" s="1"/>
      <c r="P166" s="1"/>
      <c r="Q166" s="1"/>
      <c r="R166" s="1"/>
      <c r="S166" s="1"/>
      <c r="T166" s="1"/>
    </row>
    <row r="167" spans="2:20">
      <c r="B167" s="1"/>
      <c r="C167" s="1"/>
      <c r="D167" s="1"/>
      <c r="E167" s="1"/>
      <c r="F167" s="1"/>
      <c r="G167" s="1"/>
      <c r="H167" s="1"/>
      <c r="I167" s="1"/>
      <c r="J167" s="1"/>
      <c r="K167" s="1"/>
      <c r="L167" s="1"/>
      <c r="M167" s="1"/>
      <c r="N167" s="1"/>
      <c r="O167" s="1"/>
      <c r="P167" s="1"/>
      <c r="Q167" s="1"/>
      <c r="R167" s="1"/>
      <c r="S167" s="1"/>
      <c r="T167" s="1"/>
    </row>
    <row r="168" spans="2:20">
      <c r="B168" s="1"/>
      <c r="C168" s="1"/>
      <c r="D168" s="1"/>
      <c r="E168" s="1"/>
      <c r="F168" s="1"/>
      <c r="G168" s="1"/>
      <c r="H168" s="1"/>
      <c r="I168" s="1"/>
      <c r="J168" s="1"/>
      <c r="K168" s="1"/>
      <c r="L168" s="1"/>
      <c r="M168" s="1"/>
      <c r="N168" s="1"/>
      <c r="O168" s="1"/>
      <c r="P168" s="1"/>
      <c r="Q168" s="1"/>
      <c r="R168" s="1"/>
      <c r="S168" s="1"/>
      <c r="T168" s="1"/>
    </row>
    <row r="169" spans="2:20">
      <c r="B169" s="1"/>
      <c r="C169" s="1"/>
      <c r="D169" s="1"/>
      <c r="E169" s="1"/>
      <c r="F169" s="1"/>
      <c r="G169" s="1"/>
      <c r="H169" s="1"/>
      <c r="I169" s="1"/>
      <c r="J169" s="1"/>
      <c r="K169" s="1"/>
      <c r="L169" s="1"/>
      <c r="M169" s="1"/>
      <c r="N169" s="1"/>
      <c r="O169" s="1"/>
      <c r="P169" s="1"/>
      <c r="Q169" s="1"/>
      <c r="R169" s="1"/>
      <c r="S169" s="1"/>
      <c r="T169" s="1"/>
    </row>
    <row r="170" spans="2:20">
      <c r="B170" s="1"/>
      <c r="C170" s="1"/>
      <c r="D170" s="1"/>
      <c r="E170" s="1"/>
      <c r="F170" s="1"/>
      <c r="G170" s="1"/>
      <c r="H170" s="1"/>
      <c r="I170" s="1"/>
      <c r="J170" s="1"/>
      <c r="K170" s="1"/>
      <c r="L170" s="1"/>
      <c r="M170" s="1"/>
      <c r="N170" s="1"/>
      <c r="O170" s="1"/>
      <c r="P170" s="1"/>
      <c r="Q170" s="1"/>
      <c r="R170" s="1"/>
      <c r="S170" s="1"/>
      <c r="T170" s="1"/>
    </row>
    <row r="171" spans="2:20">
      <c r="B171" s="1"/>
      <c r="C171" s="1"/>
      <c r="D171" s="1"/>
      <c r="E171" s="1"/>
      <c r="F171" s="1"/>
      <c r="G171" s="1"/>
      <c r="H171" s="1"/>
      <c r="I171" s="1"/>
      <c r="J171" s="1"/>
      <c r="K171" s="1"/>
      <c r="L171" s="1"/>
      <c r="M171" s="1"/>
      <c r="N171" s="1"/>
      <c r="O171" s="1"/>
      <c r="P171" s="1"/>
      <c r="Q171" s="1"/>
      <c r="R171" s="1"/>
      <c r="S171" s="1"/>
      <c r="T171" s="1"/>
    </row>
    <row r="172" spans="2:20">
      <c r="B172" s="1"/>
      <c r="C172" s="1"/>
      <c r="D172" s="1"/>
      <c r="E172" s="1"/>
      <c r="F172" s="1"/>
      <c r="G172" s="1"/>
      <c r="H172" s="1"/>
      <c r="I172" s="1"/>
      <c r="J172" s="1"/>
      <c r="K172" s="1"/>
      <c r="L172" s="1"/>
      <c r="M172" s="1"/>
      <c r="N172" s="1"/>
      <c r="O172" s="1"/>
      <c r="P172" s="1"/>
      <c r="Q172" s="1"/>
      <c r="R172" s="1"/>
      <c r="S172" s="1"/>
      <c r="T172" s="1"/>
    </row>
    <row r="173" spans="2:20">
      <c r="B173" s="1"/>
      <c r="C173" s="1"/>
      <c r="D173" s="1"/>
      <c r="E173" s="1"/>
      <c r="F173" s="1"/>
      <c r="G173" s="1"/>
      <c r="H173" s="1"/>
      <c r="I173" s="1"/>
      <c r="J173" s="1"/>
      <c r="K173" s="1"/>
      <c r="L173" s="1"/>
      <c r="M173" s="1"/>
      <c r="N173" s="1"/>
      <c r="O173" s="1"/>
      <c r="P173" s="1"/>
      <c r="Q173" s="1"/>
      <c r="R173" s="1"/>
      <c r="S173" s="1"/>
      <c r="T173" s="1"/>
    </row>
    <row r="174" spans="2:20">
      <c r="B174" s="1"/>
      <c r="C174" s="1"/>
      <c r="D174" s="1"/>
      <c r="E174" s="1"/>
      <c r="F174" s="1"/>
      <c r="G174" s="1"/>
      <c r="H174" s="1"/>
      <c r="I174" s="1"/>
      <c r="J174" s="1"/>
      <c r="K174" s="1"/>
      <c r="L174" s="1"/>
      <c r="M174" s="1"/>
      <c r="N174" s="1"/>
      <c r="O174" s="1"/>
      <c r="P174" s="1"/>
      <c r="Q174" s="1"/>
      <c r="R174" s="1"/>
      <c r="S174" s="1"/>
      <c r="T174" s="1"/>
    </row>
    <row r="175" spans="2:20">
      <c r="B175" s="1"/>
      <c r="C175" s="1"/>
      <c r="D175" s="1"/>
      <c r="E175" s="1"/>
      <c r="F175" s="1"/>
      <c r="G175" s="1"/>
      <c r="H175" s="1"/>
      <c r="I175" s="1"/>
      <c r="J175" s="1"/>
      <c r="K175" s="1"/>
      <c r="L175" s="1"/>
      <c r="M175" s="1"/>
      <c r="N175" s="1"/>
      <c r="O175" s="1"/>
      <c r="P175" s="1"/>
      <c r="Q175" s="1"/>
      <c r="R175" s="1"/>
      <c r="S175" s="1"/>
      <c r="T175" s="1"/>
    </row>
    <row r="176" spans="2:20">
      <c r="B176" s="1"/>
      <c r="C176" s="1"/>
      <c r="D176" s="1"/>
      <c r="E176" s="1"/>
      <c r="F176" s="1"/>
      <c r="G176" s="1"/>
      <c r="H176" s="1"/>
      <c r="I176" s="1"/>
      <c r="J176" s="1"/>
      <c r="K176" s="1"/>
      <c r="L176" s="1"/>
      <c r="M176" s="1"/>
      <c r="N176" s="1"/>
      <c r="O176" s="1"/>
      <c r="P176" s="1"/>
      <c r="Q176" s="1"/>
      <c r="R176" s="1"/>
      <c r="S176" s="1"/>
      <c r="T176" s="1"/>
    </row>
    <row r="177" spans="2:20">
      <c r="B177" s="1"/>
      <c r="C177" s="1"/>
      <c r="D177" s="1"/>
      <c r="E177" s="1"/>
      <c r="F177" s="1"/>
      <c r="G177" s="1"/>
      <c r="H177" s="1"/>
      <c r="I177" s="1"/>
      <c r="J177" s="1"/>
      <c r="K177" s="1"/>
      <c r="L177" s="1"/>
      <c r="M177" s="1"/>
      <c r="N177" s="1"/>
      <c r="O177" s="1"/>
      <c r="P177" s="1"/>
      <c r="Q177" s="1"/>
      <c r="R177" s="1"/>
      <c r="S177" s="1"/>
      <c r="T177" s="1"/>
    </row>
    <row r="178" spans="2:20">
      <c r="B178" s="1"/>
      <c r="C178" s="1"/>
      <c r="D178" s="1"/>
      <c r="E178" s="1"/>
      <c r="F178" s="1"/>
      <c r="G178" s="1"/>
      <c r="H178" s="1"/>
      <c r="I178" s="1"/>
      <c r="J178" s="1"/>
      <c r="K178" s="1"/>
      <c r="L178" s="1"/>
      <c r="M178" s="1"/>
      <c r="N178" s="1"/>
      <c r="O178" s="1"/>
      <c r="P178" s="1"/>
      <c r="Q178" s="1"/>
      <c r="R178" s="1"/>
      <c r="S178" s="1"/>
      <c r="T178" s="1"/>
    </row>
    <row r="179" spans="2:20">
      <c r="B179" s="1"/>
      <c r="C179" s="1"/>
      <c r="D179" s="1"/>
      <c r="E179" s="1"/>
      <c r="F179" s="1"/>
      <c r="G179" s="1"/>
      <c r="H179" s="1"/>
      <c r="I179" s="1"/>
      <c r="J179" s="1"/>
      <c r="K179" s="1"/>
      <c r="L179" s="1"/>
      <c r="M179" s="1"/>
      <c r="N179" s="1"/>
      <c r="O179" s="1"/>
      <c r="P179" s="1"/>
      <c r="Q179" s="1"/>
      <c r="R179" s="1"/>
      <c r="S179" s="1"/>
      <c r="T179" s="1"/>
    </row>
    <row r="180" spans="2:20">
      <c r="B180" s="1"/>
      <c r="C180" s="1"/>
      <c r="D180" s="1"/>
      <c r="E180" s="1"/>
      <c r="F180" s="1"/>
      <c r="G180" s="1"/>
      <c r="H180" s="1"/>
      <c r="I180" s="1"/>
      <c r="J180" s="1"/>
      <c r="K180" s="1"/>
      <c r="L180" s="1"/>
      <c r="M180" s="1"/>
      <c r="N180" s="1"/>
      <c r="O180" s="1"/>
      <c r="P180" s="1"/>
      <c r="Q180" s="1"/>
      <c r="R180" s="1"/>
      <c r="S180" s="1"/>
      <c r="T180" s="1"/>
    </row>
    <row r="181" spans="2:20">
      <c r="B181" s="1"/>
      <c r="C181" s="1"/>
      <c r="D181" s="1"/>
      <c r="E181" s="1"/>
      <c r="F181" s="1"/>
      <c r="G181" s="1"/>
      <c r="H181" s="1"/>
      <c r="I181" s="1"/>
      <c r="J181" s="1"/>
      <c r="K181" s="1"/>
      <c r="L181" s="1"/>
      <c r="M181" s="1"/>
      <c r="N181" s="1"/>
      <c r="O181" s="1"/>
      <c r="P181" s="1"/>
      <c r="Q181" s="1"/>
      <c r="R181" s="1"/>
      <c r="S181" s="1"/>
      <c r="T181" s="1"/>
    </row>
    <row r="182" spans="2:20">
      <c r="B182" s="1"/>
      <c r="C182" s="1"/>
      <c r="D182" s="1"/>
      <c r="E182" s="1"/>
      <c r="F182" s="1"/>
      <c r="G182" s="1"/>
      <c r="H182" s="1"/>
      <c r="I182" s="1"/>
      <c r="J182" s="1"/>
      <c r="K182" s="1"/>
      <c r="L182" s="1"/>
      <c r="M182" s="1"/>
      <c r="N182" s="1"/>
      <c r="O182" s="1"/>
      <c r="P182" s="1"/>
      <c r="Q182" s="1"/>
      <c r="R182" s="1"/>
      <c r="S182" s="1"/>
      <c r="T182" s="1"/>
    </row>
    <row r="183" spans="2:20">
      <c r="B183" s="1"/>
      <c r="C183" s="1"/>
      <c r="D183" s="1"/>
      <c r="E183" s="1"/>
      <c r="F183" s="1"/>
      <c r="G183" s="1"/>
      <c r="H183" s="1"/>
      <c r="I183" s="1"/>
      <c r="J183" s="1"/>
      <c r="K183" s="1"/>
      <c r="L183" s="1"/>
      <c r="M183" s="1"/>
      <c r="N183" s="1"/>
      <c r="O183" s="1"/>
      <c r="P183" s="1"/>
      <c r="Q183" s="1"/>
      <c r="R183" s="1"/>
      <c r="S183" s="1"/>
      <c r="T183" s="1"/>
    </row>
    <row r="184" spans="2:20">
      <c r="B184" s="1"/>
      <c r="C184" s="1"/>
      <c r="D184" s="1"/>
      <c r="E184" s="1"/>
      <c r="F184" s="1"/>
      <c r="G184" s="1"/>
      <c r="H184" s="1"/>
      <c r="I184" s="1"/>
      <c r="J184" s="1"/>
      <c r="K184" s="1"/>
      <c r="L184" s="1"/>
      <c r="M184" s="1"/>
      <c r="N184" s="1"/>
      <c r="O184" s="1"/>
      <c r="P184" s="1"/>
      <c r="Q184" s="1"/>
      <c r="R184" s="1"/>
      <c r="S184" s="1"/>
      <c r="T184" s="1"/>
    </row>
    <row r="185" spans="2:20">
      <c r="B185" s="1"/>
      <c r="C185" s="1"/>
      <c r="D185" s="1"/>
      <c r="E185" s="1"/>
      <c r="F185" s="1"/>
      <c r="G185" s="1"/>
      <c r="H185" s="1"/>
      <c r="I185" s="1"/>
      <c r="J185" s="1"/>
      <c r="K185" s="1"/>
      <c r="L185" s="1"/>
      <c r="M185" s="1"/>
      <c r="N185" s="1"/>
      <c r="O185" s="1"/>
      <c r="P185" s="1"/>
      <c r="Q185" s="1"/>
      <c r="R185" s="1"/>
      <c r="S185" s="1"/>
      <c r="T185" s="1"/>
    </row>
    <row r="186" spans="2:20">
      <c r="B186" s="1"/>
      <c r="C186" s="1"/>
      <c r="D186" s="1"/>
      <c r="E186" s="1"/>
      <c r="F186" s="1"/>
      <c r="G186" s="1"/>
      <c r="H186" s="1"/>
      <c r="I186" s="1"/>
      <c r="J186" s="1"/>
      <c r="K186" s="1"/>
      <c r="L186" s="1"/>
      <c r="M186" s="1"/>
      <c r="N186" s="1"/>
      <c r="O186" s="1"/>
      <c r="P186" s="1"/>
      <c r="Q186" s="1"/>
      <c r="R186" s="1"/>
      <c r="S186" s="1"/>
      <c r="T186" s="1"/>
    </row>
    <row r="187" spans="2:20">
      <c r="B187" s="1"/>
      <c r="C187" s="1"/>
      <c r="D187" s="1"/>
      <c r="E187" s="1"/>
      <c r="F187" s="1"/>
      <c r="G187" s="1"/>
      <c r="H187" s="1"/>
      <c r="I187" s="1"/>
      <c r="J187" s="1"/>
      <c r="K187" s="1"/>
      <c r="L187" s="1"/>
      <c r="M187" s="1"/>
      <c r="N187" s="1"/>
      <c r="O187" s="1"/>
      <c r="P187" s="1"/>
      <c r="Q187" s="1"/>
      <c r="R187" s="1"/>
      <c r="S187" s="1"/>
      <c r="T187" s="1"/>
    </row>
    <row r="188" spans="2:20">
      <c r="B188" s="1"/>
      <c r="C188" s="1"/>
      <c r="D188" s="1"/>
      <c r="E188" s="1"/>
      <c r="F188" s="1"/>
      <c r="G188" s="1"/>
      <c r="H188" s="1"/>
      <c r="I188" s="1"/>
      <c r="J188" s="1"/>
      <c r="K188" s="1"/>
      <c r="L188" s="1"/>
      <c r="M188" s="1"/>
      <c r="N188" s="1"/>
      <c r="O188" s="1"/>
      <c r="P188" s="1"/>
      <c r="Q188" s="1"/>
      <c r="R188" s="1"/>
      <c r="S188" s="1"/>
      <c r="T188" s="1"/>
    </row>
    <row r="189" spans="2:20">
      <c r="B189" s="1"/>
      <c r="C189" s="1"/>
      <c r="D189" s="1"/>
      <c r="E189" s="1"/>
      <c r="F189" s="1"/>
      <c r="G189" s="1"/>
      <c r="H189" s="1"/>
      <c r="I189" s="1"/>
      <c r="J189" s="1"/>
      <c r="K189" s="1"/>
      <c r="L189" s="1"/>
      <c r="M189" s="1"/>
      <c r="N189" s="1"/>
      <c r="O189" s="1"/>
      <c r="P189" s="1"/>
      <c r="Q189" s="1"/>
      <c r="R189" s="1"/>
      <c r="S189" s="1"/>
      <c r="T189" s="1"/>
    </row>
    <row r="190" spans="2:20">
      <c r="B190" s="1"/>
      <c r="C190" s="1"/>
      <c r="D190" s="1"/>
      <c r="E190" s="1"/>
      <c r="F190" s="1"/>
      <c r="G190" s="1"/>
      <c r="H190" s="1"/>
      <c r="I190" s="1"/>
      <c r="J190" s="1"/>
      <c r="K190" s="1"/>
      <c r="L190" s="1"/>
      <c r="M190" s="1"/>
      <c r="N190" s="1"/>
      <c r="O190" s="1"/>
      <c r="P190" s="1"/>
      <c r="Q190" s="1"/>
      <c r="R190" s="1"/>
      <c r="S190" s="1"/>
      <c r="T190" s="1"/>
    </row>
    <row r="191" spans="2:20">
      <c r="B191" s="1"/>
      <c r="C191" s="1"/>
      <c r="D191" s="1"/>
      <c r="E191" s="1"/>
      <c r="F191" s="1"/>
      <c r="G191" s="1"/>
      <c r="H191" s="1"/>
      <c r="I191" s="1"/>
      <c r="J191" s="1"/>
      <c r="K191" s="1"/>
      <c r="L191" s="1"/>
      <c r="M191" s="1"/>
      <c r="N191" s="1"/>
      <c r="O191" s="1"/>
      <c r="P191" s="1"/>
      <c r="Q191" s="1"/>
      <c r="R191" s="1"/>
      <c r="S191" s="1"/>
      <c r="T191" s="1"/>
    </row>
    <row r="192" spans="2:20">
      <c r="B192" s="1"/>
      <c r="C192" s="1"/>
      <c r="D192" s="1"/>
      <c r="E192" s="1"/>
      <c r="F192" s="1"/>
      <c r="G192" s="1"/>
      <c r="H192" s="1"/>
      <c r="I192" s="1"/>
      <c r="J192" s="1"/>
      <c r="K192" s="1"/>
      <c r="L192" s="1"/>
      <c r="M192" s="1"/>
      <c r="N192" s="1"/>
      <c r="O192" s="1"/>
      <c r="P192" s="1"/>
      <c r="Q192" s="1"/>
      <c r="R192" s="1"/>
      <c r="S192" s="1"/>
      <c r="T192" s="1"/>
    </row>
    <row r="193" spans="2:20">
      <c r="B193" s="1"/>
      <c r="C193" s="1"/>
      <c r="D193" s="1"/>
      <c r="E193" s="1"/>
      <c r="F193" s="1"/>
      <c r="G193" s="1"/>
      <c r="H193" s="1"/>
      <c r="I193" s="1"/>
      <c r="J193" s="1"/>
      <c r="K193" s="1"/>
      <c r="L193" s="1"/>
      <c r="M193" s="1"/>
      <c r="N193" s="1"/>
      <c r="O193" s="1"/>
      <c r="P193" s="1"/>
      <c r="Q193" s="1"/>
      <c r="R193" s="1"/>
      <c r="S193" s="1"/>
      <c r="T193" s="1"/>
    </row>
    <row r="194" spans="2:20">
      <c r="B194" s="1"/>
      <c r="C194" s="1"/>
      <c r="D194" s="1"/>
      <c r="E194" s="1"/>
      <c r="F194" s="1"/>
      <c r="G194" s="1"/>
      <c r="H194" s="1"/>
      <c r="I194" s="1"/>
      <c r="J194" s="1"/>
      <c r="K194" s="1"/>
      <c r="L194" s="1"/>
      <c r="M194" s="1"/>
      <c r="N194" s="1"/>
      <c r="O194" s="1"/>
      <c r="P194" s="1"/>
      <c r="Q194" s="1"/>
      <c r="R194" s="1"/>
      <c r="S194" s="1"/>
      <c r="T194" s="1"/>
    </row>
    <row r="195" spans="2:20">
      <c r="B195" s="1"/>
      <c r="C195" s="1"/>
      <c r="D195" s="1"/>
      <c r="E195" s="1"/>
      <c r="F195" s="1"/>
      <c r="G195" s="1"/>
      <c r="H195" s="1"/>
      <c r="I195" s="1"/>
      <c r="J195" s="1"/>
      <c r="K195" s="1"/>
      <c r="L195" s="1"/>
      <c r="M195" s="1"/>
      <c r="N195" s="1"/>
      <c r="O195" s="1"/>
      <c r="P195" s="1"/>
      <c r="Q195" s="1"/>
      <c r="R195" s="1"/>
      <c r="S195" s="1"/>
      <c r="T195" s="1"/>
    </row>
    <row r="196" spans="2:20">
      <c r="B196" s="1"/>
      <c r="C196" s="1"/>
      <c r="D196" s="1"/>
      <c r="E196" s="1"/>
      <c r="F196" s="1"/>
      <c r="G196" s="1"/>
      <c r="H196" s="1"/>
      <c r="I196" s="1"/>
      <c r="J196" s="1"/>
      <c r="K196" s="1"/>
      <c r="L196" s="1"/>
      <c r="M196" s="1"/>
      <c r="N196" s="1"/>
      <c r="O196" s="1"/>
      <c r="P196" s="1"/>
      <c r="Q196" s="1"/>
      <c r="R196" s="1"/>
      <c r="S196" s="1"/>
      <c r="T196" s="1"/>
    </row>
    <row r="197" spans="2:20">
      <c r="B197" s="1"/>
      <c r="C197" s="1"/>
      <c r="D197" s="1"/>
      <c r="E197" s="1"/>
      <c r="F197" s="1"/>
      <c r="G197" s="1"/>
      <c r="H197" s="1"/>
      <c r="I197" s="1"/>
      <c r="J197" s="1"/>
      <c r="K197" s="1"/>
      <c r="L197" s="1"/>
      <c r="M197" s="1"/>
      <c r="N197" s="1"/>
      <c r="O197" s="1"/>
      <c r="P197" s="1"/>
      <c r="Q197" s="1"/>
      <c r="R197" s="1"/>
      <c r="S197" s="1"/>
      <c r="T197" s="1"/>
    </row>
    <row r="198" spans="2:20">
      <c r="B198" s="1"/>
      <c r="C198" s="1"/>
      <c r="D198" s="1"/>
      <c r="E198" s="1"/>
      <c r="F198" s="1"/>
      <c r="G198" s="1"/>
      <c r="H198" s="1"/>
      <c r="I198" s="1"/>
      <c r="J198" s="1"/>
      <c r="K198" s="1"/>
      <c r="L198" s="1"/>
      <c r="M198" s="1"/>
      <c r="N198" s="1"/>
      <c r="O198" s="1"/>
      <c r="P198" s="1"/>
      <c r="Q198" s="1"/>
      <c r="R198" s="1"/>
      <c r="S198" s="1"/>
      <c r="T198" s="1"/>
    </row>
    <row r="199" spans="2:20">
      <c r="B199" s="1"/>
      <c r="C199" s="1"/>
      <c r="D199" s="1"/>
      <c r="E199" s="1"/>
      <c r="F199" s="1"/>
      <c r="G199" s="1"/>
      <c r="H199" s="1"/>
      <c r="I199" s="1"/>
      <c r="J199" s="1"/>
      <c r="K199" s="1"/>
      <c r="L199" s="1"/>
      <c r="M199" s="1"/>
      <c r="N199" s="1"/>
      <c r="O199" s="1"/>
      <c r="P199" s="1"/>
      <c r="Q199" s="1"/>
      <c r="R199" s="1"/>
      <c r="S199" s="1"/>
      <c r="T199" s="1"/>
    </row>
    <row r="200" spans="2:20">
      <c r="B200" s="1"/>
      <c r="C200" s="1"/>
      <c r="D200" s="1"/>
      <c r="E200" s="1"/>
      <c r="F200" s="1"/>
      <c r="G200" s="1"/>
      <c r="H200" s="1"/>
      <c r="I200" s="1"/>
      <c r="J200" s="1"/>
      <c r="K200" s="1"/>
      <c r="L200" s="1"/>
      <c r="M200" s="1"/>
      <c r="N200" s="1"/>
      <c r="O200" s="1"/>
      <c r="P200" s="1"/>
      <c r="Q200" s="1"/>
      <c r="R200" s="1"/>
      <c r="S200" s="1"/>
      <c r="T200" s="1"/>
    </row>
    <row r="201" spans="2:20">
      <c r="B201" s="1"/>
      <c r="C201" s="1"/>
      <c r="D201" s="1"/>
      <c r="E201" s="1"/>
      <c r="F201" s="1"/>
      <c r="G201" s="1"/>
      <c r="H201" s="1"/>
      <c r="I201" s="1"/>
      <c r="J201" s="1"/>
      <c r="K201" s="1"/>
      <c r="L201" s="1"/>
      <c r="M201" s="1"/>
      <c r="N201" s="1"/>
      <c r="O201" s="1"/>
      <c r="P201" s="1"/>
      <c r="Q201" s="1"/>
      <c r="R201" s="1"/>
      <c r="S201" s="1"/>
      <c r="T201" s="1"/>
    </row>
    <row r="202" spans="2:20">
      <c r="B202" s="1"/>
      <c r="C202" s="1"/>
      <c r="D202" s="1"/>
      <c r="E202" s="1"/>
      <c r="F202" s="1"/>
      <c r="G202" s="1"/>
      <c r="H202" s="1"/>
      <c r="I202" s="1"/>
      <c r="J202" s="1"/>
      <c r="K202" s="1"/>
      <c r="L202" s="1"/>
      <c r="M202" s="1"/>
      <c r="N202" s="1"/>
      <c r="O202" s="1"/>
      <c r="P202" s="1"/>
      <c r="Q202" s="1"/>
      <c r="R202" s="1"/>
      <c r="S202" s="1"/>
      <c r="T202" s="1"/>
    </row>
    <row r="203" spans="2:20">
      <c r="B203" s="1"/>
      <c r="C203" s="1"/>
      <c r="D203" s="1"/>
      <c r="E203" s="1"/>
      <c r="F203" s="1"/>
      <c r="G203" s="1"/>
      <c r="H203" s="1"/>
      <c r="I203" s="1"/>
      <c r="J203" s="1"/>
      <c r="K203" s="1"/>
      <c r="L203" s="1"/>
      <c r="M203" s="1"/>
      <c r="N203" s="1"/>
      <c r="O203" s="1"/>
      <c r="P203" s="1"/>
      <c r="Q203" s="1"/>
      <c r="R203" s="1"/>
      <c r="S203" s="1"/>
      <c r="T203" s="1"/>
    </row>
    <row r="204" spans="2:20">
      <c r="B204" s="1"/>
      <c r="C204" s="1"/>
      <c r="D204" s="1"/>
      <c r="E204" s="1"/>
      <c r="F204" s="1"/>
      <c r="G204" s="1"/>
      <c r="H204" s="1"/>
      <c r="I204" s="1"/>
      <c r="J204" s="1"/>
      <c r="K204" s="1"/>
      <c r="L204" s="1"/>
      <c r="M204" s="1"/>
      <c r="N204" s="1"/>
      <c r="O204" s="1"/>
      <c r="P204" s="1"/>
      <c r="Q204" s="1"/>
      <c r="R204" s="1"/>
      <c r="S204" s="1"/>
      <c r="T204" s="1"/>
    </row>
    <row r="205" spans="2:20">
      <c r="B205" s="1"/>
      <c r="C205" s="1"/>
      <c r="D205" s="1"/>
      <c r="E205" s="1"/>
      <c r="F205" s="1"/>
      <c r="G205" s="1"/>
      <c r="H205" s="1"/>
      <c r="I205" s="1"/>
      <c r="J205" s="1"/>
      <c r="K205" s="1"/>
      <c r="L205" s="1"/>
      <c r="M205" s="1"/>
      <c r="N205" s="1"/>
      <c r="O205" s="1"/>
      <c r="P205" s="1"/>
      <c r="Q205" s="1"/>
      <c r="R205" s="1"/>
      <c r="S205" s="1"/>
      <c r="T205" s="1"/>
    </row>
    <row r="206" spans="2:20">
      <c r="B206" s="1"/>
      <c r="C206" s="1"/>
      <c r="D206" s="1"/>
      <c r="E206" s="1"/>
      <c r="F206" s="1"/>
      <c r="G206" s="1"/>
      <c r="H206" s="1"/>
      <c r="I206" s="1"/>
      <c r="J206" s="1"/>
      <c r="K206" s="1"/>
      <c r="L206" s="1"/>
      <c r="M206" s="1"/>
      <c r="N206" s="1"/>
      <c r="O206" s="1"/>
      <c r="P206" s="1"/>
      <c r="Q206" s="1"/>
      <c r="R206" s="1"/>
      <c r="S206" s="1"/>
      <c r="T206" s="1"/>
    </row>
    <row r="207" spans="2:20">
      <c r="B207" s="1"/>
      <c r="C207" s="1"/>
      <c r="D207" s="1"/>
      <c r="E207" s="1"/>
      <c r="F207" s="1"/>
      <c r="G207" s="1"/>
      <c r="H207" s="1"/>
      <c r="I207" s="1"/>
      <c r="J207" s="1"/>
      <c r="K207" s="1"/>
      <c r="L207" s="1"/>
      <c r="M207" s="1"/>
      <c r="N207" s="1"/>
      <c r="O207" s="1"/>
      <c r="P207" s="1"/>
      <c r="Q207" s="1"/>
      <c r="R207" s="1"/>
      <c r="S207" s="1"/>
      <c r="T207" s="1"/>
    </row>
    <row r="208" spans="2:20">
      <c r="B208" s="1"/>
      <c r="C208" s="1"/>
      <c r="D208" s="1"/>
      <c r="E208" s="1"/>
      <c r="F208" s="1"/>
      <c r="G208" s="1"/>
      <c r="H208" s="1"/>
      <c r="I208" s="1"/>
      <c r="J208" s="1"/>
      <c r="K208" s="1"/>
      <c r="L208" s="1"/>
      <c r="M208" s="1"/>
      <c r="N208" s="1"/>
      <c r="O208" s="1"/>
      <c r="P208" s="1"/>
      <c r="Q208" s="1"/>
      <c r="R208" s="1"/>
      <c r="S208" s="1"/>
      <c r="T208" s="1"/>
    </row>
    <row r="209" spans="2:20">
      <c r="B209" s="1"/>
      <c r="C209" s="1"/>
      <c r="D209" s="1"/>
      <c r="E209" s="1"/>
      <c r="F209" s="1"/>
      <c r="G209" s="1"/>
      <c r="H209" s="1"/>
      <c r="I209" s="1"/>
      <c r="J209" s="1"/>
      <c r="K209" s="1"/>
      <c r="L209" s="1"/>
      <c r="M209" s="1"/>
      <c r="N209" s="1"/>
      <c r="O209" s="1"/>
      <c r="P209" s="1"/>
      <c r="Q209" s="1"/>
      <c r="R209" s="1"/>
      <c r="S209" s="1"/>
      <c r="T209" s="1"/>
    </row>
    <row r="210" spans="2:20">
      <c r="B210" s="1"/>
      <c r="C210" s="1"/>
      <c r="D210" s="1"/>
      <c r="E210" s="1"/>
      <c r="F210" s="1"/>
      <c r="G210" s="1"/>
      <c r="H210" s="1"/>
      <c r="I210" s="1"/>
      <c r="J210" s="1"/>
      <c r="K210" s="1"/>
      <c r="L210" s="1"/>
      <c r="M210" s="1"/>
      <c r="N210" s="1"/>
      <c r="O210" s="1"/>
      <c r="P210" s="1"/>
      <c r="Q210" s="1"/>
      <c r="R210" s="1"/>
      <c r="S210" s="1"/>
      <c r="T210" s="1"/>
    </row>
    <row r="211" spans="2:20">
      <c r="B211" s="1"/>
      <c r="C211" s="1"/>
      <c r="D211" s="1"/>
      <c r="E211" s="1"/>
      <c r="F211" s="1"/>
      <c r="G211" s="1"/>
      <c r="H211" s="1"/>
      <c r="I211" s="1"/>
      <c r="J211" s="1"/>
      <c r="K211" s="1"/>
      <c r="L211" s="1"/>
      <c r="M211" s="1"/>
      <c r="N211" s="1"/>
      <c r="O211" s="1"/>
      <c r="P211" s="1"/>
      <c r="Q211" s="1"/>
      <c r="R211" s="1"/>
      <c r="S211" s="1"/>
      <c r="T211" s="1"/>
    </row>
    <row r="212" spans="2:20">
      <c r="B212" s="1"/>
      <c r="C212" s="1"/>
      <c r="D212" s="1"/>
      <c r="E212" s="1"/>
      <c r="F212" s="1"/>
      <c r="G212" s="1"/>
      <c r="H212" s="1"/>
      <c r="I212" s="1"/>
      <c r="J212" s="1"/>
      <c r="K212" s="1"/>
      <c r="L212" s="1"/>
      <c r="M212" s="1"/>
      <c r="N212" s="1"/>
      <c r="O212" s="1"/>
      <c r="P212" s="1"/>
      <c r="Q212" s="1"/>
      <c r="R212" s="1"/>
      <c r="S212" s="1"/>
      <c r="T212" s="1"/>
    </row>
    <row r="213" spans="2:20">
      <c r="B213" s="1"/>
      <c r="C213" s="1"/>
      <c r="D213" s="1"/>
      <c r="E213" s="1"/>
      <c r="F213" s="1"/>
      <c r="G213" s="1"/>
      <c r="H213" s="1"/>
      <c r="I213" s="1"/>
      <c r="J213" s="1"/>
      <c r="K213" s="1"/>
      <c r="L213" s="1"/>
      <c r="M213" s="1"/>
      <c r="N213" s="1"/>
      <c r="O213" s="1"/>
      <c r="P213" s="1"/>
      <c r="Q213" s="1"/>
      <c r="R213" s="1"/>
      <c r="S213" s="1"/>
      <c r="T213" s="1"/>
    </row>
    <row r="214" spans="2:20">
      <c r="B214" s="1"/>
      <c r="C214" s="1"/>
      <c r="D214" s="1"/>
      <c r="E214" s="1"/>
      <c r="F214" s="1"/>
      <c r="G214" s="1"/>
      <c r="H214" s="1"/>
      <c r="I214" s="1"/>
      <c r="J214" s="1"/>
      <c r="K214" s="1"/>
      <c r="L214" s="1"/>
      <c r="M214" s="1"/>
      <c r="N214" s="1"/>
      <c r="O214" s="1"/>
      <c r="P214" s="1"/>
      <c r="Q214" s="1"/>
      <c r="R214" s="1"/>
      <c r="S214" s="1"/>
      <c r="T214" s="1"/>
    </row>
    <row r="215" spans="2:20">
      <c r="B215" s="1"/>
      <c r="C215" s="1"/>
      <c r="D215" s="1"/>
      <c r="E215" s="1"/>
      <c r="F215" s="1"/>
      <c r="G215" s="1"/>
      <c r="H215" s="1"/>
      <c r="I215" s="1"/>
      <c r="J215" s="1"/>
      <c r="K215" s="1"/>
      <c r="L215" s="1"/>
      <c r="M215" s="1"/>
      <c r="N215" s="1"/>
      <c r="O215" s="1"/>
      <c r="P215" s="1"/>
      <c r="Q215" s="1"/>
      <c r="R215" s="1"/>
      <c r="S215" s="1"/>
      <c r="T215" s="1"/>
    </row>
    <row r="216" spans="2:20">
      <c r="B216" s="1"/>
      <c r="C216" s="1"/>
      <c r="D216" s="1"/>
      <c r="E216" s="1"/>
      <c r="F216" s="1"/>
      <c r="G216" s="1"/>
      <c r="H216" s="1"/>
      <c r="I216" s="1"/>
      <c r="J216" s="1"/>
      <c r="K216" s="1"/>
      <c r="L216" s="1"/>
      <c r="M216" s="1"/>
      <c r="N216" s="1"/>
      <c r="O216" s="1"/>
      <c r="P216" s="1"/>
      <c r="Q216" s="1"/>
      <c r="R216" s="1"/>
      <c r="S216" s="1"/>
      <c r="T216" s="1"/>
    </row>
    <row r="217" spans="2:20">
      <c r="B217" s="1"/>
      <c r="C217" s="1"/>
      <c r="D217" s="1"/>
      <c r="E217" s="1"/>
      <c r="F217" s="1"/>
      <c r="G217" s="1"/>
      <c r="H217" s="1"/>
      <c r="I217" s="1"/>
      <c r="J217" s="1"/>
      <c r="K217" s="1"/>
      <c r="L217" s="1"/>
      <c r="M217" s="1"/>
      <c r="N217" s="1"/>
      <c r="O217" s="1"/>
      <c r="P217" s="1"/>
      <c r="Q217" s="1"/>
      <c r="R217" s="1"/>
      <c r="S217" s="1"/>
      <c r="T217" s="1"/>
    </row>
    <row r="218" spans="2:20">
      <c r="B218" s="1"/>
      <c r="C218" s="1"/>
      <c r="D218" s="1"/>
      <c r="E218" s="1"/>
      <c r="F218" s="1"/>
      <c r="G218" s="1"/>
      <c r="H218" s="1"/>
      <c r="I218" s="1"/>
      <c r="J218" s="1"/>
      <c r="K218" s="1"/>
      <c r="L218" s="1"/>
      <c r="M218" s="1"/>
      <c r="N218" s="1"/>
      <c r="O218" s="1"/>
      <c r="P218" s="1"/>
      <c r="Q218" s="1"/>
      <c r="R218" s="1"/>
      <c r="S218" s="1"/>
      <c r="T218" s="1"/>
    </row>
    <row r="219" spans="2:20">
      <c r="B219" s="1"/>
      <c r="C219" s="1"/>
      <c r="D219" s="1"/>
      <c r="E219" s="1"/>
      <c r="F219" s="1"/>
      <c r="G219" s="1"/>
      <c r="H219" s="1"/>
      <c r="I219" s="1"/>
      <c r="J219" s="1"/>
      <c r="K219" s="1"/>
      <c r="L219" s="1"/>
      <c r="M219" s="1"/>
      <c r="N219" s="1"/>
      <c r="O219" s="1"/>
      <c r="P219" s="1"/>
      <c r="Q219" s="1"/>
      <c r="R219" s="1"/>
      <c r="S219" s="1"/>
      <c r="T219" s="1"/>
    </row>
    <row r="220" spans="2:20">
      <c r="B220" s="1"/>
      <c r="C220" s="1"/>
      <c r="D220" s="1"/>
      <c r="E220" s="1"/>
      <c r="F220" s="1"/>
      <c r="G220" s="1"/>
      <c r="H220" s="1"/>
      <c r="I220" s="1"/>
      <c r="J220" s="1"/>
      <c r="K220" s="1"/>
      <c r="L220" s="1"/>
      <c r="M220" s="1"/>
      <c r="N220" s="1"/>
      <c r="O220" s="1"/>
      <c r="P220" s="1"/>
      <c r="Q220" s="1"/>
      <c r="R220" s="1"/>
      <c r="S220" s="1"/>
      <c r="T220" s="1"/>
    </row>
    <row r="221" spans="2:20">
      <c r="B221" s="1"/>
      <c r="C221" s="1"/>
      <c r="D221" s="1"/>
      <c r="E221" s="1"/>
      <c r="F221" s="1"/>
      <c r="G221" s="1"/>
      <c r="H221" s="1"/>
      <c r="I221" s="1"/>
      <c r="J221" s="1"/>
      <c r="K221" s="1"/>
      <c r="L221" s="1"/>
      <c r="M221" s="1"/>
      <c r="N221" s="1"/>
      <c r="O221" s="1"/>
      <c r="P221" s="1"/>
      <c r="Q221" s="1"/>
      <c r="R221" s="1"/>
      <c r="S221" s="1"/>
      <c r="T221" s="1"/>
    </row>
    <row r="222" spans="2:20">
      <c r="B222" s="1"/>
      <c r="C222" s="1"/>
      <c r="D222" s="1"/>
      <c r="E222" s="1"/>
      <c r="F222" s="1"/>
      <c r="G222" s="1"/>
      <c r="H222" s="1"/>
      <c r="I222" s="1"/>
      <c r="J222" s="1"/>
      <c r="K222" s="1"/>
      <c r="L222" s="1"/>
      <c r="M222" s="1"/>
      <c r="N222" s="1"/>
      <c r="O222" s="1"/>
      <c r="P222" s="1"/>
      <c r="Q222" s="1"/>
      <c r="R222" s="1"/>
      <c r="S222" s="1"/>
      <c r="T222" s="1"/>
    </row>
    <row r="223" spans="2:20">
      <c r="B223" s="1"/>
      <c r="C223" s="1"/>
      <c r="D223" s="1"/>
      <c r="E223" s="1"/>
      <c r="F223" s="1"/>
      <c r="G223" s="1"/>
      <c r="H223" s="1"/>
      <c r="I223" s="1"/>
      <c r="J223" s="1"/>
      <c r="K223" s="1"/>
      <c r="L223" s="1"/>
      <c r="M223" s="1"/>
      <c r="N223" s="1"/>
      <c r="O223" s="1"/>
      <c r="P223" s="1"/>
      <c r="Q223" s="1"/>
      <c r="R223" s="1"/>
      <c r="S223" s="1"/>
      <c r="T223" s="1"/>
    </row>
    <row r="224" spans="2:20">
      <c r="B224" s="1"/>
      <c r="C224" s="1"/>
      <c r="D224" s="1"/>
      <c r="E224" s="1"/>
      <c r="F224" s="1"/>
      <c r="G224" s="1"/>
      <c r="H224" s="1"/>
      <c r="I224" s="1"/>
      <c r="J224" s="1"/>
      <c r="K224" s="1"/>
      <c r="L224" s="1"/>
      <c r="M224" s="1"/>
      <c r="N224" s="1"/>
      <c r="O224" s="1"/>
      <c r="P224" s="1"/>
      <c r="Q224" s="1"/>
      <c r="R224" s="1"/>
      <c r="S224" s="1"/>
      <c r="T224" s="1"/>
    </row>
    <row r="225" spans="2:20">
      <c r="B225" s="1"/>
      <c r="C225" s="1"/>
      <c r="D225" s="1"/>
      <c r="E225" s="1"/>
      <c r="F225" s="1"/>
      <c r="G225" s="1"/>
      <c r="H225" s="1"/>
      <c r="I225" s="1"/>
      <c r="J225" s="1"/>
      <c r="K225" s="1"/>
      <c r="L225" s="1"/>
      <c r="M225" s="1"/>
      <c r="N225" s="1"/>
      <c r="O225" s="1"/>
      <c r="P225" s="1"/>
      <c r="Q225" s="1"/>
      <c r="R225" s="1"/>
      <c r="S225" s="1"/>
      <c r="T225" s="1"/>
    </row>
    <row r="226" spans="2:20">
      <c r="B226" s="1"/>
      <c r="C226" s="1"/>
      <c r="D226" s="1"/>
      <c r="E226" s="1"/>
      <c r="F226" s="1"/>
      <c r="G226" s="1"/>
      <c r="H226" s="1"/>
      <c r="I226" s="1"/>
      <c r="J226" s="1"/>
      <c r="K226" s="1"/>
      <c r="L226" s="1"/>
      <c r="M226" s="1"/>
      <c r="N226" s="1"/>
      <c r="O226" s="1"/>
      <c r="P226" s="1"/>
      <c r="Q226" s="1"/>
      <c r="R226" s="1"/>
      <c r="S226" s="1"/>
      <c r="T226" s="1"/>
    </row>
    <row r="227" spans="2:20">
      <c r="B227" s="1"/>
      <c r="C227" s="1"/>
      <c r="D227" s="1"/>
      <c r="E227" s="1"/>
      <c r="F227" s="1"/>
      <c r="G227" s="1"/>
      <c r="H227" s="1"/>
      <c r="I227" s="1"/>
      <c r="J227" s="1"/>
      <c r="K227" s="1"/>
      <c r="L227" s="1"/>
      <c r="M227" s="1"/>
      <c r="N227" s="1"/>
      <c r="O227" s="1"/>
      <c r="P227" s="1"/>
      <c r="Q227" s="1"/>
      <c r="R227" s="1"/>
      <c r="S227" s="1"/>
      <c r="T227" s="1"/>
    </row>
    <row r="228" spans="2:20">
      <c r="B228" s="1"/>
      <c r="C228" s="1"/>
      <c r="D228" s="1"/>
      <c r="E228" s="1"/>
      <c r="F228" s="1"/>
      <c r="G228" s="1"/>
      <c r="H228" s="1"/>
      <c r="I228" s="1"/>
      <c r="J228" s="1"/>
      <c r="K228" s="1"/>
      <c r="L228" s="1"/>
      <c r="M228" s="1"/>
      <c r="N228" s="1"/>
      <c r="O228" s="1"/>
      <c r="P228" s="1"/>
      <c r="Q228" s="1"/>
      <c r="R228" s="1"/>
      <c r="S228" s="1"/>
      <c r="T228" s="1"/>
    </row>
    <row r="229" spans="2:20">
      <c r="B229" s="1"/>
      <c r="C229" s="1"/>
      <c r="D229" s="1"/>
      <c r="E229" s="1"/>
      <c r="F229" s="1"/>
      <c r="G229" s="1"/>
      <c r="H229" s="1"/>
      <c r="I229" s="1"/>
      <c r="J229" s="1"/>
      <c r="K229" s="1"/>
      <c r="L229" s="1"/>
      <c r="M229" s="1"/>
      <c r="N229" s="1"/>
      <c r="O229" s="1"/>
      <c r="P229" s="1"/>
      <c r="Q229" s="1"/>
      <c r="R229" s="1"/>
      <c r="S229" s="1"/>
      <c r="T229" s="1"/>
    </row>
    <row r="230" spans="2:20">
      <c r="B230" s="1"/>
      <c r="C230" s="1"/>
      <c r="D230" s="1"/>
      <c r="E230" s="1"/>
      <c r="F230" s="1"/>
      <c r="G230" s="1"/>
      <c r="H230" s="1"/>
      <c r="I230" s="1"/>
      <c r="J230" s="1"/>
      <c r="K230" s="1"/>
      <c r="L230" s="1"/>
      <c r="M230" s="1"/>
      <c r="N230" s="1"/>
      <c r="O230" s="1"/>
      <c r="P230" s="1"/>
      <c r="Q230" s="1"/>
      <c r="R230" s="1"/>
      <c r="S230" s="1"/>
      <c r="T230" s="1"/>
    </row>
    <row r="231" spans="2:20">
      <c r="B231" s="1"/>
      <c r="C231" s="1"/>
      <c r="D231" s="1"/>
      <c r="E231" s="1"/>
      <c r="F231" s="1"/>
      <c r="G231" s="1"/>
      <c r="H231" s="1"/>
      <c r="I231" s="1"/>
      <c r="J231" s="1"/>
      <c r="K231" s="1"/>
      <c r="L231" s="1"/>
      <c r="M231" s="1"/>
      <c r="N231" s="1"/>
      <c r="O231" s="1"/>
      <c r="P231" s="1"/>
      <c r="Q231" s="1"/>
      <c r="R231" s="1"/>
      <c r="S231" s="1"/>
      <c r="T231" s="1"/>
    </row>
    <row r="232" spans="2:20">
      <c r="B232" s="1"/>
      <c r="C232" s="1"/>
      <c r="D232" s="1"/>
      <c r="E232" s="1"/>
      <c r="F232" s="1"/>
      <c r="G232" s="1"/>
      <c r="H232" s="1"/>
      <c r="I232" s="1"/>
      <c r="J232" s="1"/>
      <c r="K232" s="1"/>
      <c r="L232" s="1"/>
      <c r="M232" s="1"/>
      <c r="N232" s="1"/>
      <c r="O232" s="1"/>
      <c r="P232" s="1"/>
      <c r="Q232" s="1"/>
      <c r="R232" s="1"/>
      <c r="S232" s="1"/>
      <c r="T232" s="1"/>
    </row>
    <row r="233" spans="2:20">
      <c r="B233" s="1"/>
      <c r="C233" s="1"/>
      <c r="D233" s="1"/>
      <c r="E233" s="1"/>
      <c r="F233" s="1"/>
      <c r="G233" s="1"/>
      <c r="H233" s="1"/>
      <c r="I233" s="1"/>
      <c r="J233" s="1"/>
      <c r="K233" s="1"/>
      <c r="L233" s="1"/>
      <c r="M233" s="1"/>
      <c r="N233" s="1"/>
      <c r="O233" s="1"/>
      <c r="P233" s="1"/>
      <c r="Q233" s="1"/>
      <c r="R233" s="1"/>
      <c r="S233" s="1"/>
      <c r="T233" s="1"/>
    </row>
    <row r="234" spans="2:20">
      <c r="B234" s="1"/>
      <c r="C234" s="1"/>
      <c r="D234" s="1"/>
      <c r="E234" s="1"/>
      <c r="F234" s="1"/>
      <c r="G234" s="1"/>
      <c r="H234" s="1"/>
      <c r="I234" s="1"/>
      <c r="J234" s="1"/>
      <c r="K234" s="1"/>
      <c r="L234" s="1"/>
      <c r="M234" s="1"/>
      <c r="N234" s="1"/>
      <c r="O234" s="1"/>
      <c r="P234" s="1"/>
      <c r="Q234" s="1"/>
      <c r="R234" s="1"/>
      <c r="S234" s="1"/>
      <c r="T234" s="1"/>
    </row>
    <row r="235" spans="2:20">
      <c r="B235" s="1"/>
      <c r="C235" s="1"/>
      <c r="D235" s="1"/>
      <c r="E235" s="1"/>
      <c r="F235" s="1"/>
      <c r="G235" s="1"/>
      <c r="H235" s="1"/>
      <c r="I235" s="1"/>
      <c r="J235" s="1"/>
      <c r="K235" s="1"/>
      <c r="L235" s="1"/>
      <c r="M235" s="1"/>
      <c r="N235" s="1"/>
      <c r="O235" s="1"/>
      <c r="P235" s="1"/>
      <c r="Q235" s="1"/>
      <c r="R235" s="1"/>
      <c r="S235" s="1"/>
      <c r="T235" s="1"/>
    </row>
    <row r="236" spans="2:20">
      <c r="B236" s="1"/>
      <c r="C236" s="1"/>
      <c r="D236" s="1"/>
      <c r="E236" s="1"/>
      <c r="F236" s="1"/>
      <c r="G236" s="1"/>
      <c r="H236" s="1"/>
      <c r="I236" s="1"/>
      <c r="J236" s="1"/>
      <c r="K236" s="1"/>
      <c r="L236" s="1"/>
      <c r="M236" s="1"/>
      <c r="N236" s="1"/>
      <c r="O236" s="1"/>
      <c r="P236" s="1"/>
      <c r="Q236" s="1"/>
      <c r="R236" s="1"/>
      <c r="S236" s="1"/>
      <c r="T236" s="1"/>
    </row>
    <row r="237" spans="2:20">
      <c r="B237" s="1"/>
      <c r="C237" s="1"/>
      <c r="D237" s="1"/>
      <c r="E237" s="1"/>
      <c r="F237" s="1"/>
      <c r="G237" s="1"/>
      <c r="H237" s="1"/>
      <c r="I237" s="1"/>
      <c r="J237" s="1"/>
      <c r="K237" s="1"/>
      <c r="L237" s="1"/>
      <c r="M237" s="1"/>
      <c r="N237" s="1"/>
      <c r="O237" s="1"/>
      <c r="P237" s="1"/>
      <c r="Q237" s="1"/>
      <c r="R237" s="1"/>
      <c r="S237" s="1"/>
      <c r="T237" s="1"/>
    </row>
    <row r="238" spans="2:20">
      <c r="B238" s="1"/>
      <c r="C238" s="1"/>
      <c r="D238" s="1"/>
      <c r="E238" s="1"/>
      <c r="F238" s="1"/>
      <c r="G238" s="1"/>
      <c r="H238" s="1"/>
      <c r="I238" s="1"/>
      <c r="J238" s="1"/>
      <c r="K238" s="1"/>
      <c r="L238" s="1"/>
      <c r="M238" s="1"/>
      <c r="N238" s="1"/>
      <c r="O238" s="1"/>
      <c r="P238" s="1"/>
      <c r="Q238" s="1"/>
      <c r="R238" s="1"/>
      <c r="S238" s="1"/>
      <c r="T238" s="1"/>
    </row>
    <row r="239" spans="2:20">
      <c r="B239" s="1"/>
      <c r="C239" s="1"/>
      <c r="D239" s="1"/>
      <c r="E239" s="1"/>
      <c r="F239" s="1"/>
      <c r="G239" s="1"/>
      <c r="H239" s="1"/>
      <c r="I239" s="1"/>
      <c r="J239" s="1"/>
      <c r="K239" s="1"/>
      <c r="L239" s="1"/>
      <c r="M239" s="1"/>
      <c r="N239" s="1"/>
      <c r="O239" s="1"/>
      <c r="P239" s="1"/>
      <c r="Q239" s="1"/>
      <c r="R239" s="1"/>
      <c r="S239" s="1"/>
      <c r="T239" s="1"/>
    </row>
    <row r="240" spans="2:20">
      <c r="B240" s="1"/>
      <c r="C240" s="1"/>
      <c r="D240" s="1"/>
      <c r="E240" s="1"/>
      <c r="F240" s="1"/>
      <c r="G240" s="1"/>
      <c r="H240" s="1"/>
      <c r="I240" s="1"/>
      <c r="J240" s="1"/>
      <c r="K240" s="1"/>
      <c r="L240" s="1"/>
      <c r="M240" s="1"/>
      <c r="N240" s="1"/>
      <c r="O240" s="1"/>
      <c r="P240" s="1"/>
      <c r="Q240" s="1"/>
      <c r="R240" s="1"/>
      <c r="S240" s="1"/>
      <c r="T240" s="1"/>
    </row>
    <row r="241" spans="2:20">
      <c r="B241" s="1"/>
      <c r="C241" s="1"/>
      <c r="D241" s="1"/>
      <c r="E241" s="1"/>
      <c r="F241" s="1"/>
      <c r="G241" s="1"/>
      <c r="H241" s="1"/>
      <c r="I241" s="1"/>
      <c r="J241" s="1"/>
      <c r="K241" s="1"/>
      <c r="L241" s="1"/>
      <c r="M241" s="1"/>
      <c r="N241" s="1"/>
      <c r="O241" s="1"/>
      <c r="P241" s="1"/>
      <c r="Q241" s="1"/>
      <c r="R241" s="1"/>
      <c r="S241" s="1"/>
      <c r="T241" s="1"/>
    </row>
    <row r="242" spans="2:20">
      <c r="B242" s="1"/>
      <c r="C242" s="1"/>
      <c r="D242" s="1"/>
      <c r="E242" s="1"/>
      <c r="F242" s="1"/>
      <c r="G242" s="1"/>
      <c r="H242" s="1"/>
      <c r="I242" s="1"/>
      <c r="J242" s="1"/>
      <c r="K242" s="1"/>
      <c r="L242" s="1"/>
      <c r="M242" s="1"/>
      <c r="N242" s="1"/>
      <c r="O242" s="1"/>
      <c r="P242" s="1"/>
      <c r="Q242" s="1"/>
      <c r="R242" s="1"/>
      <c r="S242" s="1"/>
      <c r="T242" s="1"/>
    </row>
    <row r="243" spans="2:20">
      <c r="B243" s="1"/>
      <c r="C243" s="1"/>
      <c r="D243" s="1"/>
      <c r="E243" s="1"/>
      <c r="F243" s="1"/>
      <c r="G243" s="1"/>
      <c r="H243" s="1"/>
      <c r="I243" s="1"/>
      <c r="J243" s="1"/>
      <c r="K243" s="1"/>
      <c r="L243" s="1"/>
      <c r="M243" s="1"/>
      <c r="N243" s="1"/>
      <c r="O243" s="1"/>
      <c r="P243" s="1"/>
      <c r="Q243" s="1"/>
      <c r="R243" s="1"/>
      <c r="S243" s="1"/>
      <c r="T243" s="1"/>
    </row>
    <row r="244" spans="2:20">
      <c r="B244" s="1"/>
      <c r="C244" s="1"/>
      <c r="D244" s="1"/>
      <c r="E244" s="1"/>
      <c r="F244" s="1"/>
      <c r="G244" s="1"/>
      <c r="H244" s="1"/>
      <c r="I244" s="1"/>
      <c r="J244" s="1"/>
      <c r="K244" s="1"/>
      <c r="L244" s="1"/>
      <c r="M244" s="1"/>
      <c r="N244" s="1"/>
      <c r="O244" s="1"/>
      <c r="P244" s="1"/>
      <c r="Q244" s="1"/>
      <c r="R244" s="1"/>
      <c r="S244" s="1"/>
      <c r="T244" s="1"/>
    </row>
    <row r="245" spans="2:20">
      <c r="B245" s="1"/>
      <c r="C245" s="1"/>
      <c r="D245" s="1"/>
      <c r="E245" s="1"/>
      <c r="F245" s="1"/>
      <c r="G245" s="1"/>
      <c r="H245" s="1"/>
      <c r="I245" s="1"/>
      <c r="J245" s="1"/>
      <c r="K245" s="1"/>
      <c r="L245" s="1"/>
      <c r="M245" s="1"/>
      <c r="N245" s="1"/>
      <c r="O245" s="1"/>
      <c r="P245" s="1"/>
      <c r="Q245" s="1"/>
      <c r="R245" s="1"/>
      <c r="S245" s="1"/>
      <c r="T245" s="1"/>
    </row>
    <row r="246" spans="2:20">
      <c r="B246" s="1"/>
      <c r="C246" s="1"/>
      <c r="D246" s="1"/>
      <c r="E246" s="1"/>
      <c r="F246" s="1"/>
      <c r="G246" s="1"/>
      <c r="H246" s="1"/>
      <c r="I246" s="1"/>
      <c r="J246" s="1"/>
      <c r="K246" s="1"/>
      <c r="L246" s="1"/>
      <c r="M246" s="1"/>
      <c r="N246" s="1"/>
      <c r="O246" s="1"/>
      <c r="P246" s="1"/>
      <c r="Q246" s="1"/>
      <c r="R246" s="1"/>
      <c r="S246" s="1"/>
      <c r="T246" s="1"/>
    </row>
    <row r="247" spans="2:20">
      <c r="B247" s="1"/>
      <c r="C247" s="1"/>
      <c r="D247" s="1"/>
      <c r="E247" s="1"/>
      <c r="F247" s="1"/>
      <c r="G247" s="1"/>
      <c r="H247" s="1"/>
      <c r="I247" s="1"/>
      <c r="J247" s="1"/>
      <c r="K247" s="1"/>
      <c r="L247" s="1"/>
      <c r="M247" s="1"/>
      <c r="N247" s="1"/>
      <c r="O247" s="1"/>
      <c r="P247" s="1"/>
      <c r="Q247" s="1"/>
      <c r="R247" s="1"/>
      <c r="S247" s="1"/>
      <c r="T247" s="1"/>
    </row>
    <row r="248" spans="2:20">
      <c r="B248" s="1"/>
      <c r="C248" s="1"/>
      <c r="D248" s="1"/>
      <c r="E248" s="1"/>
      <c r="F248" s="1"/>
      <c r="G248" s="1"/>
      <c r="H248" s="1"/>
      <c r="I248" s="1"/>
      <c r="J248" s="1"/>
      <c r="K248" s="1"/>
      <c r="L248" s="1"/>
      <c r="M248" s="1"/>
      <c r="N248" s="1"/>
      <c r="O248" s="1"/>
      <c r="P248" s="1"/>
      <c r="Q248" s="1"/>
      <c r="R248" s="1"/>
      <c r="S248" s="1"/>
      <c r="T248" s="1"/>
    </row>
    <row r="249" spans="2:20">
      <c r="B249" s="1"/>
      <c r="C249" s="1"/>
      <c r="D249" s="1"/>
      <c r="E249" s="1"/>
      <c r="F249" s="1"/>
      <c r="G249" s="1"/>
      <c r="H249" s="1"/>
      <c r="I249" s="1"/>
      <c r="J249" s="1"/>
      <c r="K249" s="1"/>
      <c r="L249" s="1"/>
      <c r="M249" s="1"/>
      <c r="N249" s="1"/>
      <c r="O249" s="1"/>
      <c r="P249" s="1"/>
      <c r="Q249" s="1"/>
      <c r="R249" s="1"/>
      <c r="S249" s="1"/>
      <c r="T249" s="1"/>
    </row>
    <row r="250" spans="2:20">
      <c r="B250" s="1"/>
      <c r="C250" s="1"/>
      <c r="D250" s="1"/>
      <c r="E250" s="1"/>
      <c r="F250" s="1"/>
      <c r="G250" s="1"/>
      <c r="H250" s="1"/>
      <c r="I250" s="1"/>
      <c r="J250" s="1"/>
      <c r="K250" s="1"/>
      <c r="L250" s="1"/>
      <c r="M250" s="1"/>
      <c r="N250" s="1"/>
      <c r="O250" s="1"/>
      <c r="P250" s="1"/>
      <c r="Q250" s="1"/>
      <c r="R250" s="1"/>
      <c r="S250" s="1"/>
      <c r="T250" s="1"/>
    </row>
    <row r="251" spans="2:20">
      <c r="B251" s="1"/>
      <c r="C251" s="1"/>
      <c r="D251" s="1"/>
      <c r="E251" s="1"/>
      <c r="F251" s="1"/>
      <c r="G251" s="1"/>
      <c r="H251" s="1"/>
      <c r="I251" s="1"/>
      <c r="J251" s="1"/>
      <c r="K251" s="1"/>
      <c r="L251" s="1"/>
      <c r="M251" s="1"/>
      <c r="N251" s="1"/>
      <c r="O251" s="1"/>
      <c r="P251" s="1"/>
      <c r="Q251" s="1"/>
      <c r="R251" s="1"/>
      <c r="S251" s="1"/>
      <c r="T251" s="1"/>
    </row>
    <row r="252" spans="2:20">
      <c r="B252" s="1"/>
      <c r="C252" s="1"/>
      <c r="D252" s="1"/>
      <c r="E252" s="1"/>
      <c r="F252" s="1"/>
      <c r="G252" s="1"/>
      <c r="H252" s="1"/>
      <c r="I252" s="1"/>
      <c r="J252" s="1"/>
      <c r="K252" s="1"/>
      <c r="L252" s="1"/>
      <c r="M252" s="1"/>
      <c r="N252" s="1"/>
      <c r="O252" s="1"/>
      <c r="P252" s="1"/>
      <c r="Q252" s="1"/>
      <c r="R252" s="1"/>
      <c r="S252" s="1"/>
      <c r="T252" s="1"/>
    </row>
    <row r="253" spans="2:20">
      <c r="B253" s="1"/>
      <c r="C253" s="1"/>
      <c r="D253" s="1"/>
      <c r="E253" s="1"/>
      <c r="F253" s="1"/>
      <c r="G253" s="1"/>
      <c r="H253" s="1"/>
      <c r="I253" s="1"/>
      <c r="J253" s="1"/>
      <c r="K253" s="1"/>
      <c r="L253" s="1"/>
      <c r="M253" s="1"/>
      <c r="N253" s="1"/>
      <c r="O253" s="1"/>
      <c r="P253" s="1"/>
      <c r="Q253" s="1"/>
      <c r="R253" s="1"/>
      <c r="S253" s="1"/>
      <c r="T253" s="1"/>
    </row>
    <row r="254" spans="2:20">
      <c r="B254" s="1"/>
      <c r="C254" s="1"/>
      <c r="D254" s="1"/>
      <c r="E254" s="1"/>
      <c r="F254" s="1"/>
      <c r="G254" s="1"/>
      <c r="H254" s="1"/>
      <c r="I254" s="1"/>
      <c r="J254" s="1"/>
      <c r="K254" s="1"/>
      <c r="L254" s="1"/>
      <c r="M254" s="1"/>
      <c r="N254" s="1"/>
      <c r="O254" s="1"/>
      <c r="P254" s="1"/>
      <c r="Q254" s="1"/>
      <c r="R254" s="1"/>
      <c r="S254" s="1"/>
      <c r="T254" s="1"/>
    </row>
    <row r="255" spans="2:20">
      <c r="B255" s="1"/>
      <c r="C255" s="1"/>
      <c r="D255" s="1"/>
      <c r="E255" s="1"/>
      <c r="F255" s="1"/>
      <c r="G255" s="1"/>
      <c r="H255" s="1"/>
      <c r="I255" s="1"/>
      <c r="J255" s="1"/>
      <c r="K255" s="1"/>
      <c r="L255" s="1"/>
      <c r="M255" s="1"/>
      <c r="N255" s="1"/>
      <c r="O255" s="1"/>
      <c r="P255" s="1"/>
      <c r="Q255" s="1"/>
      <c r="R255" s="1"/>
      <c r="S255" s="1"/>
      <c r="T255" s="1"/>
    </row>
    <row r="256" spans="2:20">
      <c r="B256" s="1"/>
      <c r="C256" s="1"/>
      <c r="D256" s="1"/>
      <c r="E256" s="1"/>
      <c r="F256" s="1"/>
      <c r="G256" s="1"/>
      <c r="H256" s="1"/>
      <c r="I256" s="1"/>
      <c r="J256" s="1"/>
      <c r="K256" s="1"/>
      <c r="L256" s="1"/>
      <c r="M256" s="1"/>
      <c r="N256" s="1"/>
      <c r="O256" s="1"/>
      <c r="P256" s="1"/>
      <c r="Q256" s="1"/>
      <c r="R256" s="1"/>
      <c r="S256" s="1"/>
      <c r="T256" s="1"/>
    </row>
    <row r="257" spans="2:20">
      <c r="B257" s="1"/>
      <c r="C257" s="1"/>
      <c r="D257" s="1"/>
      <c r="E257" s="1"/>
      <c r="F257" s="1"/>
      <c r="G257" s="1"/>
      <c r="H257" s="1"/>
      <c r="I257" s="1"/>
      <c r="J257" s="1"/>
      <c r="K257" s="1"/>
      <c r="L257" s="1"/>
      <c r="M257" s="1"/>
      <c r="N257" s="1"/>
      <c r="O257" s="1"/>
      <c r="P257" s="1"/>
      <c r="Q257" s="1"/>
      <c r="R257" s="1"/>
      <c r="S257" s="1"/>
      <c r="T257" s="1"/>
    </row>
    <row r="258" spans="2:20">
      <c r="B258" s="1"/>
      <c r="C258" s="1"/>
      <c r="D258" s="1"/>
      <c r="E258" s="1"/>
      <c r="F258" s="1"/>
      <c r="G258" s="1"/>
      <c r="H258" s="1"/>
      <c r="I258" s="1"/>
      <c r="J258" s="1"/>
      <c r="K258" s="1"/>
      <c r="L258" s="1"/>
      <c r="M258" s="1"/>
      <c r="N258" s="1"/>
      <c r="O258" s="1"/>
      <c r="P258" s="1"/>
      <c r="Q258" s="1"/>
      <c r="R258" s="1"/>
      <c r="S258" s="1"/>
      <c r="T258" s="1"/>
    </row>
    <row r="259" spans="2:20">
      <c r="B259" s="1"/>
      <c r="C259" s="1"/>
      <c r="D259" s="1"/>
      <c r="E259" s="1"/>
      <c r="F259" s="1"/>
      <c r="G259" s="1"/>
      <c r="H259" s="1"/>
      <c r="I259" s="1"/>
      <c r="J259" s="1"/>
      <c r="K259" s="1"/>
      <c r="L259" s="1"/>
      <c r="M259" s="1"/>
      <c r="N259" s="1"/>
      <c r="O259" s="1"/>
      <c r="P259" s="1"/>
      <c r="Q259" s="1"/>
      <c r="R259" s="1"/>
      <c r="S259" s="1"/>
      <c r="T259" s="1"/>
    </row>
    <row r="260" spans="2:20">
      <c r="B260" s="1"/>
      <c r="C260" s="1"/>
      <c r="D260" s="1"/>
      <c r="E260" s="1"/>
      <c r="F260" s="1"/>
      <c r="G260" s="1"/>
      <c r="H260" s="1"/>
      <c r="I260" s="1"/>
      <c r="J260" s="1"/>
      <c r="K260" s="1"/>
      <c r="L260" s="1"/>
      <c r="M260" s="1"/>
      <c r="N260" s="1"/>
      <c r="O260" s="1"/>
      <c r="P260" s="1"/>
      <c r="Q260" s="1"/>
      <c r="R260" s="1"/>
      <c r="S260" s="1"/>
      <c r="T260" s="1"/>
    </row>
    <row r="261" spans="2:20">
      <c r="B261" s="1"/>
      <c r="C261" s="1"/>
      <c r="D261" s="1"/>
      <c r="E261" s="1"/>
      <c r="F261" s="1"/>
      <c r="G261" s="1"/>
      <c r="H261" s="1"/>
      <c r="I261" s="1"/>
      <c r="J261" s="1"/>
      <c r="K261" s="1"/>
      <c r="L261" s="1"/>
      <c r="M261" s="1"/>
      <c r="N261" s="1"/>
      <c r="O261" s="1"/>
      <c r="P261" s="1"/>
      <c r="Q261" s="1"/>
      <c r="R261" s="1"/>
      <c r="S261" s="1"/>
      <c r="T261" s="1"/>
    </row>
    <row r="262" spans="2:20">
      <c r="B262" s="1"/>
      <c r="C262" s="1"/>
      <c r="D262" s="1"/>
      <c r="E262" s="1"/>
      <c r="F262" s="1"/>
      <c r="G262" s="1"/>
      <c r="H262" s="1"/>
      <c r="I262" s="1"/>
      <c r="J262" s="1"/>
      <c r="K262" s="1"/>
      <c r="L262" s="1"/>
      <c r="M262" s="1"/>
      <c r="N262" s="1"/>
      <c r="O262" s="1"/>
      <c r="P262" s="1"/>
      <c r="Q262" s="1"/>
      <c r="R262" s="1"/>
      <c r="S262" s="1"/>
      <c r="T262" s="1"/>
    </row>
    <row r="263" spans="2:20">
      <c r="B263" s="1"/>
      <c r="C263" s="1"/>
      <c r="D263" s="1"/>
      <c r="E263" s="1"/>
      <c r="F263" s="1"/>
      <c r="G263" s="1"/>
      <c r="H263" s="1"/>
      <c r="I263" s="1"/>
      <c r="J263" s="1"/>
      <c r="K263" s="1"/>
      <c r="L263" s="1"/>
      <c r="M263" s="1"/>
      <c r="N263" s="1"/>
      <c r="O263" s="1"/>
      <c r="P263" s="1"/>
      <c r="Q263" s="1"/>
      <c r="R263" s="1"/>
      <c r="S263" s="1"/>
      <c r="T263" s="1"/>
    </row>
    <row r="264" spans="2:20">
      <c r="B264" s="1"/>
      <c r="C264" s="1"/>
      <c r="D264" s="1"/>
      <c r="E264" s="1"/>
      <c r="F264" s="1"/>
      <c r="G264" s="1"/>
      <c r="H264" s="1"/>
      <c r="I264" s="1"/>
      <c r="J264" s="1"/>
      <c r="K264" s="1"/>
      <c r="L264" s="1"/>
      <c r="M264" s="1"/>
      <c r="N264" s="1"/>
      <c r="O264" s="1"/>
      <c r="P264" s="1"/>
      <c r="Q264" s="1"/>
      <c r="R264" s="1"/>
      <c r="S264" s="1"/>
      <c r="T264" s="1"/>
    </row>
    <row r="265" spans="2:20">
      <c r="B265" s="1"/>
      <c r="C265" s="1"/>
      <c r="D265" s="1"/>
      <c r="E265" s="1"/>
      <c r="F265" s="1"/>
      <c r="G265" s="1"/>
      <c r="H265" s="1"/>
      <c r="I265" s="1"/>
      <c r="J265" s="1"/>
      <c r="K265" s="1"/>
      <c r="L265" s="1"/>
      <c r="M265" s="1"/>
      <c r="N265" s="1"/>
      <c r="O265" s="1"/>
      <c r="P265" s="1"/>
      <c r="Q265" s="1"/>
      <c r="R265" s="1"/>
      <c r="S265" s="1"/>
      <c r="T265" s="1"/>
    </row>
    <row r="266" spans="2:20">
      <c r="B266" s="1"/>
      <c r="C266" s="1"/>
      <c r="D266" s="1"/>
      <c r="E266" s="1"/>
      <c r="F266" s="1"/>
      <c r="G266" s="1"/>
      <c r="H266" s="1"/>
      <c r="I266" s="1"/>
      <c r="J266" s="1"/>
      <c r="K266" s="1"/>
      <c r="L266" s="1"/>
      <c r="M266" s="1"/>
      <c r="N266" s="1"/>
      <c r="O266" s="1"/>
      <c r="P266" s="1"/>
      <c r="Q266" s="1"/>
      <c r="R266" s="1"/>
      <c r="S266" s="1"/>
      <c r="T266" s="1"/>
    </row>
    <row r="267" spans="2:20">
      <c r="B267" s="1"/>
      <c r="C267" s="1"/>
      <c r="D267" s="1"/>
      <c r="E267" s="1"/>
      <c r="F267" s="1"/>
      <c r="G267" s="1"/>
      <c r="H267" s="1"/>
      <c r="I267" s="1"/>
      <c r="J267" s="1"/>
      <c r="K267" s="1"/>
      <c r="L267" s="1"/>
      <c r="M267" s="1"/>
      <c r="N267" s="1"/>
      <c r="O267" s="1"/>
      <c r="P267" s="1"/>
      <c r="Q267" s="1"/>
      <c r="R267" s="1"/>
      <c r="S267" s="1"/>
      <c r="T267" s="1"/>
    </row>
    <row r="268" spans="2:20">
      <c r="B268" s="1"/>
      <c r="C268" s="1"/>
      <c r="D268" s="1"/>
      <c r="E268" s="1"/>
      <c r="F268" s="1"/>
      <c r="G268" s="1"/>
      <c r="H268" s="1"/>
      <c r="I268" s="1"/>
      <c r="J268" s="1"/>
      <c r="K268" s="1"/>
      <c r="L268" s="1"/>
      <c r="M268" s="1"/>
      <c r="N268" s="1"/>
      <c r="O268" s="1"/>
      <c r="P268" s="1"/>
      <c r="Q268" s="1"/>
      <c r="R268" s="1"/>
      <c r="S268" s="1"/>
      <c r="T268" s="1"/>
    </row>
    <row r="269" spans="2:20">
      <c r="B269" s="1"/>
      <c r="C269" s="1"/>
      <c r="D269" s="1"/>
      <c r="E269" s="1"/>
      <c r="F269" s="1"/>
      <c r="G269" s="1"/>
      <c r="H269" s="1"/>
      <c r="I269" s="1"/>
      <c r="J269" s="1"/>
      <c r="K269" s="1"/>
      <c r="L269" s="1"/>
      <c r="M269" s="1"/>
      <c r="N269" s="1"/>
      <c r="O269" s="1"/>
      <c r="P269" s="1"/>
      <c r="Q269" s="1"/>
      <c r="R269" s="1"/>
      <c r="S269" s="1"/>
      <c r="T269" s="1"/>
    </row>
    <row r="270" spans="2:20">
      <c r="B270" s="1"/>
      <c r="C270" s="1"/>
      <c r="D270" s="1"/>
      <c r="E270" s="1"/>
      <c r="F270" s="1"/>
      <c r="G270" s="1"/>
      <c r="H270" s="1"/>
      <c r="I270" s="1"/>
      <c r="J270" s="1"/>
      <c r="K270" s="1"/>
      <c r="L270" s="1"/>
      <c r="M270" s="1"/>
      <c r="N270" s="1"/>
      <c r="O270" s="1"/>
      <c r="P270" s="1"/>
      <c r="Q270" s="1"/>
      <c r="R270" s="1"/>
      <c r="S270" s="1"/>
      <c r="T270" s="1"/>
    </row>
    <row r="271" spans="2:20">
      <c r="B271" s="1"/>
      <c r="C271" s="1"/>
      <c r="D271" s="1"/>
      <c r="E271" s="1"/>
      <c r="F271" s="1"/>
      <c r="G271" s="1"/>
      <c r="H271" s="1"/>
      <c r="I271" s="1"/>
      <c r="J271" s="1"/>
      <c r="K271" s="1"/>
      <c r="L271" s="1"/>
      <c r="M271" s="1"/>
      <c r="N271" s="1"/>
      <c r="O271" s="1"/>
      <c r="P271" s="1"/>
      <c r="Q271" s="1"/>
      <c r="R271" s="1"/>
      <c r="S271" s="1"/>
      <c r="T271" s="1"/>
    </row>
    <row r="272" spans="2:20">
      <c r="B272" s="1"/>
      <c r="C272" s="1"/>
      <c r="D272" s="1"/>
      <c r="E272" s="1"/>
      <c r="F272" s="1"/>
      <c r="G272" s="1"/>
      <c r="H272" s="1"/>
      <c r="I272" s="1"/>
      <c r="J272" s="1"/>
      <c r="K272" s="1"/>
      <c r="L272" s="1"/>
      <c r="M272" s="1"/>
      <c r="N272" s="1"/>
      <c r="O272" s="1"/>
      <c r="P272" s="1"/>
      <c r="Q272" s="1"/>
      <c r="R272" s="1"/>
      <c r="S272" s="1"/>
      <c r="T272" s="1"/>
    </row>
    <row r="273" spans="2:20">
      <c r="B273" s="1"/>
      <c r="C273" s="1"/>
      <c r="D273" s="1"/>
      <c r="E273" s="1"/>
      <c r="F273" s="1"/>
      <c r="G273" s="1"/>
      <c r="H273" s="1"/>
      <c r="I273" s="1"/>
      <c r="J273" s="1"/>
      <c r="K273" s="1"/>
      <c r="L273" s="1"/>
      <c r="M273" s="1"/>
      <c r="N273" s="1"/>
      <c r="O273" s="1"/>
      <c r="P273" s="1"/>
      <c r="Q273" s="1"/>
      <c r="R273" s="1"/>
      <c r="S273" s="1"/>
      <c r="T273" s="1"/>
    </row>
    <row r="274" spans="2:20">
      <c r="B274" s="1"/>
      <c r="C274" s="1"/>
      <c r="D274" s="1"/>
      <c r="E274" s="1"/>
      <c r="F274" s="1"/>
      <c r="G274" s="1"/>
      <c r="H274" s="1"/>
      <c r="I274" s="1"/>
      <c r="J274" s="1"/>
      <c r="K274" s="1"/>
      <c r="L274" s="1"/>
      <c r="M274" s="1"/>
      <c r="N274" s="1"/>
      <c r="O274" s="1"/>
      <c r="P274" s="1"/>
      <c r="Q274" s="1"/>
      <c r="R274" s="1"/>
      <c r="S274" s="1"/>
      <c r="T274" s="1"/>
    </row>
    <row r="275" spans="2:20">
      <c r="B275" s="1"/>
      <c r="C275" s="1"/>
      <c r="D275" s="1"/>
      <c r="E275" s="1"/>
      <c r="F275" s="1"/>
      <c r="G275" s="1"/>
      <c r="H275" s="1"/>
      <c r="I275" s="1"/>
      <c r="J275" s="1"/>
      <c r="K275" s="1"/>
      <c r="L275" s="1"/>
      <c r="M275" s="1"/>
      <c r="N275" s="1"/>
      <c r="O275" s="1"/>
      <c r="P275" s="1"/>
      <c r="Q275" s="1"/>
      <c r="R275" s="1"/>
      <c r="S275" s="1"/>
      <c r="T275" s="1"/>
    </row>
    <row r="276" spans="2:20">
      <c r="B276" s="1"/>
      <c r="C276" s="1"/>
      <c r="D276" s="1"/>
      <c r="E276" s="1"/>
      <c r="F276" s="1"/>
      <c r="G276" s="1"/>
      <c r="H276" s="1"/>
      <c r="I276" s="1"/>
      <c r="J276" s="1"/>
      <c r="K276" s="1"/>
      <c r="L276" s="1"/>
      <c r="M276" s="1"/>
      <c r="N276" s="1"/>
      <c r="O276" s="1"/>
      <c r="P276" s="1"/>
      <c r="Q276" s="1"/>
      <c r="R276" s="1"/>
      <c r="S276" s="1"/>
      <c r="T276" s="1"/>
    </row>
    <row r="277" spans="2:20">
      <c r="B277" s="1"/>
      <c r="C277" s="1"/>
      <c r="D277" s="1"/>
      <c r="E277" s="1"/>
      <c r="F277" s="1"/>
      <c r="G277" s="1"/>
      <c r="H277" s="1"/>
      <c r="I277" s="1"/>
      <c r="J277" s="1"/>
      <c r="K277" s="1"/>
      <c r="L277" s="1"/>
      <c r="M277" s="1"/>
      <c r="N277" s="1"/>
      <c r="O277" s="1"/>
      <c r="P277" s="1"/>
      <c r="Q277" s="1"/>
      <c r="R277" s="1"/>
      <c r="S277" s="1"/>
      <c r="T277" s="1"/>
    </row>
    <row r="278" spans="2:20">
      <c r="B278" s="1"/>
      <c r="C278" s="1"/>
      <c r="D278" s="1"/>
      <c r="E278" s="1"/>
      <c r="F278" s="1"/>
      <c r="G278" s="1"/>
      <c r="H278" s="1"/>
      <c r="I278" s="1"/>
      <c r="J278" s="1"/>
      <c r="K278" s="1"/>
      <c r="L278" s="1"/>
      <c r="M278" s="1"/>
      <c r="N278" s="1"/>
      <c r="O278" s="1"/>
      <c r="P278" s="1"/>
      <c r="Q278" s="1"/>
      <c r="R278" s="1"/>
      <c r="S278" s="1"/>
      <c r="T278" s="1"/>
    </row>
    <row r="279" spans="2:20">
      <c r="B279" s="1"/>
      <c r="C279" s="1"/>
      <c r="D279" s="1"/>
      <c r="E279" s="1"/>
      <c r="F279" s="1"/>
      <c r="G279" s="1"/>
      <c r="H279" s="1"/>
      <c r="I279" s="1"/>
      <c r="J279" s="1"/>
      <c r="K279" s="1"/>
      <c r="L279" s="1"/>
      <c r="M279" s="1"/>
      <c r="N279" s="1"/>
      <c r="O279" s="1"/>
      <c r="P279" s="1"/>
      <c r="Q279" s="1"/>
      <c r="R279" s="1"/>
      <c r="S279" s="1"/>
      <c r="T279" s="1"/>
    </row>
    <row r="280" spans="2:20">
      <c r="B280" s="1"/>
      <c r="C280" s="1"/>
      <c r="D280" s="1"/>
      <c r="E280" s="1"/>
      <c r="F280" s="1"/>
      <c r="G280" s="1"/>
      <c r="H280" s="1"/>
      <c r="I280" s="1"/>
      <c r="J280" s="1"/>
      <c r="K280" s="1"/>
      <c r="L280" s="1"/>
      <c r="M280" s="1"/>
      <c r="N280" s="1"/>
      <c r="O280" s="1"/>
      <c r="P280" s="1"/>
      <c r="Q280" s="1"/>
      <c r="R280" s="1"/>
      <c r="S280" s="1"/>
      <c r="T280" s="1"/>
    </row>
    <row r="281" spans="2:20">
      <c r="B281" s="1"/>
      <c r="C281" s="1"/>
      <c r="D281" s="1"/>
      <c r="E281" s="1"/>
      <c r="F281" s="1"/>
      <c r="G281" s="1"/>
      <c r="H281" s="1"/>
      <c r="I281" s="1"/>
      <c r="J281" s="1"/>
      <c r="K281" s="1"/>
      <c r="L281" s="1"/>
      <c r="M281" s="1"/>
      <c r="N281" s="1"/>
      <c r="O281" s="1"/>
      <c r="P281" s="1"/>
      <c r="Q281" s="1"/>
      <c r="R281" s="1"/>
      <c r="S281" s="1"/>
      <c r="T281" s="1"/>
    </row>
    <row r="282" spans="2:20">
      <c r="B282" s="1"/>
      <c r="C282" s="1"/>
      <c r="D282" s="1"/>
      <c r="E282" s="1"/>
      <c r="F282" s="1"/>
      <c r="G282" s="1"/>
      <c r="H282" s="1"/>
      <c r="I282" s="1"/>
      <c r="J282" s="1"/>
      <c r="K282" s="1"/>
      <c r="L282" s="1"/>
      <c r="M282" s="1"/>
      <c r="N282" s="1"/>
      <c r="O282" s="1"/>
      <c r="P282" s="1"/>
      <c r="Q282" s="1"/>
      <c r="R282" s="1"/>
      <c r="S282" s="1"/>
      <c r="T282" s="1"/>
    </row>
    <row r="283" spans="2:20">
      <c r="B283" s="1"/>
      <c r="C283" s="1"/>
      <c r="D283" s="1"/>
      <c r="E283" s="1"/>
      <c r="F283" s="1"/>
      <c r="G283" s="1"/>
      <c r="H283" s="1"/>
      <c r="I283" s="1"/>
      <c r="J283" s="1"/>
      <c r="K283" s="1"/>
      <c r="L283" s="1"/>
      <c r="M283" s="1"/>
      <c r="N283" s="1"/>
      <c r="O283" s="1"/>
      <c r="P283" s="1"/>
      <c r="Q283" s="1"/>
      <c r="R283" s="1"/>
      <c r="S283" s="1"/>
      <c r="T283" s="1"/>
    </row>
    <row r="284" spans="2:20">
      <c r="B284" s="1"/>
      <c r="C284" s="1"/>
      <c r="D284" s="1"/>
      <c r="E284" s="1"/>
      <c r="F284" s="1"/>
      <c r="G284" s="1"/>
      <c r="H284" s="1"/>
      <c r="I284" s="1"/>
      <c r="J284" s="1"/>
      <c r="K284" s="1"/>
      <c r="L284" s="1"/>
      <c r="M284" s="1"/>
      <c r="N284" s="1"/>
      <c r="O284" s="1"/>
      <c r="P284" s="1"/>
      <c r="Q284" s="1"/>
      <c r="R284" s="1"/>
      <c r="S284" s="1"/>
      <c r="T284" s="1"/>
    </row>
    <row r="285" spans="2:20">
      <c r="B285" s="1"/>
      <c r="C285" s="1"/>
      <c r="D285" s="1"/>
      <c r="E285" s="1"/>
      <c r="F285" s="1"/>
      <c r="G285" s="1"/>
      <c r="H285" s="1"/>
      <c r="I285" s="1"/>
      <c r="J285" s="1"/>
      <c r="K285" s="1"/>
      <c r="L285" s="1"/>
      <c r="M285" s="1"/>
      <c r="N285" s="1"/>
      <c r="O285" s="1"/>
      <c r="P285" s="1"/>
      <c r="Q285" s="1"/>
      <c r="R285" s="1"/>
      <c r="S285" s="1"/>
      <c r="T285" s="1"/>
    </row>
    <row r="286" spans="2:20">
      <c r="B286" s="1"/>
      <c r="C286" s="1"/>
      <c r="D286" s="1"/>
      <c r="E286" s="1"/>
      <c r="F286" s="1"/>
      <c r="G286" s="1"/>
      <c r="H286" s="1"/>
      <c r="I286" s="1"/>
      <c r="J286" s="1"/>
      <c r="K286" s="1"/>
      <c r="L286" s="1"/>
      <c r="M286" s="1"/>
      <c r="N286" s="1"/>
      <c r="O286" s="1"/>
      <c r="P286" s="1"/>
      <c r="Q286" s="1"/>
      <c r="R286" s="1"/>
      <c r="S286" s="1"/>
      <c r="T286" s="1"/>
    </row>
    <row r="287" spans="2:20">
      <c r="B287" s="1"/>
      <c r="C287" s="1"/>
      <c r="D287" s="1"/>
      <c r="E287" s="1"/>
      <c r="F287" s="1"/>
      <c r="G287" s="1"/>
      <c r="H287" s="1"/>
      <c r="I287" s="1"/>
      <c r="J287" s="1"/>
      <c r="K287" s="1"/>
      <c r="L287" s="1"/>
      <c r="M287" s="1"/>
      <c r="N287" s="1"/>
      <c r="O287" s="1"/>
      <c r="P287" s="1"/>
      <c r="Q287" s="1"/>
      <c r="R287" s="1"/>
      <c r="S287" s="1"/>
      <c r="T287" s="1"/>
    </row>
    <row r="288" spans="2:20">
      <c r="B288" s="1"/>
      <c r="C288" s="1"/>
      <c r="D288" s="1"/>
      <c r="E288" s="1"/>
      <c r="F288" s="1"/>
      <c r="G288" s="1"/>
      <c r="H288" s="1"/>
      <c r="I288" s="1"/>
      <c r="J288" s="1"/>
      <c r="K288" s="1"/>
      <c r="L288" s="1"/>
      <c r="M288" s="1"/>
      <c r="N288" s="1"/>
      <c r="O288" s="1"/>
      <c r="P288" s="1"/>
      <c r="Q288" s="1"/>
      <c r="R288" s="1"/>
      <c r="S288" s="1"/>
      <c r="T288" s="1"/>
    </row>
    <row r="289" spans="2:20">
      <c r="B289" s="1"/>
      <c r="C289" s="1"/>
      <c r="D289" s="1"/>
      <c r="E289" s="1"/>
      <c r="F289" s="1"/>
      <c r="G289" s="1"/>
      <c r="H289" s="1"/>
      <c r="I289" s="1"/>
      <c r="J289" s="1"/>
      <c r="K289" s="1"/>
      <c r="L289" s="1"/>
      <c r="M289" s="1"/>
      <c r="N289" s="1"/>
      <c r="O289" s="1"/>
      <c r="P289" s="1"/>
      <c r="Q289" s="1"/>
      <c r="R289" s="1"/>
      <c r="S289" s="1"/>
      <c r="T289" s="1"/>
    </row>
    <row r="290" spans="2:20">
      <c r="B290" s="1"/>
      <c r="C290" s="1"/>
      <c r="D290" s="1"/>
      <c r="E290" s="1"/>
      <c r="F290" s="1"/>
      <c r="G290" s="1"/>
      <c r="H290" s="1"/>
      <c r="I290" s="1"/>
      <c r="J290" s="1"/>
      <c r="K290" s="1"/>
      <c r="L290" s="1"/>
      <c r="M290" s="1"/>
      <c r="N290" s="1"/>
      <c r="O290" s="1"/>
      <c r="P290" s="1"/>
      <c r="Q290" s="1"/>
      <c r="R290" s="1"/>
      <c r="S290" s="1"/>
      <c r="T290" s="1"/>
    </row>
    <row r="291" spans="2:20">
      <c r="B291" s="1"/>
      <c r="C291" s="1"/>
      <c r="D291" s="1"/>
      <c r="E291" s="1"/>
      <c r="F291" s="1"/>
      <c r="G291" s="1"/>
      <c r="H291" s="1"/>
      <c r="I291" s="1"/>
      <c r="J291" s="1"/>
      <c r="K291" s="1"/>
      <c r="L291" s="1"/>
      <c r="M291" s="1"/>
      <c r="N291" s="1"/>
      <c r="O291" s="1"/>
      <c r="P291" s="1"/>
      <c r="Q291" s="1"/>
      <c r="R291" s="1"/>
      <c r="S291" s="1"/>
      <c r="T291" s="1"/>
    </row>
    <row r="292" spans="2:20">
      <c r="B292" s="1"/>
      <c r="C292" s="1"/>
      <c r="D292" s="1"/>
      <c r="E292" s="1"/>
      <c r="F292" s="1"/>
      <c r="G292" s="1"/>
      <c r="H292" s="1"/>
      <c r="I292" s="1"/>
      <c r="J292" s="1"/>
      <c r="K292" s="1"/>
      <c r="L292" s="1"/>
      <c r="M292" s="1"/>
      <c r="N292" s="1"/>
      <c r="O292" s="1"/>
      <c r="P292" s="1"/>
      <c r="Q292" s="1"/>
      <c r="R292" s="1"/>
      <c r="S292" s="1"/>
      <c r="T292" s="1"/>
    </row>
    <row r="293" spans="2:20">
      <c r="B293" s="1"/>
      <c r="C293" s="1"/>
      <c r="D293" s="1"/>
      <c r="E293" s="1"/>
      <c r="F293" s="1"/>
      <c r="G293" s="1"/>
      <c r="H293" s="1"/>
      <c r="I293" s="1"/>
      <c r="J293" s="1"/>
      <c r="K293" s="1"/>
      <c r="L293" s="1"/>
      <c r="M293" s="1"/>
      <c r="N293" s="1"/>
      <c r="O293" s="1"/>
      <c r="P293" s="1"/>
      <c r="Q293" s="1"/>
      <c r="R293" s="1"/>
      <c r="S293" s="1"/>
      <c r="T293" s="1"/>
    </row>
    <row r="294" spans="2:20">
      <c r="B294" s="1"/>
      <c r="C294" s="1"/>
      <c r="D294" s="1"/>
      <c r="E294" s="1"/>
      <c r="F294" s="1"/>
      <c r="G294" s="1"/>
      <c r="H294" s="1"/>
      <c r="I294" s="1"/>
      <c r="J294" s="1"/>
      <c r="K294" s="1"/>
      <c r="L294" s="1"/>
      <c r="M294" s="1"/>
      <c r="N294" s="1"/>
      <c r="O294" s="1"/>
      <c r="P294" s="1"/>
      <c r="Q294" s="1"/>
      <c r="R294" s="1"/>
      <c r="S294" s="1"/>
      <c r="T294" s="1"/>
    </row>
    <row r="295" spans="2:20">
      <c r="B295" s="1"/>
      <c r="C295" s="1"/>
      <c r="D295" s="1"/>
      <c r="E295" s="1"/>
      <c r="F295" s="1"/>
      <c r="G295" s="1"/>
      <c r="H295" s="1"/>
      <c r="I295" s="1"/>
      <c r="J295" s="1"/>
      <c r="K295" s="1"/>
      <c r="L295" s="1"/>
      <c r="M295" s="1"/>
      <c r="N295" s="1"/>
      <c r="O295" s="1"/>
      <c r="P295" s="1"/>
      <c r="Q295" s="1"/>
      <c r="R295" s="1"/>
      <c r="S295" s="1"/>
      <c r="T295" s="1"/>
    </row>
    <row r="296" spans="2:20">
      <c r="B296" s="1"/>
      <c r="C296" s="1"/>
      <c r="D296" s="1"/>
      <c r="E296" s="1"/>
      <c r="F296" s="1"/>
      <c r="G296" s="1"/>
      <c r="H296" s="1"/>
      <c r="I296" s="1"/>
      <c r="J296" s="1"/>
      <c r="K296" s="1"/>
      <c r="L296" s="1"/>
      <c r="M296" s="1"/>
      <c r="N296" s="1"/>
      <c r="O296" s="1"/>
      <c r="P296" s="1"/>
      <c r="Q296" s="1"/>
      <c r="R296" s="1"/>
      <c r="S296" s="1"/>
      <c r="T296" s="1"/>
    </row>
    <row r="297" spans="2:20">
      <c r="B297" s="1"/>
      <c r="C297" s="1"/>
      <c r="D297" s="1"/>
      <c r="E297" s="1"/>
      <c r="F297" s="1"/>
      <c r="G297" s="1"/>
      <c r="H297" s="1"/>
      <c r="I297" s="1"/>
      <c r="J297" s="1"/>
      <c r="K297" s="1"/>
      <c r="L297" s="1"/>
      <c r="M297" s="1"/>
      <c r="N297" s="1"/>
      <c r="O297" s="1"/>
      <c r="P297" s="1"/>
      <c r="Q297" s="1"/>
      <c r="R297" s="1"/>
      <c r="S297" s="1"/>
      <c r="T297" s="1"/>
    </row>
    <row r="298" spans="2:20">
      <c r="B298" s="1"/>
      <c r="C298" s="1"/>
      <c r="D298" s="1"/>
      <c r="E298" s="1"/>
      <c r="F298" s="1"/>
      <c r="G298" s="1"/>
      <c r="H298" s="1"/>
      <c r="I298" s="1"/>
      <c r="J298" s="1"/>
      <c r="K298" s="1"/>
      <c r="L298" s="1"/>
      <c r="M298" s="1"/>
      <c r="N298" s="1"/>
      <c r="O298" s="1"/>
      <c r="P298" s="1"/>
      <c r="Q298" s="1"/>
      <c r="R298" s="1"/>
      <c r="S298" s="1"/>
      <c r="T298" s="1"/>
    </row>
    <row r="299" spans="2:20">
      <c r="B299" s="1"/>
      <c r="C299" s="1"/>
      <c r="D299" s="1"/>
      <c r="E299" s="1"/>
      <c r="F299" s="1"/>
      <c r="G299" s="1"/>
      <c r="H299" s="1"/>
      <c r="I299" s="1"/>
      <c r="J299" s="1"/>
      <c r="K299" s="1"/>
      <c r="L299" s="1"/>
      <c r="M299" s="1"/>
      <c r="N299" s="1"/>
      <c r="O299" s="1"/>
      <c r="P299" s="1"/>
      <c r="Q299" s="1"/>
      <c r="R299" s="1"/>
      <c r="S299" s="1"/>
      <c r="T299" s="1"/>
    </row>
    <row r="300" spans="2:20">
      <c r="B300" s="1"/>
      <c r="C300" s="1"/>
      <c r="D300" s="1"/>
      <c r="E300" s="1"/>
      <c r="F300" s="1"/>
      <c r="G300" s="1"/>
      <c r="H300" s="1"/>
      <c r="I300" s="1"/>
      <c r="J300" s="1"/>
      <c r="K300" s="1"/>
      <c r="L300" s="1"/>
      <c r="M300" s="1"/>
      <c r="N300" s="1"/>
      <c r="O300" s="1"/>
      <c r="P300" s="1"/>
      <c r="Q300" s="1"/>
      <c r="R300" s="1"/>
      <c r="S300" s="1"/>
      <c r="T300" s="1"/>
    </row>
    <row r="301" spans="2:20">
      <c r="B301" s="1"/>
      <c r="C301" s="1"/>
      <c r="D301" s="1"/>
      <c r="E301" s="1"/>
      <c r="F301" s="1"/>
      <c r="G301" s="1"/>
      <c r="H301" s="1"/>
      <c r="I301" s="1"/>
      <c r="J301" s="1"/>
      <c r="K301" s="1"/>
      <c r="L301" s="1"/>
      <c r="M301" s="1"/>
      <c r="N301" s="1"/>
      <c r="O301" s="1"/>
      <c r="P301" s="1"/>
      <c r="Q301" s="1"/>
      <c r="R301" s="1"/>
      <c r="S301" s="1"/>
      <c r="T301" s="1"/>
    </row>
    <row r="302" spans="2:20">
      <c r="B302" s="1"/>
      <c r="C302" s="1"/>
      <c r="D302" s="1"/>
      <c r="E302" s="1"/>
      <c r="F302" s="1"/>
      <c r="G302" s="1"/>
      <c r="H302" s="1"/>
      <c r="I302" s="1"/>
      <c r="J302" s="1"/>
      <c r="K302" s="1"/>
      <c r="L302" s="1"/>
      <c r="M302" s="1"/>
      <c r="N302" s="1"/>
      <c r="O302" s="1"/>
      <c r="P302" s="1"/>
      <c r="Q302" s="1"/>
      <c r="R302" s="1"/>
      <c r="S302" s="1"/>
      <c r="T302" s="1"/>
    </row>
    <row r="303" spans="2:20">
      <c r="B303" s="1"/>
      <c r="C303" s="1"/>
      <c r="D303" s="1"/>
      <c r="E303" s="1"/>
      <c r="F303" s="1"/>
      <c r="G303" s="1"/>
      <c r="H303" s="1"/>
      <c r="I303" s="1"/>
      <c r="J303" s="1"/>
      <c r="K303" s="1"/>
      <c r="L303" s="1"/>
      <c r="M303" s="1"/>
      <c r="N303" s="1"/>
      <c r="O303" s="1"/>
      <c r="P303" s="1"/>
      <c r="Q303" s="1"/>
      <c r="R303" s="1"/>
      <c r="S303" s="1"/>
      <c r="T303" s="1"/>
    </row>
    <row r="304" spans="2:20">
      <c r="B304" s="1"/>
      <c r="C304" s="1"/>
      <c r="D304" s="1"/>
      <c r="E304" s="1"/>
      <c r="F304" s="1"/>
      <c r="G304" s="1"/>
      <c r="H304" s="1"/>
      <c r="I304" s="1"/>
      <c r="J304" s="1"/>
      <c r="K304" s="1"/>
      <c r="L304" s="1"/>
      <c r="M304" s="1"/>
      <c r="N304" s="1"/>
      <c r="O304" s="1"/>
      <c r="P304" s="1"/>
      <c r="Q304" s="1"/>
      <c r="R304" s="1"/>
      <c r="S304" s="1"/>
      <c r="T304" s="1"/>
    </row>
    <row r="305" spans="2:20">
      <c r="B305" s="1"/>
      <c r="C305" s="1"/>
      <c r="D305" s="1"/>
      <c r="E305" s="1"/>
      <c r="F305" s="1"/>
      <c r="G305" s="1"/>
      <c r="H305" s="1"/>
      <c r="I305" s="1"/>
      <c r="J305" s="1"/>
      <c r="K305" s="1"/>
      <c r="L305" s="1"/>
      <c r="M305" s="1"/>
      <c r="N305" s="1"/>
      <c r="O305" s="1"/>
      <c r="P305" s="1"/>
      <c r="Q305" s="1"/>
      <c r="R305" s="1"/>
      <c r="S305" s="1"/>
      <c r="T305" s="1"/>
    </row>
    <row r="306" spans="2:20">
      <c r="B306" s="1"/>
      <c r="C306" s="1"/>
      <c r="D306" s="1"/>
      <c r="E306" s="1"/>
      <c r="F306" s="1"/>
      <c r="G306" s="1"/>
      <c r="H306" s="1"/>
      <c r="I306" s="1"/>
      <c r="J306" s="1"/>
      <c r="K306" s="1"/>
      <c r="L306" s="1"/>
      <c r="M306" s="1"/>
      <c r="N306" s="1"/>
      <c r="O306" s="1"/>
      <c r="P306" s="1"/>
      <c r="Q306" s="1"/>
      <c r="R306" s="1"/>
      <c r="S306" s="1"/>
      <c r="T306" s="1"/>
    </row>
    <row r="307" spans="2:20">
      <c r="B307" s="1"/>
      <c r="C307" s="1"/>
      <c r="D307" s="1"/>
      <c r="E307" s="1"/>
      <c r="F307" s="1"/>
      <c r="G307" s="1"/>
      <c r="H307" s="1"/>
      <c r="I307" s="1"/>
      <c r="J307" s="1"/>
      <c r="K307" s="1"/>
      <c r="L307" s="1"/>
      <c r="M307" s="1"/>
      <c r="N307" s="1"/>
      <c r="O307" s="1"/>
      <c r="P307" s="1"/>
      <c r="Q307" s="1"/>
      <c r="R307" s="1"/>
      <c r="S307" s="1"/>
      <c r="T307" s="1"/>
    </row>
    <row r="308" spans="2:20">
      <c r="B308" s="1"/>
      <c r="C308" s="1"/>
      <c r="D308" s="1"/>
      <c r="E308" s="1"/>
      <c r="F308" s="1"/>
      <c r="G308" s="1"/>
      <c r="H308" s="1"/>
      <c r="I308" s="1"/>
      <c r="J308" s="1"/>
      <c r="K308" s="1"/>
      <c r="L308" s="1"/>
      <c r="M308" s="1"/>
      <c r="N308" s="1"/>
      <c r="O308" s="1"/>
      <c r="P308" s="1"/>
      <c r="Q308" s="1"/>
      <c r="R308" s="1"/>
      <c r="S308" s="1"/>
      <c r="T308" s="1"/>
    </row>
    <row r="309" spans="2:20">
      <c r="B309" s="1"/>
      <c r="C309" s="1"/>
      <c r="D309" s="1"/>
      <c r="E309" s="1"/>
      <c r="F309" s="1"/>
      <c r="G309" s="1"/>
      <c r="H309" s="1"/>
      <c r="I309" s="1"/>
      <c r="J309" s="1"/>
      <c r="K309" s="1"/>
      <c r="L309" s="1"/>
      <c r="M309" s="1"/>
      <c r="N309" s="1"/>
      <c r="O309" s="1"/>
      <c r="P309" s="1"/>
      <c r="Q309" s="1"/>
      <c r="R309" s="1"/>
      <c r="S309" s="1"/>
      <c r="T309" s="1"/>
    </row>
    <row r="310" spans="2:20">
      <c r="B310" s="1"/>
      <c r="C310" s="1"/>
      <c r="D310" s="1"/>
      <c r="E310" s="1"/>
      <c r="F310" s="1"/>
      <c r="G310" s="1"/>
      <c r="H310" s="1"/>
      <c r="I310" s="1"/>
      <c r="J310" s="1"/>
      <c r="K310" s="1"/>
      <c r="L310" s="1"/>
      <c r="M310" s="1"/>
      <c r="N310" s="1"/>
      <c r="O310" s="1"/>
      <c r="P310" s="1"/>
      <c r="Q310" s="1"/>
      <c r="R310" s="1"/>
      <c r="S310" s="1"/>
      <c r="T310" s="1"/>
    </row>
    <row r="311" spans="2:20">
      <c r="B311" s="1"/>
      <c r="C311" s="1"/>
      <c r="D311" s="1"/>
      <c r="E311" s="1"/>
      <c r="F311" s="1"/>
      <c r="G311" s="1"/>
      <c r="H311" s="1"/>
      <c r="I311" s="1"/>
      <c r="J311" s="1"/>
      <c r="K311" s="1"/>
      <c r="L311" s="1"/>
      <c r="M311" s="1"/>
      <c r="N311" s="1"/>
      <c r="O311" s="1"/>
      <c r="P311" s="1"/>
      <c r="Q311" s="1"/>
      <c r="R311" s="1"/>
      <c r="S311" s="1"/>
      <c r="T311" s="1"/>
    </row>
    <row r="312" spans="2:20">
      <c r="B312" s="1"/>
      <c r="C312" s="1"/>
      <c r="D312" s="1"/>
      <c r="E312" s="1"/>
      <c r="F312" s="1"/>
      <c r="G312" s="1"/>
      <c r="H312" s="1"/>
      <c r="I312" s="1"/>
      <c r="J312" s="1"/>
      <c r="K312" s="1"/>
      <c r="L312" s="1"/>
      <c r="M312" s="1"/>
      <c r="N312" s="1"/>
      <c r="O312" s="1"/>
      <c r="P312" s="1"/>
      <c r="Q312" s="1"/>
      <c r="R312" s="1"/>
      <c r="S312" s="1"/>
      <c r="T312" s="1"/>
    </row>
    <row r="313" spans="2:20">
      <c r="B313" s="1"/>
      <c r="C313" s="1"/>
      <c r="D313" s="1"/>
      <c r="E313" s="1"/>
      <c r="F313" s="1"/>
      <c r="G313" s="1"/>
      <c r="H313" s="1"/>
      <c r="I313" s="1"/>
      <c r="J313" s="1"/>
      <c r="K313" s="1"/>
      <c r="L313" s="1"/>
      <c r="M313" s="1"/>
      <c r="N313" s="1"/>
      <c r="O313" s="1"/>
      <c r="P313" s="1"/>
      <c r="Q313" s="1"/>
      <c r="R313" s="1"/>
      <c r="S313" s="1"/>
      <c r="T313" s="1"/>
    </row>
    <row r="314" spans="2:20">
      <c r="B314" s="1"/>
      <c r="C314" s="1"/>
      <c r="D314" s="1"/>
      <c r="E314" s="1"/>
      <c r="F314" s="1"/>
      <c r="G314" s="1"/>
      <c r="H314" s="1"/>
      <c r="I314" s="1"/>
      <c r="J314" s="1"/>
      <c r="K314" s="1"/>
      <c r="L314" s="1"/>
      <c r="M314" s="1"/>
      <c r="N314" s="1"/>
      <c r="O314" s="1"/>
      <c r="P314" s="1"/>
      <c r="Q314" s="1"/>
      <c r="R314" s="1"/>
      <c r="S314" s="1"/>
      <c r="T314" s="1"/>
    </row>
    <row r="315" spans="2:20">
      <c r="B315" s="1"/>
      <c r="C315" s="1"/>
      <c r="D315" s="1"/>
      <c r="E315" s="1"/>
      <c r="F315" s="1"/>
      <c r="G315" s="1"/>
      <c r="H315" s="1"/>
      <c r="I315" s="1"/>
      <c r="J315" s="1"/>
      <c r="K315" s="1"/>
      <c r="L315" s="1"/>
      <c r="M315" s="1"/>
      <c r="N315" s="1"/>
      <c r="O315" s="1"/>
      <c r="P315" s="1"/>
      <c r="Q315" s="1"/>
      <c r="R315" s="1"/>
      <c r="S315" s="1"/>
      <c r="T315" s="1"/>
    </row>
    <row r="316" spans="2:20">
      <c r="B316" s="1"/>
      <c r="C316" s="1"/>
      <c r="D316" s="1"/>
      <c r="E316" s="1"/>
      <c r="F316" s="1"/>
      <c r="G316" s="1"/>
      <c r="H316" s="1"/>
      <c r="I316" s="1"/>
      <c r="J316" s="1"/>
      <c r="K316" s="1"/>
      <c r="L316" s="1"/>
      <c r="M316" s="1"/>
      <c r="N316" s="1"/>
      <c r="O316" s="1"/>
      <c r="P316" s="1"/>
      <c r="Q316" s="1"/>
      <c r="R316" s="1"/>
      <c r="S316" s="1"/>
      <c r="T316" s="1"/>
    </row>
    <row r="317" spans="2:20">
      <c r="B317" s="1"/>
      <c r="C317" s="1"/>
      <c r="D317" s="1"/>
      <c r="E317" s="1"/>
      <c r="F317" s="1"/>
      <c r="G317" s="1"/>
      <c r="H317" s="1"/>
      <c r="I317" s="1"/>
      <c r="J317" s="1"/>
      <c r="K317" s="1"/>
      <c r="L317" s="1"/>
      <c r="M317" s="1"/>
      <c r="N317" s="1"/>
      <c r="O317" s="1"/>
      <c r="P317" s="1"/>
      <c r="Q317" s="1"/>
      <c r="R317" s="1"/>
      <c r="S317" s="1"/>
      <c r="T317" s="1"/>
    </row>
    <row r="318" spans="2:20">
      <c r="B318" s="1"/>
      <c r="C318" s="1"/>
      <c r="D318" s="1"/>
      <c r="E318" s="1"/>
      <c r="F318" s="1"/>
      <c r="G318" s="1"/>
      <c r="H318" s="1"/>
      <c r="I318" s="1"/>
      <c r="J318" s="1"/>
      <c r="K318" s="1"/>
      <c r="L318" s="1"/>
      <c r="M318" s="1"/>
      <c r="N318" s="1"/>
      <c r="O318" s="1"/>
      <c r="P318" s="1"/>
      <c r="Q318" s="1"/>
      <c r="R318" s="1"/>
      <c r="S318" s="1"/>
      <c r="T318" s="1"/>
    </row>
    <row r="319" spans="2:20">
      <c r="B319" s="1"/>
      <c r="C319" s="1"/>
      <c r="D319" s="1"/>
      <c r="E319" s="1"/>
      <c r="F319" s="1"/>
      <c r="G319" s="1"/>
      <c r="H319" s="1"/>
      <c r="I319" s="1"/>
      <c r="J319" s="1"/>
      <c r="K319" s="1"/>
      <c r="L319" s="1"/>
      <c r="M319" s="1"/>
      <c r="N319" s="1"/>
      <c r="O319" s="1"/>
      <c r="P319" s="1"/>
      <c r="Q319" s="1"/>
      <c r="R319" s="1"/>
      <c r="S319" s="1"/>
      <c r="T319" s="1"/>
    </row>
    <row r="320" spans="2:20">
      <c r="B320" s="1"/>
      <c r="C320" s="1"/>
      <c r="D320" s="1"/>
      <c r="E320" s="1"/>
      <c r="F320" s="1"/>
      <c r="G320" s="1"/>
      <c r="H320" s="1"/>
      <c r="I320" s="1"/>
      <c r="J320" s="1"/>
      <c r="K320" s="1"/>
      <c r="L320" s="1"/>
      <c r="M320" s="1"/>
      <c r="N320" s="1"/>
      <c r="O320" s="1"/>
      <c r="P320" s="1"/>
      <c r="Q320" s="1"/>
      <c r="R320" s="1"/>
      <c r="S320" s="1"/>
      <c r="T320" s="1"/>
    </row>
    <row r="321" spans="2:20">
      <c r="B321" s="1"/>
      <c r="C321" s="1"/>
      <c r="D321" s="1"/>
      <c r="E321" s="1"/>
      <c r="F321" s="1"/>
      <c r="G321" s="1"/>
      <c r="H321" s="1"/>
      <c r="I321" s="1"/>
      <c r="J321" s="1"/>
      <c r="K321" s="1"/>
      <c r="L321" s="1"/>
      <c r="M321" s="1"/>
      <c r="N321" s="1"/>
      <c r="O321" s="1"/>
      <c r="P321" s="1"/>
      <c r="Q321" s="1"/>
      <c r="R321" s="1"/>
      <c r="S321" s="1"/>
      <c r="T321" s="1"/>
    </row>
    <row r="322" spans="2:20">
      <c r="B322" s="1"/>
      <c r="C322" s="1"/>
      <c r="D322" s="1"/>
      <c r="E322" s="1"/>
      <c r="F322" s="1"/>
      <c r="G322" s="1"/>
      <c r="H322" s="1"/>
      <c r="I322" s="1"/>
      <c r="J322" s="1"/>
      <c r="K322" s="1"/>
      <c r="L322" s="1"/>
      <c r="M322" s="1"/>
      <c r="N322" s="1"/>
      <c r="O322" s="1"/>
      <c r="P322" s="1"/>
      <c r="Q322" s="1"/>
      <c r="R322" s="1"/>
      <c r="S322" s="1"/>
      <c r="T322" s="1"/>
    </row>
    <row r="323" spans="2:20">
      <c r="B323" s="1"/>
      <c r="C323" s="1"/>
      <c r="D323" s="1"/>
      <c r="E323" s="1"/>
      <c r="F323" s="1"/>
      <c r="G323" s="1"/>
      <c r="H323" s="1"/>
      <c r="I323" s="1"/>
      <c r="J323" s="1"/>
      <c r="K323" s="1"/>
      <c r="L323" s="1"/>
      <c r="M323" s="1"/>
      <c r="N323" s="1"/>
      <c r="O323" s="1"/>
      <c r="P323" s="1"/>
      <c r="Q323" s="1"/>
      <c r="R323" s="1"/>
      <c r="S323" s="1"/>
      <c r="T323" s="1"/>
    </row>
    <row r="324" spans="2:20">
      <c r="B324" s="1"/>
      <c r="C324" s="1"/>
      <c r="D324" s="1"/>
      <c r="E324" s="1"/>
      <c r="F324" s="1"/>
      <c r="G324" s="1"/>
      <c r="H324" s="1"/>
      <c r="I324" s="1"/>
      <c r="J324" s="1"/>
      <c r="K324" s="1"/>
      <c r="L324" s="1"/>
      <c r="M324" s="1"/>
      <c r="N324" s="1"/>
      <c r="O324" s="1"/>
      <c r="P324" s="1"/>
      <c r="Q324" s="1"/>
      <c r="R324" s="1"/>
      <c r="S324" s="1"/>
      <c r="T324" s="1"/>
    </row>
    <row r="325" spans="2:20">
      <c r="B325" s="1"/>
      <c r="C325" s="1"/>
      <c r="D325" s="1"/>
      <c r="E325" s="1"/>
      <c r="F325" s="1"/>
      <c r="G325" s="1"/>
      <c r="H325" s="1"/>
      <c r="I325" s="1"/>
      <c r="J325" s="1"/>
      <c r="K325" s="1"/>
      <c r="L325" s="1"/>
      <c r="M325" s="1"/>
      <c r="N325" s="1"/>
      <c r="O325" s="1"/>
      <c r="P325" s="1"/>
      <c r="Q325" s="1"/>
      <c r="R325" s="1"/>
      <c r="S325" s="1"/>
      <c r="T325" s="1"/>
    </row>
    <row r="326" spans="2:20">
      <c r="B326" s="1"/>
      <c r="C326" s="1"/>
      <c r="D326" s="1"/>
      <c r="E326" s="1"/>
      <c r="F326" s="1"/>
      <c r="G326" s="1"/>
      <c r="H326" s="1"/>
      <c r="I326" s="1"/>
      <c r="J326" s="1"/>
      <c r="K326" s="1"/>
      <c r="L326" s="1"/>
      <c r="M326" s="1"/>
      <c r="N326" s="1"/>
      <c r="O326" s="1"/>
      <c r="P326" s="1"/>
      <c r="Q326" s="1"/>
      <c r="R326" s="1"/>
      <c r="S326" s="1"/>
      <c r="T326" s="1"/>
    </row>
    <row r="327" spans="2:20">
      <c r="B327" s="1"/>
      <c r="C327" s="1"/>
      <c r="D327" s="1"/>
      <c r="E327" s="1"/>
      <c r="F327" s="1"/>
      <c r="G327" s="1"/>
      <c r="H327" s="1"/>
      <c r="I327" s="1"/>
      <c r="J327" s="1"/>
      <c r="K327" s="1"/>
      <c r="L327" s="1"/>
      <c r="M327" s="1"/>
      <c r="N327" s="1"/>
      <c r="O327" s="1"/>
      <c r="P327" s="1"/>
      <c r="Q327" s="1"/>
      <c r="R327" s="1"/>
      <c r="S327" s="1"/>
      <c r="T327" s="1"/>
    </row>
    <row r="328" spans="2:20">
      <c r="B328" s="1"/>
      <c r="C328" s="1"/>
      <c r="D328" s="1"/>
      <c r="E328" s="1"/>
      <c r="F328" s="1"/>
      <c r="G328" s="1"/>
      <c r="H328" s="1"/>
      <c r="I328" s="1"/>
      <c r="J328" s="1"/>
      <c r="K328" s="1"/>
      <c r="L328" s="1"/>
      <c r="M328" s="1"/>
      <c r="N328" s="1"/>
      <c r="O328" s="1"/>
      <c r="P328" s="1"/>
      <c r="Q328" s="1"/>
      <c r="R328" s="1"/>
      <c r="S328" s="1"/>
      <c r="T328" s="1"/>
    </row>
    <row r="329" spans="2:20">
      <c r="B329" s="1"/>
      <c r="C329" s="1"/>
      <c r="D329" s="1"/>
      <c r="E329" s="1"/>
      <c r="F329" s="1"/>
      <c r="G329" s="1"/>
      <c r="H329" s="1"/>
      <c r="I329" s="1"/>
      <c r="J329" s="1"/>
      <c r="K329" s="1"/>
      <c r="L329" s="1"/>
      <c r="M329" s="1"/>
      <c r="N329" s="1"/>
      <c r="O329" s="1"/>
      <c r="P329" s="1"/>
      <c r="Q329" s="1"/>
      <c r="R329" s="1"/>
      <c r="S329" s="1"/>
      <c r="T329" s="1"/>
    </row>
    <row r="330" spans="2:20">
      <c r="B330" s="1"/>
      <c r="C330" s="1"/>
      <c r="D330" s="1"/>
      <c r="E330" s="1"/>
      <c r="F330" s="1"/>
      <c r="G330" s="1"/>
      <c r="H330" s="1"/>
      <c r="I330" s="1"/>
      <c r="J330" s="1"/>
      <c r="K330" s="1"/>
      <c r="L330" s="1"/>
      <c r="M330" s="1"/>
      <c r="N330" s="1"/>
      <c r="O330" s="1"/>
      <c r="P330" s="1"/>
      <c r="Q330" s="1"/>
      <c r="R330" s="1"/>
      <c r="S330" s="1"/>
      <c r="T330" s="1"/>
    </row>
    <row r="331" spans="2:20">
      <c r="B331" s="1"/>
      <c r="C331" s="1"/>
      <c r="D331" s="1"/>
      <c r="E331" s="1"/>
      <c r="F331" s="1"/>
      <c r="G331" s="1"/>
      <c r="H331" s="1"/>
      <c r="I331" s="1"/>
      <c r="J331" s="1"/>
      <c r="K331" s="1"/>
      <c r="L331" s="1"/>
      <c r="M331" s="1"/>
      <c r="N331" s="1"/>
      <c r="O331" s="1"/>
      <c r="P331" s="1"/>
      <c r="Q331" s="1"/>
      <c r="R331" s="1"/>
      <c r="S331" s="1"/>
      <c r="T331" s="1"/>
    </row>
    <row r="332" spans="2:20">
      <c r="B332" s="1"/>
      <c r="C332" s="1"/>
      <c r="D332" s="1"/>
      <c r="E332" s="1"/>
      <c r="F332" s="1"/>
      <c r="G332" s="1"/>
      <c r="H332" s="1"/>
      <c r="I332" s="1"/>
      <c r="J332" s="1"/>
      <c r="K332" s="1"/>
      <c r="L332" s="1"/>
      <c r="M332" s="1"/>
      <c r="N332" s="1"/>
      <c r="O332" s="1"/>
      <c r="P332" s="1"/>
      <c r="Q332" s="1"/>
      <c r="R332" s="1"/>
      <c r="S332" s="1"/>
      <c r="T332" s="1"/>
    </row>
    <row r="333" spans="2:20">
      <c r="B333" s="1"/>
      <c r="C333" s="1"/>
      <c r="D333" s="1"/>
      <c r="E333" s="1"/>
      <c r="F333" s="1"/>
      <c r="G333" s="1"/>
      <c r="H333" s="1"/>
      <c r="I333" s="1"/>
      <c r="J333" s="1"/>
      <c r="K333" s="1"/>
      <c r="L333" s="1"/>
      <c r="M333" s="1"/>
      <c r="N333" s="1"/>
      <c r="O333" s="1"/>
      <c r="P333" s="1"/>
      <c r="Q333" s="1"/>
      <c r="R333" s="1"/>
      <c r="S333" s="1"/>
      <c r="T333" s="1"/>
    </row>
    <row r="334" spans="2:20">
      <c r="B334" s="1"/>
      <c r="C334" s="1"/>
      <c r="D334" s="1"/>
      <c r="E334" s="1"/>
      <c r="F334" s="1"/>
      <c r="G334" s="1"/>
      <c r="H334" s="1"/>
      <c r="I334" s="1"/>
      <c r="J334" s="1"/>
      <c r="K334" s="1"/>
      <c r="L334" s="1"/>
      <c r="M334" s="1"/>
      <c r="N334" s="1"/>
      <c r="O334" s="1"/>
      <c r="P334" s="1"/>
      <c r="Q334" s="1"/>
      <c r="R334" s="1"/>
      <c r="S334" s="1"/>
      <c r="T334" s="1"/>
    </row>
    <row r="335" spans="2:20">
      <c r="B335" s="1"/>
      <c r="C335" s="1"/>
      <c r="D335" s="1"/>
      <c r="E335" s="1"/>
      <c r="F335" s="1"/>
      <c r="G335" s="1"/>
      <c r="H335" s="1"/>
      <c r="I335" s="1"/>
      <c r="J335" s="1"/>
      <c r="K335" s="1"/>
      <c r="L335" s="1"/>
      <c r="M335" s="1"/>
      <c r="N335" s="1"/>
      <c r="O335" s="1"/>
      <c r="P335" s="1"/>
      <c r="Q335" s="1"/>
      <c r="R335" s="1"/>
      <c r="S335" s="1"/>
      <c r="T335" s="1"/>
    </row>
    <row r="336" spans="2:20">
      <c r="B336" s="1"/>
      <c r="C336" s="1"/>
      <c r="D336" s="1"/>
      <c r="E336" s="1"/>
      <c r="F336" s="1"/>
      <c r="G336" s="1"/>
      <c r="H336" s="1"/>
      <c r="I336" s="1"/>
      <c r="J336" s="1"/>
      <c r="K336" s="1"/>
      <c r="L336" s="1"/>
      <c r="M336" s="1"/>
      <c r="N336" s="1"/>
      <c r="O336" s="1"/>
      <c r="P336" s="1"/>
      <c r="Q336" s="1"/>
      <c r="R336" s="1"/>
      <c r="S336" s="1"/>
      <c r="T336" s="1"/>
    </row>
    <row r="337" spans="2:20">
      <c r="B337" s="1"/>
      <c r="C337" s="1"/>
      <c r="D337" s="1"/>
      <c r="E337" s="1"/>
      <c r="F337" s="1"/>
      <c r="G337" s="1"/>
      <c r="H337" s="1"/>
      <c r="I337" s="1"/>
      <c r="J337" s="1"/>
      <c r="K337" s="1"/>
      <c r="L337" s="1"/>
      <c r="M337" s="1"/>
      <c r="N337" s="1"/>
      <c r="O337" s="1"/>
      <c r="P337" s="1"/>
      <c r="Q337" s="1"/>
      <c r="R337" s="1"/>
      <c r="S337" s="1"/>
      <c r="T337" s="1"/>
    </row>
    <row r="338" spans="2:20">
      <c r="B338" s="1"/>
      <c r="C338" s="1"/>
      <c r="D338" s="1"/>
      <c r="E338" s="1"/>
      <c r="F338" s="1"/>
      <c r="G338" s="1"/>
      <c r="H338" s="1"/>
      <c r="I338" s="1"/>
      <c r="J338" s="1"/>
      <c r="K338" s="1"/>
      <c r="L338" s="1"/>
      <c r="M338" s="1"/>
      <c r="N338" s="1"/>
      <c r="O338" s="1"/>
      <c r="P338" s="1"/>
      <c r="Q338" s="1"/>
      <c r="R338" s="1"/>
      <c r="S338" s="1"/>
      <c r="T338" s="1"/>
    </row>
    <row r="339" spans="2:20">
      <c r="B339" s="1"/>
      <c r="C339" s="1"/>
      <c r="D339" s="1"/>
      <c r="E339" s="1"/>
      <c r="F339" s="1"/>
      <c r="G339" s="1"/>
      <c r="H339" s="1"/>
      <c r="I339" s="1"/>
      <c r="J339" s="1"/>
      <c r="K339" s="1"/>
      <c r="L339" s="1"/>
      <c r="M339" s="1"/>
      <c r="N339" s="1"/>
      <c r="O339" s="1"/>
      <c r="P339" s="1"/>
      <c r="Q339" s="1"/>
      <c r="R339" s="1"/>
      <c r="S339" s="1"/>
      <c r="T339" s="1"/>
    </row>
    <row r="340" spans="2:20">
      <c r="B340" s="1"/>
      <c r="C340" s="1"/>
      <c r="D340" s="1"/>
      <c r="E340" s="1"/>
      <c r="F340" s="1"/>
      <c r="G340" s="1"/>
      <c r="H340" s="1"/>
      <c r="I340" s="1"/>
      <c r="J340" s="1"/>
      <c r="K340" s="1"/>
      <c r="L340" s="1"/>
      <c r="M340" s="1"/>
      <c r="N340" s="1"/>
      <c r="O340" s="1"/>
      <c r="P340" s="1"/>
      <c r="Q340" s="1"/>
      <c r="R340" s="1"/>
      <c r="S340" s="1"/>
      <c r="T340" s="1"/>
    </row>
    <row r="341" spans="2:20">
      <c r="B341" s="1"/>
      <c r="C341" s="1"/>
      <c r="D341" s="1"/>
      <c r="E341" s="1"/>
      <c r="F341" s="1"/>
      <c r="G341" s="1"/>
      <c r="H341" s="1"/>
      <c r="I341" s="1"/>
      <c r="J341" s="1"/>
      <c r="K341" s="1"/>
      <c r="L341" s="1"/>
      <c r="M341" s="1"/>
      <c r="N341" s="1"/>
      <c r="O341" s="1"/>
      <c r="P341" s="1"/>
      <c r="Q341" s="1"/>
      <c r="R341" s="1"/>
      <c r="S341" s="1"/>
      <c r="T341" s="1"/>
    </row>
    <row r="342" spans="2:20">
      <c r="B342" s="1"/>
      <c r="C342" s="1"/>
      <c r="D342" s="1"/>
      <c r="E342" s="1"/>
      <c r="F342" s="1"/>
      <c r="G342" s="1"/>
      <c r="H342" s="1"/>
      <c r="I342" s="1"/>
      <c r="J342" s="1"/>
      <c r="K342" s="1"/>
      <c r="L342" s="1"/>
      <c r="M342" s="1"/>
      <c r="N342" s="1"/>
      <c r="O342" s="1"/>
      <c r="P342" s="1"/>
      <c r="Q342" s="1"/>
      <c r="R342" s="1"/>
      <c r="S342" s="1"/>
      <c r="T342" s="1"/>
    </row>
    <row r="343" spans="2:20">
      <c r="B343" s="1"/>
      <c r="C343" s="1"/>
      <c r="D343" s="1"/>
      <c r="E343" s="1"/>
      <c r="F343" s="1"/>
      <c r="G343" s="1"/>
      <c r="H343" s="1"/>
      <c r="I343" s="1"/>
      <c r="J343" s="1"/>
      <c r="K343" s="1"/>
      <c r="L343" s="1"/>
      <c r="M343" s="1"/>
      <c r="N343" s="1"/>
      <c r="O343" s="1"/>
      <c r="P343" s="1"/>
      <c r="Q343" s="1"/>
      <c r="R343" s="1"/>
      <c r="S343" s="1"/>
      <c r="T343" s="1"/>
    </row>
    <row r="344" spans="2:20">
      <c r="B344" s="1"/>
      <c r="C344" s="1"/>
      <c r="D344" s="1"/>
      <c r="E344" s="1"/>
      <c r="F344" s="1"/>
      <c r="G344" s="1"/>
      <c r="H344" s="1"/>
      <c r="I344" s="1"/>
      <c r="J344" s="1"/>
      <c r="K344" s="1"/>
      <c r="L344" s="1"/>
      <c r="M344" s="1"/>
      <c r="N344" s="1"/>
      <c r="O344" s="1"/>
      <c r="P344" s="1"/>
      <c r="Q344" s="1"/>
      <c r="R344" s="1"/>
      <c r="S344" s="1"/>
      <c r="T344" s="1"/>
    </row>
    <row r="345" spans="2:20">
      <c r="B345" s="1"/>
      <c r="C345" s="1"/>
      <c r="D345" s="1"/>
      <c r="E345" s="1"/>
      <c r="F345" s="1"/>
      <c r="G345" s="1"/>
      <c r="H345" s="1"/>
      <c r="I345" s="1"/>
      <c r="J345" s="1"/>
      <c r="K345" s="1"/>
      <c r="L345" s="1"/>
      <c r="M345" s="1"/>
      <c r="N345" s="1"/>
      <c r="O345" s="1"/>
      <c r="P345" s="1"/>
      <c r="Q345" s="1"/>
      <c r="R345" s="1"/>
      <c r="S345" s="1"/>
      <c r="T345" s="1"/>
    </row>
    <row r="346" spans="2:20">
      <c r="B346" s="1"/>
      <c r="C346" s="1"/>
      <c r="D346" s="1"/>
      <c r="E346" s="1"/>
      <c r="F346" s="1"/>
      <c r="G346" s="1"/>
      <c r="H346" s="1"/>
      <c r="I346" s="1"/>
      <c r="J346" s="1"/>
      <c r="K346" s="1"/>
      <c r="L346" s="1"/>
      <c r="M346" s="1"/>
      <c r="N346" s="1"/>
      <c r="O346" s="1"/>
      <c r="P346" s="1"/>
      <c r="Q346" s="1"/>
      <c r="R346" s="1"/>
      <c r="S346" s="1"/>
      <c r="T346" s="1"/>
    </row>
    <row r="347" spans="2:20">
      <c r="B347" s="1"/>
      <c r="C347" s="1"/>
      <c r="D347" s="1"/>
      <c r="E347" s="1"/>
      <c r="F347" s="1"/>
      <c r="G347" s="1"/>
      <c r="H347" s="1"/>
      <c r="I347" s="1"/>
      <c r="J347" s="1"/>
      <c r="K347" s="1"/>
      <c r="L347" s="1"/>
      <c r="M347" s="1"/>
      <c r="N347" s="1"/>
      <c r="O347" s="1"/>
      <c r="P347" s="1"/>
      <c r="Q347" s="1"/>
      <c r="R347" s="1"/>
      <c r="S347" s="1"/>
      <c r="T347" s="1"/>
    </row>
    <row r="348" spans="2:20">
      <c r="B348" s="1"/>
      <c r="C348" s="1"/>
      <c r="D348" s="1"/>
      <c r="E348" s="1"/>
      <c r="F348" s="1"/>
      <c r="G348" s="1"/>
      <c r="H348" s="1"/>
      <c r="I348" s="1"/>
      <c r="J348" s="1"/>
      <c r="K348" s="1"/>
      <c r="L348" s="1"/>
      <c r="M348" s="1"/>
      <c r="N348" s="1"/>
      <c r="O348" s="1"/>
      <c r="P348" s="1"/>
      <c r="Q348" s="1"/>
      <c r="R348" s="1"/>
      <c r="S348" s="1"/>
      <c r="T348" s="1"/>
    </row>
    <row r="349" spans="2:20">
      <c r="B349" s="1"/>
      <c r="C349" s="1"/>
      <c r="D349" s="1"/>
      <c r="E349" s="1"/>
      <c r="F349" s="1"/>
      <c r="G349" s="1"/>
      <c r="H349" s="1"/>
      <c r="I349" s="1"/>
      <c r="J349" s="1"/>
      <c r="K349" s="1"/>
      <c r="L349" s="1"/>
      <c r="M349" s="1"/>
      <c r="N349" s="1"/>
      <c r="O349" s="1"/>
      <c r="P349" s="1"/>
      <c r="Q349" s="1"/>
      <c r="R349" s="1"/>
      <c r="S349" s="1"/>
      <c r="T349" s="1"/>
    </row>
    <row r="350" spans="2:20">
      <c r="B350" s="1"/>
      <c r="C350" s="1"/>
      <c r="D350" s="1"/>
      <c r="E350" s="1"/>
      <c r="F350" s="1"/>
      <c r="G350" s="1"/>
      <c r="H350" s="1"/>
      <c r="I350" s="1"/>
      <c r="J350" s="1"/>
      <c r="K350" s="1"/>
      <c r="L350" s="1"/>
      <c r="M350" s="1"/>
      <c r="N350" s="1"/>
      <c r="O350" s="1"/>
      <c r="P350" s="1"/>
      <c r="Q350" s="1"/>
      <c r="R350" s="1"/>
      <c r="S350" s="1"/>
      <c r="T350" s="1"/>
    </row>
    <row r="351" spans="2:20">
      <c r="B351" s="1"/>
      <c r="C351" s="1"/>
      <c r="D351" s="1"/>
      <c r="E351" s="1"/>
      <c r="F351" s="1"/>
      <c r="G351" s="1"/>
      <c r="H351" s="1"/>
      <c r="I351" s="1"/>
      <c r="J351" s="1"/>
      <c r="K351" s="1"/>
      <c r="L351" s="1"/>
      <c r="M351" s="1"/>
      <c r="N351" s="1"/>
      <c r="O351" s="1"/>
      <c r="P351" s="1"/>
      <c r="Q351" s="1"/>
      <c r="R351" s="1"/>
      <c r="S351" s="1"/>
      <c r="T351" s="1"/>
    </row>
    <row r="352" spans="2:20">
      <c r="B352" s="1"/>
      <c r="C352" s="1"/>
      <c r="D352" s="1"/>
      <c r="E352" s="1"/>
      <c r="F352" s="1"/>
      <c r="G352" s="1"/>
      <c r="H352" s="1"/>
      <c r="I352" s="1"/>
      <c r="J352" s="1"/>
      <c r="K352" s="1"/>
      <c r="L352" s="1"/>
      <c r="M352" s="1"/>
      <c r="N352" s="1"/>
      <c r="O352" s="1"/>
      <c r="P352" s="1"/>
      <c r="Q352" s="1"/>
      <c r="R352" s="1"/>
      <c r="S352" s="1"/>
      <c r="T352" s="1"/>
    </row>
    <row r="353" spans="2:20">
      <c r="B353" s="1"/>
      <c r="C353" s="1"/>
      <c r="D353" s="1"/>
      <c r="E353" s="1"/>
      <c r="F353" s="1"/>
      <c r="G353" s="1"/>
      <c r="H353" s="1"/>
      <c r="I353" s="1"/>
      <c r="J353" s="1"/>
      <c r="K353" s="1"/>
      <c r="L353" s="1"/>
      <c r="M353" s="1"/>
      <c r="N353" s="1"/>
      <c r="O353" s="1"/>
      <c r="P353" s="1"/>
      <c r="Q353" s="1"/>
      <c r="R353" s="1"/>
      <c r="S353" s="1"/>
      <c r="T353" s="1"/>
    </row>
    <row r="354" spans="2:20">
      <c r="B354" s="1"/>
      <c r="C354" s="1"/>
      <c r="D354" s="1"/>
      <c r="E354" s="1"/>
      <c r="F354" s="1"/>
      <c r="G354" s="1"/>
      <c r="H354" s="1"/>
      <c r="I354" s="1"/>
      <c r="J354" s="1"/>
      <c r="K354" s="1"/>
      <c r="L354" s="1"/>
      <c r="M354" s="1"/>
      <c r="N354" s="1"/>
      <c r="O354" s="1"/>
      <c r="P354" s="1"/>
      <c r="Q354" s="1"/>
      <c r="R354" s="1"/>
      <c r="S354" s="1"/>
      <c r="T354" s="1"/>
    </row>
    <row r="355" spans="2:20">
      <c r="B355" s="1"/>
      <c r="C355" s="1"/>
      <c r="D355" s="1"/>
      <c r="E355" s="1"/>
      <c r="F355" s="1"/>
      <c r="G355" s="1"/>
      <c r="H355" s="1"/>
      <c r="I355" s="1"/>
      <c r="J355" s="1"/>
      <c r="K355" s="1"/>
      <c r="L355" s="1"/>
      <c r="M355" s="1"/>
      <c r="N355" s="1"/>
      <c r="O355" s="1"/>
      <c r="P355" s="1"/>
      <c r="Q355" s="1"/>
      <c r="R355" s="1"/>
      <c r="S355" s="1"/>
      <c r="T355" s="1"/>
    </row>
    <row r="356" spans="2:20">
      <c r="B356" s="1"/>
      <c r="C356" s="1"/>
      <c r="D356" s="1"/>
      <c r="E356" s="1"/>
      <c r="F356" s="1"/>
      <c r="G356" s="1"/>
      <c r="H356" s="1"/>
      <c r="I356" s="1"/>
      <c r="J356" s="1"/>
      <c r="K356" s="1"/>
      <c r="L356" s="1"/>
      <c r="M356" s="1"/>
      <c r="N356" s="1"/>
      <c r="O356" s="1"/>
      <c r="P356" s="1"/>
      <c r="Q356" s="1"/>
      <c r="R356" s="1"/>
      <c r="S356" s="1"/>
      <c r="T356" s="1"/>
    </row>
    <row r="357" spans="2:20">
      <c r="B357" s="1"/>
      <c r="C357" s="1"/>
      <c r="D357" s="1"/>
      <c r="E357" s="1"/>
      <c r="F357" s="1"/>
      <c r="G357" s="1"/>
      <c r="H357" s="1"/>
      <c r="I357" s="1"/>
      <c r="J357" s="1"/>
      <c r="K357" s="1"/>
      <c r="L357" s="1"/>
      <c r="M357" s="1"/>
      <c r="N357" s="1"/>
      <c r="O357" s="1"/>
      <c r="P357" s="1"/>
      <c r="Q357" s="1"/>
      <c r="R357" s="1"/>
      <c r="S357" s="1"/>
      <c r="T357" s="1"/>
    </row>
    <row r="358" spans="2:20">
      <c r="B358" s="1"/>
      <c r="C358" s="1"/>
      <c r="D358" s="1"/>
      <c r="E358" s="1"/>
      <c r="F358" s="1"/>
      <c r="G358" s="1"/>
      <c r="H358" s="1"/>
      <c r="I358" s="1"/>
      <c r="J358" s="1"/>
      <c r="K358" s="1"/>
      <c r="L358" s="1"/>
      <c r="M358" s="1"/>
      <c r="N358" s="1"/>
      <c r="O358" s="1"/>
      <c r="P358" s="1"/>
      <c r="Q358" s="1"/>
      <c r="R358" s="1"/>
      <c r="S358" s="1"/>
      <c r="T358" s="1"/>
    </row>
    <row r="359" spans="2:20">
      <c r="B359" s="1"/>
      <c r="C359" s="1"/>
      <c r="D359" s="1"/>
      <c r="E359" s="1"/>
      <c r="F359" s="1"/>
      <c r="G359" s="1"/>
      <c r="H359" s="1"/>
      <c r="I359" s="1"/>
      <c r="J359" s="1"/>
      <c r="K359" s="1"/>
      <c r="L359" s="1"/>
      <c r="M359" s="1"/>
      <c r="N359" s="1"/>
      <c r="O359" s="1"/>
      <c r="P359" s="1"/>
      <c r="Q359" s="1"/>
      <c r="R359" s="1"/>
      <c r="S359" s="1"/>
      <c r="T359" s="1"/>
    </row>
    <row r="360" spans="2:20">
      <c r="B360" s="1"/>
      <c r="C360" s="1"/>
      <c r="D360" s="1"/>
      <c r="E360" s="1"/>
      <c r="F360" s="1"/>
      <c r="G360" s="1"/>
      <c r="H360" s="1"/>
      <c r="I360" s="1"/>
      <c r="J360" s="1"/>
      <c r="K360" s="1"/>
      <c r="L360" s="1"/>
      <c r="M360" s="1"/>
      <c r="N360" s="1"/>
      <c r="O360" s="1"/>
      <c r="P360" s="1"/>
      <c r="Q360" s="1"/>
      <c r="R360" s="1"/>
      <c r="S360" s="1"/>
      <c r="T360" s="1"/>
    </row>
    <row r="361" spans="2:20">
      <c r="B361" s="1"/>
      <c r="C361" s="1"/>
      <c r="D361" s="1"/>
      <c r="E361" s="1"/>
      <c r="F361" s="1"/>
      <c r="G361" s="1"/>
      <c r="H361" s="1"/>
      <c r="I361" s="1"/>
      <c r="J361" s="1"/>
      <c r="K361" s="1"/>
      <c r="L361" s="1"/>
      <c r="M361" s="1"/>
      <c r="N361" s="1"/>
      <c r="O361" s="1"/>
      <c r="P361" s="1"/>
      <c r="Q361" s="1"/>
      <c r="R361" s="1"/>
      <c r="S361" s="1"/>
      <c r="T361" s="1"/>
    </row>
    <row r="362" spans="2:20">
      <c r="B362" s="1"/>
      <c r="C362" s="1"/>
      <c r="D362" s="1"/>
      <c r="E362" s="1"/>
      <c r="F362" s="1"/>
      <c r="G362" s="1"/>
      <c r="H362" s="1"/>
      <c r="I362" s="1"/>
      <c r="J362" s="1"/>
      <c r="K362" s="1"/>
      <c r="L362" s="1"/>
      <c r="M362" s="1"/>
      <c r="N362" s="1"/>
      <c r="O362" s="1"/>
      <c r="P362" s="1"/>
      <c r="Q362" s="1"/>
      <c r="R362" s="1"/>
      <c r="S362" s="1"/>
      <c r="T362" s="1"/>
    </row>
    <row r="363" spans="2:20">
      <c r="B363" s="1"/>
      <c r="C363" s="1"/>
      <c r="D363" s="1"/>
      <c r="E363" s="1"/>
      <c r="F363" s="1"/>
      <c r="G363" s="1"/>
      <c r="H363" s="1"/>
      <c r="I363" s="1"/>
      <c r="J363" s="1"/>
      <c r="K363" s="1"/>
      <c r="L363" s="1"/>
      <c r="M363" s="1"/>
      <c r="N363" s="1"/>
      <c r="O363" s="1"/>
      <c r="P363" s="1"/>
      <c r="Q363" s="1"/>
      <c r="R363" s="1"/>
      <c r="S363" s="1"/>
      <c r="T363" s="1"/>
    </row>
    <row r="364" spans="2:20">
      <c r="B364" s="1"/>
      <c r="C364" s="1"/>
      <c r="D364" s="1"/>
      <c r="E364" s="1"/>
      <c r="F364" s="1"/>
      <c r="G364" s="1"/>
      <c r="H364" s="1"/>
      <c r="I364" s="1"/>
      <c r="J364" s="1"/>
      <c r="K364" s="1"/>
      <c r="L364" s="1"/>
      <c r="M364" s="1"/>
      <c r="N364" s="1"/>
      <c r="O364" s="1"/>
      <c r="P364" s="1"/>
      <c r="Q364" s="1"/>
      <c r="R364" s="1"/>
      <c r="S364" s="1"/>
      <c r="T364" s="1"/>
    </row>
    <row r="365" spans="2:20">
      <c r="B365" s="1"/>
      <c r="C365" s="1"/>
      <c r="D365" s="1"/>
      <c r="E365" s="1"/>
      <c r="F365" s="1"/>
      <c r="G365" s="1"/>
      <c r="H365" s="1"/>
      <c r="I365" s="1"/>
      <c r="J365" s="1"/>
      <c r="K365" s="1"/>
      <c r="L365" s="1"/>
      <c r="M365" s="1"/>
      <c r="N365" s="1"/>
      <c r="O365" s="1"/>
      <c r="P365" s="1"/>
      <c r="Q365" s="1"/>
      <c r="R365" s="1"/>
      <c r="S365" s="1"/>
      <c r="T365" s="1"/>
    </row>
    <row r="366" spans="2:20">
      <c r="B366" s="1"/>
      <c r="C366" s="1"/>
      <c r="D366" s="1"/>
      <c r="E366" s="1"/>
      <c r="F366" s="1"/>
      <c r="G366" s="1"/>
      <c r="H366" s="1"/>
      <c r="I366" s="1"/>
      <c r="J366" s="1"/>
      <c r="K366" s="1"/>
      <c r="L366" s="1"/>
      <c r="M366" s="1"/>
      <c r="N366" s="1"/>
      <c r="O366" s="1"/>
      <c r="P366" s="1"/>
      <c r="Q366" s="1"/>
      <c r="R366" s="1"/>
      <c r="S366" s="1"/>
      <c r="T366" s="1"/>
    </row>
    <row r="367" spans="2:20">
      <c r="B367" s="1"/>
      <c r="C367" s="1"/>
      <c r="D367" s="1"/>
      <c r="E367" s="1"/>
      <c r="F367" s="1"/>
      <c r="G367" s="1"/>
      <c r="H367" s="1"/>
      <c r="I367" s="1"/>
      <c r="J367" s="1"/>
      <c r="K367" s="1"/>
      <c r="L367" s="1"/>
      <c r="M367" s="1"/>
      <c r="N367" s="1"/>
      <c r="O367" s="1"/>
      <c r="P367" s="1"/>
      <c r="Q367" s="1"/>
      <c r="R367" s="1"/>
      <c r="S367" s="1"/>
      <c r="T367" s="1"/>
    </row>
    <row r="368" spans="2:20">
      <c r="B368" s="1"/>
      <c r="C368" s="1"/>
      <c r="D368" s="1"/>
      <c r="E368" s="1"/>
      <c r="F368" s="1"/>
      <c r="G368" s="1"/>
      <c r="H368" s="1"/>
      <c r="I368" s="1"/>
      <c r="J368" s="1"/>
      <c r="K368" s="1"/>
      <c r="L368" s="1"/>
      <c r="M368" s="1"/>
      <c r="N368" s="1"/>
      <c r="O368" s="1"/>
      <c r="P368" s="1"/>
      <c r="Q368" s="1"/>
      <c r="R368" s="1"/>
      <c r="S368" s="1"/>
      <c r="T368" s="1"/>
    </row>
    <row r="369" spans="2:20">
      <c r="B369" s="1"/>
      <c r="C369" s="1"/>
      <c r="D369" s="1"/>
      <c r="E369" s="1"/>
      <c r="F369" s="1"/>
      <c r="G369" s="1"/>
      <c r="H369" s="1"/>
      <c r="I369" s="1"/>
      <c r="J369" s="1"/>
      <c r="K369" s="1"/>
      <c r="L369" s="1"/>
      <c r="M369" s="1"/>
      <c r="N369" s="1"/>
      <c r="O369" s="1"/>
      <c r="P369" s="1"/>
      <c r="Q369" s="1"/>
      <c r="R369" s="1"/>
      <c r="S369" s="1"/>
      <c r="T369" s="1"/>
    </row>
    <row r="370" spans="2:20">
      <c r="B370" s="1"/>
      <c r="C370" s="1"/>
      <c r="D370" s="1"/>
      <c r="E370" s="1"/>
      <c r="F370" s="1"/>
      <c r="G370" s="1"/>
      <c r="H370" s="1"/>
      <c r="I370" s="1"/>
      <c r="J370" s="1"/>
      <c r="K370" s="1"/>
      <c r="L370" s="1"/>
      <c r="M370" s="1"/>
      <c r="N370" s="1"/>
      <c r="O370" s="1"/>
      <c r="P370" s="1"/>
      <c r="Q370" s="1"/>
      <c r="R370" s="1"/>
      <c r="S370" s="1"/>
      <c r="T370" s="1"/>
    </row>
    <row r="371" spans="2:20">
      <c r="B371" s="1"/>
      <c r="C371" s="1"/>
      <c r="D371" s="1"/>
      <c r="E371" s="1"/>
      <c r="F371" s="1"/>
      <c r="G371" s="1"/>
      <c r="H371" s="1"/>
      <c r="I371" s="1"/>
      <c r="J371" s="1"/>
      <c r="K371" s="1"/>
      <c r="L371" s="1"/>
      <c r="M371" s="1"/>
      <c r="N371" s="1"/>
      <c r="O371" s="1"/>
      <c r="P371" s="1"/>
      <c r="Q371" s="1"/>
      <c r="R371" s="1"/>
      <c r="S371" s="1"/>
      <c r="T371" s="1"/>
    </row>
    <row r="372" spans="2:20">
      <c r="B372" s="1"/>
      <c r="C372" s="1"/>
      <c r="D372" s="1"/>
      <c r="E372" s="1"/>
      <c r="F372" s="1"/>
      <c r="G372" s="1"/>
      <c r="H372" s="1"/>
      <c r="I372" s="1"/>
      <c r="J372" s="1"/>
      <c r="K372" s="1"/>
      <c r="L372" s="1"/>
      <c r="M372" s="1"/>
      <c r="N372" s="1"/>
      <c r="O372" s="1"/>
      <c r="P372" s="1"/>
      <c r="Q372" s="1"/>
      <c r="R372" s="1"/>
      <c r="S372" s="1"/>
      <c r="T372" s="1"/>
    </row>
    <row r="373" spans="2:20">
      <c r="B373" s="1"/>
      <c r="C373" s="1"/>
      <c r="D373" s="1"/>
      <c r="E373" s="1"/>
      <c r="F373" s="1"/>
      <c r="G373" s="1"/>
      <c r="H373" s="1"/>
      <c r="I373" s="1"/>
      <c r="J373" s="1"/>
      <c r="K373" s="1"/>
      <c r="L373" s="1"/>
      <c r="M373" s="1"/>
      <c r="N373" s="1"/>
      <c r="O373" s="1"/>
      <c r="P373" s="1"/>
      <c r="Q373" s="1"/>
      <c r="R373" s="1"/>
      <c r="S373" s="1"/>
      <c r="T373" s="1"/>
    </row>
    <row r="374" spans="2:20">
      <c r="B374" s="1"/>
      <c r="C374" s="1"/>
      <c r="D374" s="1"/>
      <c r="E374" s="1"/>
      <c r="F374" s="1"/>
      <c r="G374" s="1"/>
      <c r="H374" s="1"/>
      <c r="I374" s="1"/>
      <c r="J374" s="1"/>
      <c r="K374" s="1"/>
      <c r="L374" s="1"/>
      <c r="M374" s="1"/>
      <c r="N374" s="1"/>
      <c r="O374" s="1"/>
      <c r="P374" s="1"/>
      <c r="Q374" s="1"/>
      <c r="R374" s="1"/>
      <c r="S374" s="1"/>
      <c r="T374" s="1"/>
    </row>
    <row r="375" spans="2:20">
      <c r="B375" s="1"/>
      <c r="C375" s="1"/>
      <c r="D375" s="1"/>
      <c r="E375" s="1"/>
      <c r="F375" s="1"/>
      <c r="G375" s="1"/>
      <c r="H375" s="1"/>
      <c r="I375" s="1"/>
      <c r="J375" s="1"/>
      <c r="K375" s="1"/>
      <c r="L375" s="1"/>
      <c r="M375" s="1"/>
      <c r="N375" s="1"/>
      <c r="O375" s="1"/>
      <c r="P375" s="1"/>
      <c r="Q375" s="1"/>
      <c r="R375" s="1"/>
      <c r="S375" s="1"/>
      <c r="T375" s="1"/>
    </row>
    <row r="376" spans="2:20">
      <c r="B376" s="1"/>
      <c r="C376" s="1"/>
      <c r="D376" s="1"/>
      <c r="E376" s="1"/>
      <c r="F376" s="1"/>
      <c r="G376" s="1"/>
      <c r="H376" s="1"/>
      <c r="I376" s="1"/>
      <c r="J376" s="1"/>
      <c r="K376" s="1"/>
      <c r="L376" s="1"/>
      <c r="M376" s="1"/>
      <c r="N376" s="1"/>
      <c r="O376" s="1"/>
      <c r="P376" s="1"/>
      <c r="Q376" s="1"/>
      <c r="R376" s="1"/>
      <c r="S376" s="1"/>
      <c r="T376" s="1"/>
    </row>
    <row r="377" spans="2:20">
      <c r="B377" s="1"/>
      <c r="C377" s="1"/>
      <c r="D377" s="1"/>
      <c r="E377" s="1"/>
      <c r="F377" s="1"/>
      <c r="G377" s="1"/>
      <c r="H377" s="1"/>
      <c r="I377" s="1"/>
      <c r="J377" s="1"/>
      <c r="K377" s="1"/>
      <c r="L377" s="1"/>
      <c r="M377" s="1"/>
      <c r="N377" s="1"/>
      <c r="O377" s="1"/>
      <c r="P377" s="1"/>
      <c r="Q377" s="1"/>
      <c r="R377" s="1"/>
      <c r="S377" s="1"/>
      <c r="T377" s="1"/>
    </row>
    <row r="378" spans="2:20">
      <c r="B378" s="1"/>
      <c r="C378" s="1"/>
      <c r="D378" s="1"/>
      <c r="E378" s="1"/>
      <c r="F378" s="1"/>
      <c r="G378" s="1"/>
      <c r="H378" s="1"/>
      <c r="I378" s="1"/>
      <c r="J378" s="1"/>
      <c r="K378" s="1"/>
      <c r="L378" s="1"/>
      <c r="M378" s="1"/>
      <c r="N378" s="1"/>
      <c r="O378" s="1"/>
      <c r="P378" s="1"/>
      <c r="Q378" s="1"/>
      <c r="R378" s="1"/>
      <c r="S378" s="1"/>
      <c r="T378" s="1"/>
    </row>
    <row r="379" spans="2:20">
      <c r="B379" s="1"/>
      <c r="C379" s="1"/>
      <c r="D379" s="1"/>
      <c r="E379" s="1"/>
      <c r="F379" s="1"/>
      <c r="G379" s="1"/>
      <c r="H379" s="1"/>
      <c r="I379" s="1"/>
      <c r="J379" s="1"/>
      <c r="K379" s="1"/>
      <c r="L379" s="1"/>
      <c r="M379" s="1"/>
      <c r="N379" s="1"/>
      <c r="O379" s="1"/>
      <c r="P379" s="1"/>
      <c r="Q379" s="1"/>
      <c r="R379" s="1"/>
      <c r="S379" s="1"/>
      <c r="T379" s="1"/>
    </row>
    <row r="380" spans="2:20">
      <c r="B380" s="1"/>
      <c r="C380" s="1"/>
      <c r="D380" s="1"/>
      <c r="E380" s="1"/>
      <c r="F380" s="1"/>
      <c r="G380" s="1"/>
      <c r="H380" s="1"/>
      <c r="I380" s="1"/>
      <c r="J380" s="1"/>
      <c r="K380" s="1"/>
      <c r="L380" s="1"/>
      <c r="M380" s="1"/>
      <c r="N380" s="1"/>
      <c r="O380" s="1"/>
      <c r="P380" s="1"/>
      <c r="Q380" s="1"/>
      <c r="R380" s="1"/>
      <c r="S380" s="1"/>
      <c r="T380" s="1"/>
    </row>
    <row r="381" spans="2:20">
      <c r="B381" s="1"/>
      <c r="C381" s="1"/>
      <c r="D381" s="1"/>
      <c r="E381" s="1"/>
      <c r="F381" s="1"/>
      <c r="G381" s="1"/>
      <c r="H381" s="1"/>
      <c r="I381" s="1"/>
      <c r="J381" s="1"/>
      <c r="K381" s="1"/>
      <c r="L381" s="1"/>
      <c r="M381" s="1"/>
      <c r="N381" s="1"/>
      <c r="O381" s="1"/>
      <c r="P381" s="1"/>
      <c r="Q381" s="1"/>
      <c r="R381" s="1"/>
      <c r="S381" s="1"/>
      <c r="T381" s="1"/>
    </row>
    <row r="382" spans="2:20">
      <c r="B382" s="1"/>
      <c r="C382" s="1"/>
      <c r="D382" s="1"/>
      <c r="E382" s="1"/>
      <c r="F382" s="1"/>
      <c r="G382" s="1"/>
      <c r="H382" s="1"/>
      <c r="I382" s="1"/>
      <c r="J382" s="1"/>
      <c r="K382" s="1"/>
      <c r="L382" s="1"/>
      <c r="M382" s="1"/>
      <c r="N382" s="1"/>
      <c r="O382" s="1"/>
      <c r="P382" s="1"/>
      <c r="Q382" s="1"/>
      <c r="R382" s="1"/>
      <c r="S382" s="1"/>
      <c r="T382" s="1"/>
    </row>
    <row r="383" spans="2:20">
      <c r="B383" s="1"/>
      <c r="C383" s="1"/>
      <c r="D383" s="1"/>
      <c r="E383" s="1"/>
      <c r="F383" s="1"/>
      <c r="G383" s="1"/>
      <c r="H383" s="1"/>
      <c r="I383" s="1"/>
      <c r="J383" s="1"/>
      <c r="K383" s="1"/>
      <c r="L383" s="1"/>
      <c r="M383" s="1"/>
      <c r="N383" s="1"/>
      <c r="O383" s="1"/>
      <c r="P383" s="1"/>
      <c r="Q383" s="1"/>
      <c r="R383" s="1"/>
      <c r="S383" s="1"/>
      <c r="T383" s="1"/>
    </row>
    <row r="384" spans="2:20">
      <c r="B384" s="1"/>
      <c r="C384" s="1"/>
      <c r="D384" s="1"/>
      <c r="E384" s="1"/>
      <c r="F384" s="1"/>
      <c r="G384" s="1"/>
      <c r="H384" s="1"/>
      <c r="I384" s="1"/>
      <c r="J384" s="1"/>
      <c r="K384" s="1"/>
      <c r="L384" s="1"/>
      <c r="M384" s="1"/>
      <c r="N384" s="1"/>
      <c r="O384" s="1"/>
      <c r="P384" s="1"/>
      <c r="Q384" s="1"/>
      <c r="R384" s="1"/>
      <c r="S384" s="1"/>
      <c r="T384" s="1"/>
    </row>
    <row r="385" spans="2:20">
      <c r="B385" s="1"/>
      <c r="C385" s="1"/>
      <c r="D385" s="1"/>
      <c r="E385" s="1"/>
      <c r="F385" s="1"/>
      <c r="G385" s="1"/>
      <c r="H385" s="1"/>
      <c r="I385" s="1"/>
      <c r="J385" s="1"/>
      <c r="K385" s="1"/>
      <c r="L385" s="1"/>
      <c r="M385" s="1"/>
      <c r="N385" s="1"/>
      <c r="O385" s="1"/>
      <c r="P385" s="1"/>
      <c r="Q385" s="1"/>
      <c r="R385" s="1"/>
      <c r="S385" s="1"/>
      <c r="T385" s="1"/>
    </row>
    <row r="386" spans="2:20" ht="15">
      <c r="B386" s="266"/>
      <c r="C386" s="266"/>
      <c r="D386" s="266"/>
      <c r="E386" s="266"/>
      <c r="F386" s="266"/>
      <c r="G386" s="266"/>
      <c r="H386" s="266"/>
      <c r="I386" s="266"/>
      <c r="J386" s="1"/>
      <c r="K386" s="1"/>
      <c r="L386" s="1"/>
      <c r="M386" s="1"/>
      <c r="N386" s="1"/>
      <c r="O386" s="1"/>
      <c r="P386" s="1"/>
      <c r="Q386" s="1"/>
      <c r="R386" s="1"/>
      <c r="S386" s="1"/>
      <c r="T386" s="1"/>
    </row>
    <row r="387" spans="2:20" ht="15">
      <c r="B387" s="266"/>
      <c r="C387" s="266"/>
      <c r="D387" s="266"/>
      <c r="E387" s="266"/>
      <c r="F387" s="266"/>
      <c r="G387" s="266"/>
      <c r="H387" s="266"/>
      <c r="I387" s="266"/>
      <c r="J387" s="1"/>
      <c r="K387" s="1"/>
      <c r="L387" s="1"/>
      <c r="M387" s="1"/>
      <c r="N387" s="1"/>
      <c r="O387" s="1"/>
      <c r="P387" s="1"/>
      <c r="Q387" s="1"/>
      <c r="R387" s="1"/>
      <c r="S387" s="1"/>
      <c r="T387" s="1"/>
    </row>
    <row r="388" spans="2:20" ht="15">
      <c r="B388" s="266"/>
      <c r="C388" s="266"/>
      <c r="D388" s="266"/>
      <c r="E388" s="266"/>
      <c r="F388" s="266"/>
      <c r="G388" s="266"/>
      <c r="H388" s="266"/>
      <c r="I388" s="266"/>
      <c r="J388" s="1"/>
      <c r="K388" s="1"/>
      <c r="L388" s="1"/>
      <c r="M388" s="1"/>
      <c r="N388" s="1"/>
      <c r="O388" s="1"/>
      <c r="P388" s="1"/>
      <c r="Q388" s="1"/>
      <c r="R388" s="1"/>
      <c r="S388" s="1"/>
      <c r="T388" s="1"/>
    </row>
    <row r="389" spans="2:20" ht="15">
      <c r="B389" s="372"/>
      <c r="C389" s="372"/>
      <c r="D389" s="372"/>
      <c r="E389" s="372"/>
      <c r="F389" s="372"/>
      <c r="G389" s="372"/>
      <c r="H389" s="372"/>
      <c r="I389" s="372"/>
      <c r="J389" s="1"/>
      <c r="K389" s="1"/>
      <c r="L389" s="1"/>
      <c r="M389" s="1"/>
      <c r="N389" s="1"/>
      <c r="O389" s="1"/>
      <c r="P389" s="1"/>
      <c r="Q389" s="1"/>
      <c r="R389" s="1"/>
      <c r="S389" s="1"/>
      <c r="T389" s="1"/>
    </row>
    <row r="390" spans="2:20" ht="15">
      <c r="B390" s="266"/>
      <c r="C390" s="266"/>
      <c r="D390" s="266"/>
      <c r="E390" s="266"/>
      <c r="F390" s="266"/>
      <c r="G390" s="266"/>
      <c r="H390" s="266"/>
      <c r="I390" s="266"/>
    </row>
    <row r="391" spans="2:20" ht="15">
      <c r="B391" s="266"/>
      <c r="C391" s="266"/>
      <c r="D391" s="266"/>
      <c r="E391" s="372"/>
      <c r="F391" s="372"/>
      <c r="G391" s="372"/>
      <c r="H391" s="372"/>
      <c r="I391" s="372"/>
      <c r="J391" s="1"/>
      <c r="K391" s="1"/>
      <c r="L391" s="1"/>
      <c r="M391" s="1"/>
      <c r="N391" s="1"/>
      <c r="O391" s="1"/>
      <c r="P391" s="1"/>
      <c r="Q391" s="1"/>
      <c r="R391" s="1"/>
      <c r="S391" s="1"/>
      <c r="T391" s="1"/>
    </row>
    <row r="392" spans="2:20" ht="15">
      <c r="B392" s="266"/>
      <c r="C392" s="266"/>
      <c r="D392" s="266"/>
      <c r="E392" s="266"/>
      <c r="F392" s="266"/>
      <c r="G392" s="266"/>
      <c r="H392" s="266"/>
      <c r="I392" s="266"/>
      <c r="J392" s="1"/>
      <c r="K392" s="1"/>
      <c r="L392" s="1"/>
      <c r="M392" s="1"/>
      <c r="N392" s="1"/>
      <c r="O392" s="1"/>
      <c r="P392" s="1"/>
      <c r="Q392" s="1"/>
      <c r="R392" s="1"/>
      <c r="S392" s="1"/>
      <c r="T392" s="1"/>
    </row>
    <row r="393" spans="2:20" ht="15">
      <c r="B393" s="266"/>
      <c r="C393" s="266"/>
      <c r="D393" s="266"/>
      <c r="E393" s="266"/>
      <c r="F393" s="266"/>
      <c r="G393" s="266"/>
      <c r="H393" s="266"/>
      <c r="I393" s="266"/>
      <c r="J393" s="1"/>
      <c r="K393" s="1"/>
      <c r="L393" s="1"/>
      <c r="M393" s="1"/>
      <c r="N393" s="1"/>
      <c r="O393" s="1"/>
      <c r="P393" s="1"/>
      <c r="Q393" s="1"/>
      <c r="R393" s="1"/>
      <c r="S393" s="1"/>
      <c r="T393" s="1"/>
    </row>
    <row r="394" spans="2:20" ht="15">
      <c r="B394" s="372"/>
      <c r="C394" s="372"/>
      <c r="D394" s="372"/>
      <c r="E394" s="372"/>
      <c r="F394" s="372"/>
      <c r="G394" s="372"/>
      <c r="H394" s="372"/>
      <c r="I394" s="372"/>
      <c r="J394" s="1"/>
      <c r="K394" s="1"/>
      <c r="L394" s="1"/>
      <c r="M394" s="1"/>
      <c r="N394" s="1"/>
      <c r="O394" s="1"/>
      <c r="P394" s="1"/>
      <c r="Q394" s="1"/>
      <c r="R394" s="1"/>
      <c r="S394" s="1"/>
      <c r="T394" s="1"/>
    </row>
    <row r="395" spans="2:20" ht="15">
      <c r="B395" s="266"/>
      <c r="C395" s="266"/>
      <c r="D395" s="266"/>
      <c r="E395" s="266"/>
      <c r="F395" s="266"/>
      <c r="G395" s="266"/>
      <c r="H395" s="266"/>
      <c r="I395" s="266"/>
    </row>
    <row r="396" spans="2:20" ht="15">
      <c r="B396" s="266"/>
      <c r="C396" s="266"/>
      <c r="D396" s="266"/>
      <c r="E396" s="266"/>
      <c r="F396" s="266"/>
      <c r="G396" s="266"/>
      <c r="H396" s="266"/>
      <c r="I396" s="266"/>
    </row>
    <row r="397" spans="2:20" ht="15">
      <c r="B397" s="266"/>
      <c r="C397" s="266"/>
      <c r="D397" s="266"/>
      <c r="E397" s="266"/>
      <c r="F397" s="266"/>
      <c r="G397" s="266"/>
      <c r="H397" s="266"/>
      <c r="I397" s="266"/>
      <c r="J397" s="1"/>
      <c r="K397" s="1"/>
      <c r="L397" s="1"/>
      <c r="M397" s="1"/>
      <c r="N397" s="1"/>
      <c r="O397" s="1"/>
      <c r="P397" s="1"/>
      <c r="Q397" s="1"/>
      <c r="R397" s="1"/>
      <c r="S397" s="1"/>
      <c r="T397" s="1"/>
    </row>
    <row r="398" spans="2:20" ht="15">
      <c r="B398" s="266"/>
      <c r="C398" s="266"/>
      <c r="D398" s="266"/>
      <c r="E398" s="266"/>
      <c r="F398" s="266"/>
      <c r="G398" s="266"/>
      <c r="H398" s="266"/>
      <c r="I398" s="266"/>
      <c r="J398" s="1"/>
      <c r="K398" s="1"/>
      <c r="L398" s="1"/>
      <c r="M398" s="1"/>
      <c r="N398" s="1"/>
      <c r="O398" s="1"/>
      <c r="P398" s="1"/>
      <c r="Q398" s="1"/>
      <c r="R398" s="1"/>
      <c r="S398" s="1"/>
      <c r="T398" s="1"/>
    </row>
    <row r="399" spans="2:20" ht="15">
      <c r="B399" s="266"/>
      <c r="C399" s="266"/>
      <c r="D399" s="266"/>
      <c r="E399" s="266"/>
      <c r="F399" s="266"/>
      <c r="G399" s="266"/>
      <c r="H399" s="266"/>
      <c r="I399" s="266"/>
      <c r="J399" s="1"/>
      <c r="K399" s="1"/>
      <c r="L399" s="1"/>
      <c r="M399" s="1"/>
      <c r="N399" s="1"/>
      <c r="O399" s="1"/>
      <c r="P399" s="1"/>
      <c r="Q399" s="1"/>
      <c r="R399" s="1"/>
      <c r="S399" s="1"/>
      <c r="T399" s="1"/>
    </row>
    <row r="400" spans="2:20" ht="15">
      <c r="B400" s="266"/>
      <c r="C400" s="266"/>
      <c r="D400" s="266"/>
      <c r="E400" s="266"/>
      <c r="F400" s="266"/>
      <c r="G400" s="266"/>
      <c r="H400" s="266"/>
      <c r="I400" s="266"/>
      <c r="J400" s="1"/>
      <c r="K400" s="1"/>
      <c r="L400" s="1"/>
      <c r="M400" s="1"/>
      <c r="N400" s="1"/>
      <c r="O400" s="1"/>
      <c r="P400" s="1"/>
      <c r="Q400" s="1"/>
      <c r="R400" s="1"/>
      <c r="S400" s="1"/>
      <c r="T400" s="1"/>
    </row>
    <row r="401" spans="2:20" ht="15">
      <c r="B401" s="266"/>
      <c r="C401" s="266"/>
      <c r="D401" s="266"/>
      <c r="E401" s="266"/>
      <c r="F401" s="266"/>
      <c r="G401" s="266"/>
      <c r="H401" s="266"/>
      <c r="I401" s="266"/>
      <c r="J401" s="1"/>
      <c r="K401" s="1"/>
      <c r="L401" s="1"/>
      <c r="M401" s="1"/>
      <c r="N401" s="1"/>
      <c r="O401" s="1"/>
      <c r="P401" s="1"/>
      <c r="Q401" s="1"/>
      <c r="R401" s="1"/>
      <c r="S401" s="1"/>
      <c r="T401" s="1"/>
    </row>
    <row r="402" spans="2:20" ht="15">
      <c r="B402" s="266"/>
      <c r="C402" s="266"/>
      <c r="D402" s="266"/>
      <c r="E402" s="266"/>
      <c r="F402" s="266"/>
      <c r="G402" s="266"/>
      <c r="H402" s="266"/>
      <c r="I402" s="266"/>
      <c r="J402" s="1"/>
      <c r="K402" s="1"/>
      <c r="L402" s="1"/>
      <c r="M402" s="1"/>
      <c r="N402" s="1"/>
      <c r="O402" s="1"/>
      <c r="P402" s="1"/>
      <c r="Q402" s="1"/>
      <c r="R402" s="1"/>
      <c r="S402" s="1"/>
      <c r="T402" s="1"/>
    </row>
    <row r="403" spans="2:20" ht="15">
      <c r="B403" s="266"/>
      <c r="C403" s="266"/>
      <c r="D403" s="266"/>
      <c r="E403" s="266"/>
      <c r="F403" s="266"/>
      <c r="G403" s="266"/>
      <c r="H403" s="266"/>
      <c r="I403" s="266"/>
      <c r="J403" s="1"/>
      <c r="K403" s="1"/>
      <c r="L403" s="1"/>
      <c r="M403" s="1"/>
      <c r="N403" s="1"/>
      <c r="O403" s="1"/>
      <c r="P403" s="1"/>
      <c r="Q403" s="1"/>
      <c r="R403" s="1"/>
      <c r="S403" s="1"/>
      <c r="T403" s="1"/>
    </row>
    <row r="404" spans="2:20" ht="15">
      <c r="B404" s="266"/>
      <c r="C404" s="266"/>
      <c r="D404" s="266"/>
      <c r="E404" s="266"/>
      <c r="F404" s="266"/>
      <c r="G404" s="266"/>
      <c r="H404" s="266"/>
      <c r="I404" s="266"/>
      <c r="J404" s="1"/>
      <c r="K404" s="1"/>
      <c r="L404" s="1"/>
      <c r="M404" s="1"/>
      <c r="N404" s="1"/>
      <c r="O404" s="1"/>
      <c r="P404" s="1"/>
      <c r="Q404" s="1"/>
      <c r="R404" s="1"/>
      <c r="S404" s="1"/>
      <c r="T404" s="1"/>
    </row>
    <row r="405" spans="2:20" ht="15">
      <c r="B405" s="266"/>
      <c r="C405" s="266"/>
      <c r="D405" s="266"/>
      <c r="E405" s="266"/>
      <c r="F405" s="266"/>
      <c r="G405" s="266"/>
      <c r="H405" s="266"/>
      <c r="I405" s="266"/>
      <c r="J405" s="1"/>
      <c r="K405" s="1"/>
      <c r="L405" s="1"/>
      <c r="M405" s="1"/>
      <c r="N405" s="1"/>
      <c r="O405" s="1"/>
      <c r="P405" s="1"/>
      <c r="Q405" s="1"/>
      <c r="R405" s="1"/>
      <c r="S405" s="1"/>
      <c r="T405" s="1"/>
    </row>
    <row r="406" spans="2:20" ht="15">
      <c r="B406" s="266"/>
      <c r="C406" s="266"/>
      <c r="D406" s="266"/>
      <c r="E406" s="266"/>
      <c r="F406" s="266"/>
      <c r="G406" s="266"/>
      <c r="H406" s="266"/>
      <c r="I406" s="266"/>
      <c r="J406" s="1"/>
      <c r="K406" s="1"/>
      <c r="L406" s="1"/>
      <c r="M406" s="1"/>
      <c r="N406" s="1"/>
      <c r="O406" s="1"/>
      <c r="P406" s="1"/>
      <c r="Q406" s="1"/>
      <c r="R406" s="1"/>
      <c r="S406" s="1"/>
      <c r="T406" s="1"/>
    </row>
    <row r="407" spans="2:20" ht="15">
      <c r="B407" s="266"/>
      <c r="C407" s="266"/>
      <c r="D407" s="266"/>
      <c r="E407" s="266"/>
      <c r="F407" s="266"/>
      <c r="G407" s="266"/>
      <c r="H407" s="266"/>
      <c r="I407" s="266"/>
      <c r="J407" s="1"/>
      <c r="K407" s="1"/>
      <c r="L407" s="1"/>
      <c r="M407" s="1"/>
      <c r="N407" s="1"/>
      <c r="O407" s="1"/>
      <c r="P407" s="1"/>
      <c r="Q407" s="1"/>
      <c r="R407" s="1"/>
      <c r="S407" s="1"/>
      <c r="T407" s="1"/>
    </row>
    <row r="408" spans="2:20" ht="15">
      <c r="B408" s="266"/>
      <c r="C408" s="266"/>
      <c r="D408" s="266"/>
      <c r="E408" s="266"/>
      <c r="F408" s="266"/>
      <c r="G408" s="266"/>
      <c r="H408" s="266"/>
      <c r="I408" s="266"/>
    </row>
    <row r="409" spans="2:20" ht="15">
      <c r="B409" s="266"/>
      <c r="C409" s="266"/>
      <c r="D409" s="266"/>
      <c r="E409" s="266"/>
      <c r="F409" s="266"/>
      <c r="G409" s="266"/>
      <c r="H409" s="266"/>
      <c r="I409" s="266"/>
    </row>
    <row r="410" spans="2:20" ht="15">
      <c r="B410" s="266"/>
      <c r="C410" s="266"/>
      <c r="D410" s="266"/>
      <c r="E410" s="266"/>
      <c r="F410" s="266"/>
      <c r="G410" s="266"/>
      <c r="H410" s="266"/>
      <c r="I410" s="266"/>
    </row>
    <row r="411" spans="2:20" ht="15">
      <c r="B411" s="266"/>
      <c r="C411" s="266"/>
      <c r="D411" s="266"/>
      <c r="E411" s="266"/>
      <c r="F411" s="266"/>
      <c r="G411" s="266"/>
      <c r="H411" s="266"/>
      <c r="I411" s="266"/>
    </row>
    <row r="412" spans="2:20" ht="15">
      <c r="B412" s="266"/>
      <c r="C412" s="266"/>
      <c r="D412" s="266"/>
      <c r="E412" s="266"/>
      <c r="F412" s="266"/>
      <c r="G412" s="266"/>
      <c r="H412" s="266"/>
      <c r="I412" s="266"/>
    </row>
    <row r="413" spans="2:20" ht="15">
      <c r="B413" s="266"/>
      <c r="C413" s="266"/>
      <c r="D413" s="266"/>
      <c r="E413" s="266"/>
      <c r="F413" s="266"/>
      <c r="G413" s="266"/>
      <c r="H413" s="266"/>
      <c r="I413" s="266"/>
    </row>
    <row r="414" spans="2:20" ht="15">
      <c r="B414" s="266"/>
      <c r="C414" s="266"/>
      <c r="D414" s="266"/>
      <c r="E414" s="266"/>
      <c r="F414" s="266"/>
      <c r="G414" s="266"/>
      <c r="H414" s="266"/>
      <c r="I414" s="266"/>
      <c r="J414" s="1"/>
      <c r="K414" s="1"/>
      <c r="L414" s="1"/>
      <c r="M414" s="1"/>
      <c r="N414" s="1"/>
      <c r="O414" s="1"/>
      <c r="P414" s="1"/>
      <c r="Q414" s="1"/>
      <c r="R414" s="1"/>
      <c r="S414" s="1"/>
      <c r="T414" s="1"/>
    </row>
    <row r="415" spans="2:20" ht="15">
      <c r="B415" s="266"/>
      <c r="C415" s="266"/>
      <c r="D415" s="266"/>
      <c r="E415" s="266"/>
      <c r="F415" s="266"/>
      <c r="G415" s="266"/>
      <c r="H415" s="266"/>
      <c r="I415" s="266"/>
      <c r="J415" s="1"/>
      <c r="K415" s="1"/>
      <c r="L415" s="1"/>
      <c r="M415" s="1"/>
      <c r="N415" s="1"/>
      <c r="O415" s="1"/>
      <c r="P415" s="1"/>
      <c r="Q415" s="1"/>
      <c r="R415" s="1"/>
      <c r="S415" s="1"/>
      <c r="T415" s="1"/>
    </row>
    <row r="416" spans="2:20" ht="15">
      <c r="B416" s="266"/>
      <c r="C416" s="266"/>
      <c r="D416" s="266"/>
      <c r="E416" s="266"/>
      <c r="F416" s="266"/>
      <c r="G416" s="266"/>
      <c r="H416" s="266"/>
      <c r="I416" s="266"/>
      <c r="J416" s="1"/>
      <c r="K416" s="1"/>
      <c r="L416" s="1"/>
      <c r="M416" s="1"/>
      <c r="N416" s="1"/>
      <c r="O416" s="1"/>
      <c r="P416" s="1"/>
      <c r="Q416" s="1"/>
      <c r="R416" s="1"/>
      <c r="S416" s="1"/>
      <c r="T416" s="1"/>
    </row>
    <row r="417" spans="2:20" ht="15">
      <c r="B417" s="266"/>
      <c r="C417" s="266"/>
      <c r="D417" s="266"/>
      <c r="E417" s="266"/>
      <c r="F417" s="266"/>
      <c r="G417" s="266"/>
      <c r="H417" s="266"/>
      <c r="I417" s="266"/>
      <c r="J417" s="1"/>
      <c r="K417" s="1"/>
      <c r="L417" s="1"/>
      <c r="M417" s="1"/>
      <c r="N417" s="1"/>
      <c r="O417" s="1"/>
      <c r="P417" s="1"/>
      <c r="Q417" s="1"/>
      <c r="R417" s="1"/>
      <c r="S417" s="1"/>
      <c r="T417" s="1"/>
    </row>
    <row r="418" spans="2:20" ht="15">
      <c r="B418" s="266"/>
      <c r="C418" s="266"/>
      <c r="D418" s="266"/>
      <c r="E418" s="266"/>
      <c r="F418" s="266"/>
      <c r="G418" s="266"/>
      <c r="H418" s="266"/>
      <c r="I418" s="266"/>
      <c r="J418" s="1"/>
      <c r="K418" s="1"/>
      <c r="L418" s="1"/>
      <c r="M418" s="1"/>
      <c r="N418" s="1"/>
      <c r="O418" s="1"/>
      <c r="P418" s="1"/>
      <c r="Q418" s="1"/>
      <c r="R418" s="1"/>
      <c r="S418" s="1"/>
      <c r="T418" s="1"/>
    </row>
    <row r="419" spans="2:20" ht="15">
      <c r="B419" s="266"/>
      <c r="C419" s="266"/>
      <c r="D419" s="266"/>
      <c r="E419" s="266"/>
      <c r="F419" s="266"/>
      <c r="G419" s="266"/>
      <c r="H419" s="266"/>
      <c r="I419" s="266"/>
      <c r="J419" s="1"/>
      <c r="K419" s="1"/>
      <c r="L419" s="1"/>
      <c r="M419" s="1"/>
      <c r="N419" s="1"/>
      <c r="O419" s="1"/>
      <c r="P419" s="1"/>
      <c r="Q419" s="1"/>
      <c r="R419" s="1"/>
      <c r="S419" s="1"/>
      <c r="T419" s="1"/>
    </row>
    <row r="420" spans="2:20" ht="15">
      <c r="B420" s="266"/>
      <c r="C420" s="266"/>
      <c r="D420" s="266"/>
      <c r="E420" s="266"/>
      <c r="F420" s="266"/>
      <c r="G420" s="266"/>
      <c r="H420" s="266"/>
      <c r="I420" s="266"/>
      <c r="J420" s="1"/>
      <c r="K420" s="1"/>
      <c r="L420" s="1"/>
      <c r="M420" s="1"/>
      <c r="N420" s="1"/>
      <c r="O420" s="1"/>
      <c r="P420" s="1"/>
      <c r="Q420" s="1"/>
      <c r="R420" s="1"/>
      <c r="S420" s="1"/>
      <c r="T420" s="1"/>
    </row>
    <row r="421" spans="2:20" ht="15">
      <c r="B421" s="266"/>
      <c r="C421" s="266"/>
      <c r="D421" s="266"/>
      <c r="E421" s="266"/>
      <c r="F421" s="266"/>
      <c r="G421" s="266"/>
      <c r="H421" s="266"/>
      <c r="I421" s="266"/>
    </row>
    <row r="422" spans="2:20" ht="15">
      <c r="B422" s="266"/>
      <c r="C422" s="266"/>
      <c r="D422" s="266"/>
      <c r="E422" s="266"/>
      <c r="F422" s="266"/>
      <c r="G422" s="266"/>
      <c r="H422" s="266"/>
      <c r="I422" s="266"/>
    </row>
    <row r="423" spans="2:20" ht="15">
      <c r="B423" s="266"/>
      <c r="C423" s="266"/>
      <c r="D423" s="266"/>
      <c r="E423" s="266"/>
      <c r="F423" s="266"/>
      <c r="G423" s="266"/>
      <c r="H423" s="266"/>
      <c r="I423" s="266"/>
    </row>
  </sheetData>
  <sortState ref="A81:H92">
    <sortCondition ref="C81"/>
  </sortState>
  <mergeCells count="13">
    <mergeCell ref="B40:I40"/>
    <mergeCell ref="B43:I43"/>
    <mergeCell ref="B394:I394"/>
    <mergeCell ref="B63:I63"/>
    <mergeCell ref="B389:I389"/>
    <mergeCell ref="E391:I391"/>
    <mergeCell ref="C6:I6"/>
    <mergeCell ref="C8:I8"/>
    <mergeCell ref="B27:I27"/>
    <mergeCell ref="B2:H2"/>
    <mergeCell ref="C3:J3"/>
    <mergeCell ref="H14:I14"/>
    <mergeCell ref="B21:I21"/>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theme="5" tint="0.39997558519241921"/>
  </sheetPr>
  <dimension ref="A2:W87"/>
  <sheetViews>
    <sheetView zoomScale="115" zoomScaleNormal="115" zoomScalePageLayoutView="115" workbookViewId="0">
      <selection activeCell="K9" sqref="K9"/>
    </sheetView>
  </sheetViews>
  <sheetFormatPr defaultColWidth="8.85546875" defaultRowHeight="12.75"/>
  <cols>
    <col min="1" max="1" width="4.42578125" style="68" customWidth="1"/>
    <col min="2" max="2" width="31" style="68" customWidth="1"/>
    <col min="3" max="9" width="15.28515625" style="68" customWidth="1"/>
    <col min="10" max="10" width="13.28515625" style="68" bestFit="1" customWidth="1"/>
    <col min="11" max="11" width="12.7109375" style="68" bestFit="1" customWidth="1"/>
    <col min="12" max="12" width="23.28515625" style="68" customWidth="1"/>
    <col min="13" max="13" width="12.42578125" style="68" bestFit="1" customWidth="1"/>
    <col min="14" max="16384" width="8.85546875" style="68"/>
  </cols>
  <sheetData>
    <row r="2" spans="1:23" ht="21">
      <c r="B2" s="369" t="s">
        <v>88</v>
      </c>
      <c r="C2" s="369"/>
      <c r="D2" s="369"/>
      <c r="E2" s="369"/>
      <c r="F2" s="369"/>
      <c r="G2" s="369"/>
      <c r="H2" s="369"/>
    </row>
    <row r="3" spans="1:23">
      <c r="B3" s="67" t="s">
        <v>87</v>
      </c>
      <c r="C3" s="370" t="s">
        <v>340</v>
      </c>
      <c r="D3" s="370"/>
      <c r="E3" s="370"/>
      <c r="F3" s="370"/>
      <c r="G3" s="370"/>
      <c r="H3" s="370"/>
      <c r="I3" s="370"/>
      <c r="J3" s="370"/>
    </row>
    <row r="4" spans="1:23">
      <c r="A4" s="146"/>
      <c r="B4" s="136" t="s">
        <v>65</v>
      </c>
      <c r="C4" s="136"/>
      <c r="D4" s="136"/>
      <c r="E4" s="136"/>
      <c r="F4" s="136"/>
      <c r="G4" s="136"/>
      <c r="H4" s="136"/>
      <c r="I4" s="136"/>
      <c r="J4" s="67"/>
      <c r="K4" s="67"/>
      <c r="L4" s="67"/>
      <c r="M4" s="67"/>
      <c r="N4" s="67"/>
      <c r="O4" s="67"/>
      <c r="P4" s="67"/>
      <c r="Q4" s="67"/>
      <c r="R4" s="67"/>
    </row>
    <row r="5" spans="1:23">
      <c r="A5" s="146"/>
      <c r="K5" s="67"/>
      <c r="L5" s="67"/>
      <c r="M5" s="67"/>
      <c r="N5" s="67"/>
      <c r="O5" s="67"/>
      <c r="P5" s="67"/>
      <c r="Q5" s="67"/>
      <c r="R5" s="67"/>
    </row>
    <row r="6" spans="1:23">
      <c r="A6" s="146"/>
      <c r="J6" s="67"/>
      <c r="K6" s="67"/>
      <c r="L6" s="67"/>
      <c r="M6" s="67"/>
      <c r="N6" s="67"/>
      <c r="O6" s="67"/>
      <c r="P6" s="67"/>
      <c r="Q6" s="67"/>
      <c r="R6" s="67"/>
    </row>
    <row r="7" spans="1:23">
      <c r="B7" s="71" t="s">
        <v>72</v>
      </c>
      <c r="C7" s="368" t="s">
        <v>311</v>
      </c>
      <c r="D7" s="368"/>
      <c r="E7" s="368"/>
      <c r="F7" s="368"/>
      <c r="G7" s="368"/>
      <c r="H7" s="368"/>
      <c r="I7" s="368"/>
    </row>
    <row r="8" spans="1:23">
      <c r="B8" s="67"/>
      <c r="C8" s="67"/>
      <c r="D8" s="67"/>
      <c r="E8" s="67"/>
      <c r="F8" s="67"/>
      <c r="G8" s="67"/>
      <c r="H8" s="67"/>
      <c r="I8" s="135"/>
      <c r="J8" s="67"/>
      <c r="K8" s="67"/>
      <c r="L8" s="67"/>
      <c r="M8" s="67"/>
      <c r="N8" s="67"/>
      <c r="O8" s="67"/>
      <c r="P8" s="67"/>
      <c r="Q8" s="67"/>
      <c r="R8" s="67"/>
      <c r="S8" s="67"/>
    </row>
    <row r="9" spans="1:23" ht="112.5" customHeight="1">
      <c r="B9" s="71" t="s">
        <v>1</v>
      </c>
      <c r="C9" s="368" t="s">
        <v>310</v>
      </c>
      <c r="D9" s="368"/>
      <c r="E9" s="368"/>
      <c r="F9" s="368"/>
      <c r="G9" s="368"/>
      <c r="H9" s="368"/>
      <c r="I9" s="368"/>
    </row>
    <row r="10" spans="1:23">
      <c r="B10" s="67"/>
      <c r="C10" s="67"/>
      <c r="D10" s="67"/>
      <c r="E10" s="67"/>
      <c r="F10" s="67"/>
      <c r="G10" s="67"/>
      <c r="H10" s="67"/>
      <c r="I10" s="135"/>
      <c r="J10" s="67"/>
      <c r="K10" s="67"/>
      <c r="L10" s="67"/>
      <c r="M10" s="67"/>
      <c r="N10" s="67"/>
      <c r="O10" s="67"/>
      <c r="P10" s="67"/>
      <c r="Q10" s="67"/>
      <c r="R10" s="67"/>
      <c r="S10" s="67"/>
      <c r="T10" s="67"/>
    </row>
    <row r="12" spans="1:23">
      <c r="B12" s="139" t="s">
        <v>70</v>
      </c>
      <c r="C12" s="139"/>
      <c r="D12" s="139"/>
      <c r="E12" s="139"/>
      <c r="F12" s="139"/>
      <c r="G12" s="139"/>
      <c r="H12" s="139"/>
      <c r="I12" s="139"/>
    </row>
    <row r="15" spans="1:23" s="81" customFormat="1" ht="15" customHeight="1">
      <c r="A15" s="68"/>
      <c r="B15" s="120" t="s">
        <v>115</v>
      </c>
      <c r="C15" s="120"/>
      <c r="D15" s="120"/>
      <c r="E15" s="120"/>
      <c r="F15" s="120"/>
      <c r="G15" s="120"/>
      <c r="H15" s="374" t="s">
        <v>143</v>
      </c>
      <c r="I15" s="374"/>
      <c r="L15" s="82"/>
      <c r="M15" s="82"/>
      <c r="N15" s="82"/>
      <c r="O15" s="82"/>
      <c r="P15" s="82"/>
      <c r="Q15" s="82"/>
      <c r="R15" s="82"/>
      <c r="S15" s="82"/>
      <c r="T15" s="82"/>
      <c r="U15" s="82"/>
      <c r="V15" s="82"/>
      <c r="W15" s="137"/>
    </row>
    <row r="16" spans="1:23" s="81" customFormat="1" ht="15" customHeight="1">
      <c r="A16" s="68"/>
      <c r="B16" s="67"/>
      <c r="C16" s="67"/>
      <c r="D16" s="67"/>
      <c r="E16" s="67"/>
      <c r="F16" s="67"/>
      <c r="G16" s="67"/>
      <c r="H16" s="67"/>
      <c r="I16" s="67"/>
      <c r="L16" s="82"/>
      <c r="M16" s="82"/>
      <c r="N16" s="82"/>
      <c r="O16" s="82"/>
      <c r="P16" s="82"/>
      <c r="Q16" s="82"/>
      <c r="R16" s="82"/>
      <c r="S16" s="82"/>
      <c r="T16" s="82"/>
      <c r="U16" s="82"/>
      <c r="V16" s="82"/>
      <c r="W16" s="137"/>
    </row>
    <row r="17" spans="1:23">
      <c r="B17" s="71" t="s">
        <v>229</v>
      </c>
      <c r="C17" s="71"/>
      <c r="D17" s="71" t="s">
        <v>42</v>
      </c>
      <c r="E17" s="71" t="s">
        <v>43</v>
      </c>
      <c r="F17" s="71" t="s">
        <v>44</v>
      </c>
      <c r="G17" s="71" t="s">
        <v>45</v>
      </c>
      <c r="H17" s="71" t="s">
        <v>46</v>
      </c>
    </row>
    <row r="18" spans="1:23">
      <c r="B18" s="86" t="s">
        <v>107</v>
      </c>
      <c r="C18" s="95"/>
      <c r="D18" s="95">
        <f>'INPUT - Forecast Expenditure'!E50</f>
        <v>3169715.5474641775</v>
      </c>
      <c r="E18" s="95">
        <f>'INPUT - Forecast Expenditure'!F50</f>
        <v>3190855.0671541579</v>
      </c>
      <c r="F18" s="95">
        <f>'INPUT - Forecast Expenditure'!G50</f>
        <v>3214000.008012196</v>
      </c>
      <c r="G18" s="95">
        <f>'INPUT - Forecast Expenditure'!H50</f>
        <v>3237809.1111424752</v>
      </c>
      <c r="H18" s="95">
        <f>'INPUT - Forecast Expenditure'!I50</f>
        <v>3261125.8783825398</v>
      </c>
      <c r="J18" s="67"/>
      <c r="K18" s="67"/>
    </row>
    <row r="19" spans="1:23">
      <c r="B19" s="86" t="s">
        <v>108</v>
      </c>
      <c r="C19" s="95"/>
      <c r="D19" s="95">
        <f>'INPUT - Forecast Expenditure'!E51</f>
        <v>1358449.5203417907</v>
      </c>
      <c r="E19" s="95">
        <f>'INPUT - Forecast Expenditure'!F51</f>
        <v>1367509.3144946396</v>
      </c>
      <c r="F19" s="95">
        <f>'INPUT - Forecast Expenditure'!G51</f>
        <v>1377428.5748623703</v>
      </c>
      <c r="G19" s="95">
        <f>'INPUT - Forecast Expenditure'!H51</f>
        <v>1387632.4762039185</v>
      </c>
      <c r="H19" s="95">
        <f>'INPUT - Forecast Expenditure'!I51</f>
        <v>1397625.3764496599</v>
      </c>
      <c r="J19" s="67"/>
      <c r="K19" s="67"/>
    </row>
    <row r="20" spans="1:23">
      <c r="B20" s="94"/>
      <c r="C20" s="94"/>
      <c r="J20" s="67"/>
      <c r="K20" s="67"/>
    </row>
    <row r="21" spans="1:23" s="81" customFormat="1" ht="15" customHeight="1">
      <c r="A21" s="68"/>
      <c r="B21" s="371" t="s">
        <v>228</v>
      </c>
      <c r="C21" s="371"/>
      <c r="D21" s="371"/>
      <c r="E21" s="371"/>
      <c r="F21" s="371"/>
      <c r="G21" s="371"/>
      <c r="H21" s="371"/>
      <c r="I21" s="371"/>
      <c r="L21" s="82"/>
      <c r="M21" s="82"/>
      <c r="N21" s="82"/>
      <c r="O21" s="82"/>
      <c r="P21" s="82"/>
      <c r="Q21" s="82"/>
      <c r="R21" s="82"/>
      <c r="S21" s="82"/>
      <c r="T21" s="82"/>
      <c r="U21" s="82"/>
      <c r="V21" s="82"/>
      <c r="W21" s="137"/>
    </row>
    <row r="22" spans="1:23" s="81" customFormat="1" ht="15" customHeight="1">
      <c r="A22" s="68"/>
      <c r="B22" s="116"/>
      <c r="C22" s="116"/>
      <c r="D22" s="116"/>
      <c r="E22" s="116"/>
      <c r="F22" s="116"/>
      <c r="G22" s="116"/>
      <c r="H22" s="116"/>
      <c r="I22" s="116"/>
      <c r="J22" s="116"/>
      <c r="L22" s="82"/>
      <c r="M22" s="82"/>
      <c r="N22" s="82"/>
      <c r="O22" s="82"/>
      <c r="P22" s="82"/>
      <c r="Q22" s="82"/>
      <c r="R22" s="82"/>
      <c r="S22" s="82"/>
      <c r="T22" s="82"/>
      <c r="U22" s="82"/>
      <c r="V22" s="82"/>
      <c r="W22" s="137"/>
    </row>
    <row r="23" spans="1:23">
      <c r="B23" s="86" t="s">
        <v>308</v>
      </c>
      <c r="C23" s="230">
        <f>'INPUT Customer #''s'!P162</f>
        <v>464741.14527259651</v>
      </c>
      <c r="E23" s="116"/>
      <c r="J23" s="67"/>
      <c r="K23" s="67"/>
    </row>
    <row r="24" spans="1:23">
      <c r="B24" s="86" t="s">
        <v>309</v>
      </c>
      <c r="C24" s="230">
        <f>'INPUT Customer #''s'!P163</f>
        <v>1174113.6947753893</v>
      </c>
      <c r="E24" s="116"/>
      <c r="J24" s="67"/>
      <c r="K24" s="67"/>
    </row>
    <row r="25" spans="1:23">
      <c r="B25" s="94"/>
      <c r="C25" s="94"/>
      <c r="D25" s="116"/>
      <c r="E25" s="116"/>
      <c r="J25" s="67"/>
      <c r="K25" s="67"/>
    </row>
    <row r="26" spans="1:23">
      <c r="B26" s="74"/>
      <c r="C26" s="75"/>
      <c r="D26" s="74" t="str">
        <f>'INPUT - Forecast Expenditure'!D19</f>
        <v>FY14</v>
      </c>
      <c r="E26" s="74" t="str">
        <f>'INPUT - Forecast Expenditure'!E19</f>
        <v>FY15</v>
      </c>
      <c r="F26" s="74" t="str">
        <f>'INPUT - Forecast Expenditure'!F19</f>
        <v>FY16</v>
      </c>
      <c r="G26" s="74" t="str">
        <f>'INPUT - Forecast Expenditure'!G19</f>
        <v>FY17</v>
      </c>
      <c r="H26" s="74" t="str">
        <f>'INPUT - Forecast Expenditure'!H19</f>
        <v>FY18</v>
      </c>
      <c r="I26" s="74" t="str">
        <f>'INPUT - Forecast Expenditure'!I19</f>
        <v>FY19</v>
      </c>
      <c r="J26" s="67"/>
      <c r="K26" s="67"/>
      <c r="L26" s="67"/>
      <c r="M26" s="67"/>
      <c r="N26" s="67"/>
      <c r="O26" s="67"/>
      <c r="P26" s="67"/>
      <c r="Q26" s="67"/>
      <c r="R26" s="67"/>
      <c r="S26" s="67"/>
      <c r="T26" s="67"/>
    </row>
    <row r="27" spans="1:23" ht="13.5" customHeight="1">
      <c r="B27" s="74" t="str">
        <f>'INPUT - Forecast Expenditure'!B20</f>
        <v>Inflation Assumption (CPI % increase)</v>
      </c>
      <c r="C27" s="75"/>
      <c r="D27" s="90">
        <f>'INPUT - Forecast Expenditure'!D20</f>
        <v>2.5000000000000001E-2</v>
      </c>
      <c r="E27" s="90">
        <f>'INPUT - Forecast Expenditure'!E20</f>
        <v>2.5000000000000001E-2</v>
      </c>
      <c r="F27" s="90">
        <f>'INPUT - Forecast Expenditure'!F20</f>
        <v>2.5000000000000001E-2</v>
      </c>
      <c r="G27" s="90">
        <f>'INPUT - Forecast Expenditure'!G20</f>
        <v>2.5000000000000001E-2</v>
      </c>
      <c r="H27" s="90">
        <f>'INPUT - Forecast Expenditure'!H20</f>
        <v>2.5000000000000001E-2</v>
      </c>
      <c r="I27" s="90">
        <f>'INPUT - Forecast Expenditure'!I20</f>
        <v>2.5000000000000001E-2</v>
      </c>
      <c r="J27" s="67"/>
      <c r="K27" s="67"/>
      <c r="L27" s="67"/>
      <c r="M27" s="67"/>
      <c r="N27" s="67"/>
      <c r="O27" s="67"/>
      <c r="P27" s="67"/>
      <c r="Q27" s="67"/>
      <c r="R27" s="67"/>
      <c r="S27" s="67"/>
      <c r="T27" s="67"/>
    </row>
    <row r="28" spans="1:23">
      <c r="B28" s="76"/>
      <c r="C28" s="77"/>
      <c r="D28" s="108"/>
      <c r="E28" s="108"/>
      <c r="F28" s="108"/>
      <c r="G28" s="108"/>
      <c r="H28" s="108"/>
      <c r="I28" s="108"/>
      <c r="J28" s="67"/>
      <c r="K28" s="67"/>
      <c r="L28" s="67"/>
      <c r="M28" s="67"/>
      <c r="N28" s="67"/>
      <c r="O28" s="67"/>
      <c r="P28" s="67"/>
      <c r="Q28" s="67"/>
      <c r="R28" s="67"/>
      <c r="S28" s="67"/>
      <c r="T28" s="67"/>
    </row>
    <row r="29" spans="1:23">
      <c r="B29" s="98"/>
      <c r="C29" s="98"/>
      <c r="D29" s="98"/>
      <c r="E29" s="98"/>
      <c r="F29" s="98"/>
      <c r="G29" s="98"/>
      <c r="H29" s="98"/>
      <c r="I29" s="99"/>
      <c r="J29" s="67"/>
      <c r="K29" s="67"/>
      <c r="L29" s="67"/>
      <c r="M29" s="67"/>
      <c r="N29" s="67"/>
      <c r="O29" s="67"/>
      <c r="P29" s="67"/>
      <c r="Q29" s="67"/>
      <c r="R29" s="67"/>
      <c r="S29" s="67"/>
      <c r="T29" s="67"/>
    </row>
    <row r="30" spans="1:23" ht="12.75" customHeight="1">
      <c r="B30" s="398" t="s">
        <v>76</v>
      </c>
      <c r="C30" s="398"/>
      <c r="D30" s="398"/>
      <c r="E30" s="398"/>
      <c r="F30" s="398"/>
      <c r="G30" s="398"/>
      <c r="H30" s="398"/>
      <c r="I30" s="398"/>
      <c r="J30" s="67"/>
      <c r="K30" s="67"/>
    </row>
    <row r="31" spans="1:23">
      <c r="B31" s="67"/>
      <c r="C31" s="67"/>
      <c r="D31" s="67"/>
      <c r="E31" s="67"/>
      <c r="F31" s="67"/>
      <c r="G31" s="67"/>
      <c r="H31" s="67"/>
      <c r="I31" s="135"/>
      <c r="J31" s="67"/>
      <c r="K31" s="67"/>
      <c r="L31" s="67"/>
      <c r="M31" s="67"/>
      <c r="N31" s="67"/>
      <c r="O31" s="67"/>
      <c r="P31" s="67"/>
      <c r="Q31" s="67"/>
      <c r="R31" s="67"/>
      <c r="S31" s="67"/>
      <c r="T31" s="67"/>
    </row>
    <row r="32" spans="1:23">
      <c r="B32" s="67"/>
      <c r="C32" s="67"/>
      <c r="D32" s="67"/>
      <c r="E32" s="87" t="s">
        <v>42</v>
      </c>
      <c r="F32" s="87" t="s">
        <v>43</v>
      </c>
      <c r="G32" s="87" t="s">
        <v>44</v>
      </c>
      <c r="H32" s="87" t="s">
        <v>45</v>
      </c>
      <c r="I32" s="87" t="s">
        <v>46</v>
      </c>
      <c r="J32" s="67"/>
      <c r="K32" s="67"/>
      <c r="L32" s="67"/>
      <c r="M32" s="67"/>
      <c r="N32" s="67"/>
      <c r="O32" s="67"/>
      <c r="P32" s="67"/>
      <c r="Q32" s="67"/>
      <c r="R32" s="67"/>
      <c r="S32" s="67"/>
      <c r="T32" s="67"/>
    </row>
    <row r="33" spans="2:18">
      <c r="B33" s="117" t="s">
        <v>21</v>
      </c>
      <c r="C33" s="117" t="s">
        <v>20</v>
      </c>
      <c r="D33" s="117" t="s">
        <v>53</v>
      </c>
      <c r="E33" s="143">
        <f>((SUMPRODUCT(F48,H48)+SUMPRODUCT(F68,H68))/SUM(F48,F68))*(1+E27)</f>
        <v>1.3896401463631602</v>
      </c>
      <c r="F33" s="143">
        <f t="shared" ref="F33:I39" si="0">E33*(1+F$27)</f>
        <v>1.4243811500222392</v>
      </c>
      <c r="G33" s="143">
        <f t="shared" si="0"/>
        <v>1.459990678772795</v>
      </c>
      <c r="H33" s="143">
        <f t="shared" si="0"/>
        <v>1.4964904457421146</v>
      </c>
      <c r="I33" s="143">
        <f t="shared" si="0"/>
        <v>1.5339027068856674</v>
      </c>
      <c r="J33" s="152"/>
      <c r="K33" s="157"/>
      <c r="L33" s="67"/>
      <c r="M33" s="67"/>
      <c r="N33" s="67"/>
      <c r="O33" s="67"/>
      <c r="P33" s="67"/>
      <c r="Q33" s="67"/>
      <c r="R33" s="67"/>
    </row>
    <row r="34" spans="2:18">
      <c r="B34" s="117" t="s">
        <v>16</v>
      </c>
      <c r="C34" s="117" t="s">
        <v>15</v>
      </c>
      <c r="D34" s="117" t="s">
        <v>53</v>
      </c>
      <c r="E34" s="163">
        <f>(SUMPRODUCT(F49,H49)+SUMPRODUCT(F69,H69))/SUM(F49,F69)*(1+E27)</f>
        <v>6.9908990611216213</v>
      </c>
      <c r="F34" s="143">
        <f t="shared" si="0"/>
        <v>7.1656715376496614</v>
      </c>
      <c r="G34" s="143">
        <f t="shared" si="0"/>
        <v>7.3448133260909021</v>
      </c>
      <c r="H34" s="143">
        <f t="shared" si="0"/>
        <v>7.5284336592431744</v>
      </c>
      <c r="I34" s="143">
        <f t="shared" si="0"/>
        <v>7.7166445007242528</v>
      </c>
      <c r="J34" s="152"/>
      <c r="K34" s="157"/>
      <c r="L34" s="67"/>
      <c r="M34" s="67"/>
      <c r="N34" s="67"/>
      <c r="O34" s="67"/>
      <c r="P34" s="67"/>
      <c r="Q34" s="67"/>
      <c r="R34" s="67"/>
    </row>
    <row r="35" spans="2:18" ht="25.5">
      <c r="B35" s="117" t="s">
        <v>2</v>
      </c>
      <c r="C35" s="117" t="s">
        <v>39</v>
      </c>
      <c r="D35" s="117" t="s">
        <v>54</v>
      </c>
      <c r="E35" s="145">
        <f>(SUMPRODUCT(F50:F51,H50:H51)+SUMPRODUCT(F70:F71,H70:H71))/SUM(F50:F51,F70:F71)*(1+E27)</f>
        <v>0</v>
      </c>
      <c r="F35" s="143">
        <f t="shared" si="0"/>
        <v>0</v>
      </c>
      <c r="G35" s="143">
        <f t="shared" si="0"/>
        <v>0</v>
      </c>
      <c r="H35" s="143">
        <f t="shared" si="0"/>
        <v>0</v>
      </c>
      <c r="I35" s="143">
        <f t="shared" si="0"/>
        <v>0</v>
      </c>
      <c r="J35" s="152"/>
      <c r="K35" s="157"/>
      <c r="L35" s="67"/>
      <c r="M35" s="67"/>
      <c r="N35" s="67"/>
      <c r="O35" s="67"/>
      <c r="P35" s="67"/>
      <c r="Q35" s="67"/>
      <c r="R35" s="67"/>
    </row>
    <row r="36" spans="2:18">
      <c r="B36" s="117" t="s">
        <v>32</v>
      </c>
      <c r="C36" s="117" t="s">
        <v>31</v>
      </c>
      <c r="D36" s="117" t="s">
        <v>53</v>
      </c>
      <c r="E36" s="145">
        <f>(SUMPRODUCT(F52,H52)+SUMPRODUCT(F72,H72))/SUM(F52,F72)*(1+E27)</f>
        <v>1.2477192092404381</v>
      </c>
      <c r="F36" s="143">
        <f t="shared" si="0"/>
        <v>1.278912189471449</v>
      </c>
      <c r="G36" s="143">
        <f t="shared" si="0"/>
        <v>1.3108849942082352</v>
      </c>
      <c r="H36" s="143">
        <f t="shared" si="0"/>
        <v>1.343657119063441</v>
      </c>
      <c r="I36" s="143">
        <f t="shared" si="0"/>
        <v>1.3772485470400269</v>
      </c>
      <c r="J36" s="152"/>
      <c r="K36" s="157"/>
      <c r="L36" s="67"/>
      <c r="M36" s="67"/>
      <c r="N36" s="67"/>
      <c r="O36" s="67"/>
      <c r="P36" s="67"/>
      <c r="Q36" s="67"/>
      <c r="R36" s="67"/>
    </row>
    <row r="37" spans="2:18">
      <c r="B37" s="117" t="s">
        <v>19</v>
      </c>
      <c r="C37" s="117" t="s">
        <v>18</v>
      </c>
      <c r="D37" s="117" t="s">
        <v>53</v>
      </c>
      <c r="E37" s="163">
        <f>(SUMPRODUCT(F53,H53)+SUMPRODUCT(F73,H73))/SUM(F53,F73)*(1+E27)</f>
        <v>6.9908990611216213</v>
      </c>
      <c r="F37" s="143">
        <f t="shared" si="0"/>
        <v>7.1656715376496614</v>
      </c>
      <c r="G37" s="143">
        <f t="shared" si="0"/>
        <v>7.3448133260909021</v>
      </c>
      <c r="H37" s="143">
        <f t="shared" si="0"/>
        <v>7.5284336592431744</v>
      </c>
      <c r="I37" s="143">
        <f t="shared" si="0"/>
        <v>7.7166445007242528</v>
      </c>
      <c r="J37" s="152"/>
      <c r="K37" s="157"/>
      <c r="L37" s="67"/>
      <c r="M37" s="67"/>
      <c r="N37" s="67"/>
      <c r="O37" s="67"/>
      <c r="P37" s="67"/>
      <c r="Q37" s="67"/>
      <c r="R37" s="67"/>
    </row>
    <row r="38" spans="2:18">
      <c r="B38" s="117" t="s">
        <v>26</v>
      </c>
      <c r="C38" s="117" t="s">
        <v>25</v>
      </c>
      <c r="D38" s="117" t="s">
        <v>53</v>
      </c>
      <c r="E38" s="163">
        <f>(SUMPRODUCT(F55,H55)+SUMPRODUCT(F74,H74))/SUM(F55,F74)*(1+E27)</f>
        <v>6.9908990611216213</v>
      </c>
      <c r="F38" s="143">
        <f t="shared" si="0"/>
        <v>7.1656715376496614</v>
      </c>
      <c r="G38" s="143">
        <f t="shared" si="0"/>
        <v>7.3448133260909021</v>
      </c>
      <c r="H38" s="143">
        <f t="shared" si="0"/>
        <v>7.5284336592431744</v>
      </c>
      <c r="I38" s="143">
        <f t="shared" si="0"/>
        <v>7.7166445007242528</v>
      </c>
      <c r="J38" s="152"/>
      <c r="K38" s="157"/>
      <c r="L38" s="67"/>
      <c r="M38" s="67"/>
      <c r="N38" s="67"/>
      <c r="O38" s="67"/>
      <c r="P38" s="67"/>
      <c r="Q38" s="67"/>
      <c r="R38" s="67"/>
    </row>
    <row r="39" spans="2:18" ht="63.75">
      <c r="B39" s="117" t="s">
        <v>41</v>
      </c>
      <c r="C39" s="117" t="s">
        <v>40</v>
      </c>
      <c r="D39" s="117" t="s">
        <v>54</v>
      </c>
      <c r="E39" s="145">
        <f>(SUMPRODUCT(F58:F62,H58:H62)+SUMPRODUCT(F76:F78,H76:H78))/SUM(F58:F62,F76:F78)*(1+E27)</f>
        <v>0</v>
      </c>
      <c r="F39" s="143">
        <f t="shared" si="0"/>
        <v>0</v>
      </c>
      <c r="G39" s="143">
        <f t="shared" si="0"/>
        <v>0</v>
      </c>
      <c r="H39" s="143">
        <f t="shared" si="0"/>
        <v>0</v>
      </c>
      <c r="I39" s="143">
        <f t="shared" si="0"/>
        <v>0</v>
      </c>
      <c r="J39" s="152"/>
      <c r="K39" s="157"/>
      <c r="L39" s="67"/>
      <c r="M39" s="67"/>
      <c r="N39" s="67"/>
      <c r="O39" s="67"/>
      <c r="P39" s="67"/>
      <c r="Q39" s="67"/>
      <c r="R39" s="67"/>
    </row>
    <row r="40" spans="2:18">
      <c r="B40" s="100"/>
      <c r="C40" s="100"/>
      <c r="D40" s="100"/>
      <c r="E40" s="107"/>
      <c r="F40" s="107"/>
      <c r="G40" s="107"/>
      <c r="H40" s="107"/>
      <c r="I40" s="107"/>
      <c r="J40" s="67"/>
      <c r="K40" s="67"/>
      <c r="L40" s="67"/>
      <c r="M40" s="67"/>
      <c r="N40" s="67"/>
      <c r="O40" s="67"/>
      <c r="P40" s="67"/>
      <c r="Q40" s="67"/>
      <c r="R40" s="67"/>
    </row>
    <row r="41" spans="2:18">
      <c r="B41" s="100"/>
      <c r="C41" s="100"/>
      <c r="D41" s="100"/>
      <c r="E41" s="107"/>
      <c r="F41" s="107"/>
      <c r="G41" s="107"/>
      <c r="H41" s="107"/>
      <c r="I41" s="107"/>
      <c r="J41" s="153"/>
      <c r="K41" s="153"/>
      <c r="L41" s="67"/>
      <c r="M41" s="67"/>
      <c r="N41" s="67"/>
      <c r="O41" s="67"/>
      <c r="P41" s="67"/>
      <c r="Q41" s="67"/>
      <c r="R41" s="67"/>
    </row>
    <row r="42" spans="2:18">
      <c r="B42" s="136" t="s">
        <v>38</v>
      </c>
      <c r="C42" s="136"/>
      <c r="D42" s="136"/>
      <c r="E42" s="136"/>
      <c r="F42" s="136"/>
      <c r="G42" s="136"/>
      <c r="H42" s="136"/>
      <c r="I42" s="136"/>
      <c r="L42" s="67"/>
    </row>
    <row r="43" spans="2:18">
      <c r="L43" s="67"/>
    </row>
    <row r="44" spans="2:18">
      <c r="L44" s="67"/>
    </row>
    <row r="45" spans="2:18">
      <c r="B45" s="371" t="s">
        <v>131</v>
      </c>
      <c r="C45" s="371"/>
      <c r="D45" s="371"/>
      <c r="E45" s="371"/>
      <c r="F45" s="371"/>
      <c r="G45" s="371"/>
      <c r="H45" s="371"/>
      <c r="I45" s="371"/>
      <c r="M45" s="154"/>
    </row>
    <row r="47" spans="2:18" ht="25.5">
      <c r="B47" s="78" t="s">
        <v>12</v>
      </c>
      <c r="C47" s="78" t="s">
        <v>13</v>
      </c>
      <c r="D47" s="71" t="s">
        <v>57</v>
      </c>
      <c r="E47" s="319" t="s">
        <v>47</v>
      </c>
      <c r="F47" s="321" t="s">
        <v>51</v>
      </c>
      <c r="G47" s="319" t="s">
        <v>78</v>
      </c>
      <c r="H47" s="78" t="s">
        <v>84</v>
      </c>
      <c r="K47" s="112"/>
    </row>
    <row r="48" spans="2:18">
      <c r="B48" s="79" t="s">
        <v>14</v>
      </c>
      <c r="C48" s="79" t="s">
        <v>20</v>
      </c>
      <c r="D48" s="79" t="str">
        <f>VLOOKUP(CONCATENATE(B48,"-",C48),'INPUT Customer #''s'!$B$17:$H$46,4,0)</f>
        <v>Primary</v>
      </c>
      <c r="E48" s="320">
        <f>VLOOKUP(CONCATENATE(B48,"-",C48),'INPUT Customer #''s'!$B$125:$T$155,7,0)</f>
        <v>40043.885492642221</v>
      </c>
      <c r="F48" s="322">
        <f>VLOOKUP(CONCATENATE(B48,"-",C48),'INPUT Customer #''s'!$B$125:$T$155,15,0)</f>
        <v>40043.885492642221</v>
      </c>
      <c r="G48" s="227">
        <f>IF(D48="Primary",E48/F48,0)</f>
        <v>1</v>
      </c>
      <c r="H48" s="113">
        <f>IF(D48="Primary",$D$18/$C$23,0)</f>
        <v>6.8203893279235333</v>
      </c>
      <c r="J48" s="155"/>
      <c r="K48" s="154"/>
      <c r="M48" s="154"/>
    </row>
    <row r="49" spans="2:11">
      <c r="B49" s="80" t="s">
        <v>14</v>
      </c>
      <c r="C49" s="80" t="s">
        <v>15</v>
      </c>
      <c r="D49" s="79" t="str">
        <f>VLOOKUP(CONCATENATE(B49,"-",C49),'INPUT Customer #''s'!$B$17:$H$46,4,0)</f>
        <v>Primary</v>
      </c>
      <c r="E49" s="320">
        <f>VLOOKUP(CONCATENATE(B49,"-",C49),'INPUT Customer #''s'!$B$125:$T$155,7,0)</f>
        <v>427339.14068645774</v>
      </c>
      <c r="F49" s="322">
        <f>VLOOKUP(CONCATENATE(B49,"-",C49),'INPUT Customer #''s'!$B$125:$T$155,15,0)</f>
        <v>331688.79096229188</v>
      </c>
      <c r="G49" s="227">
        <f t="shared" ref="G49:G62" si="1">IF(D49="Primary",E49/F49,0)</f>
        <v>1.28837377786167</v>
      </c>
      <c r="H49" s="113">
        <f t="shared" ref="H49:H62" si="2">IF(D49="Primary",$D$18/$C$23,0)</f>
        <v>6.8203893279235333</v>
      </c>
      <c r="J49" s="155"/>
    </row>
    <row r="50" spans="2:11">
      <c r="B50" s="80" t="s">
        <v>14</v>
      </c>
      <c r="C50" s="80" t="s">
        <v>17</v>
      </c>
      <c r="D50" s="79" t="str">
        <f>VLOOKUP(CONCATENATE(B50,"-",C50),'INPUT Customer #''s'!$B$17:$H$46,4,0)</f>
        <v>Secondary</v>
      </c>
      <c r="E50" s="320">
        <f>VLOOKUP(CONCATENATE(B50,"-",C50),'INPUT Customer #''s'!$B$125:$T$155,7,0)</f>
        <v>14088.95789223256</v>
      </c>
      <c r="F50" s="322">
        <f>VLOOKUP(CONCATENATE(B50,"-",C50),'INPUT Customer #''s'!$B$125:$T$155,15,0)</f>
        <v>86898.439083035672</v>
      </c>
      <c r="G50" s="227">
        <f t="shared" si="1"/>
        <v>0</v>
      </c>
      <c r="H50" s="113">
        <f t="shared" si="2"/>
        <v>0</v>
      </c>
      <c r="J50" s="155"/>
      <c r="K50" s="154"/>
    </row>
    <row r="51" spans="2:11">
      <c r="B51" s="80" t="s">
        <v>14</v>
      </c>
      <c r="C51" s="80" t="s">
        <v>23</v>
      </c>
      <c r="D51" s="79" t="str">
        <f>VLOOKUP(CONCATENATE(B51,"-",C51),'INPUT Customer #''s'!$B$17:$H$46,4,0)</f>
        <v>Secondary</v>
      </c>
      <c r="E51" s="320">
        <f>VLOOKUP(CONCATENATE(B51,"-",C51),'INPUT Customer #''s'!$B$125:$T$155,7,0)</f>
        <v>6246.3710160089213</v>
      </c>
      <c r="F51" s="322">
        <f>VLOOKUP(CONCATENATE(B51,"-",C51),'INPUT Customer #''s'!$B$125:$T$155,15,0)</f>
        <v>38526.617467140284</v>
      </c>
      <c r="G51" s="227">
        <f t="shared" si="1"/>
        <v>0</v>
      </c>
      <c r="H51" s="113">
        <f t="shared" si="2"/>
        <v>0</v>
      </c>
      <c r="J51" s="155"/>
    </row>
    <row r="52" spans="2:11">
      <c r="B52" s="80" t="s">
        <v>14</v>
      </c>
      <c r="C52" s="80" t="s">
        <v>31</v>
      </c>
      <c r="D52" s="79" t="str">
        <f>VLOOKUP(CONCATENATE(B52,"-",C52),'INPUT Customer #''s'!$B$17:$H$46,4,0)</f>
        <v>Primary</v>
      </c>
      <c r="E52" s="320">
        <f>VLOOKUP(CONCATENATE(B52,"-",C52),'INPUT Customer #''s'!$B$125:$T$155,7,0)</f>
        <v>972.14874519151158</v>
      </c>
      <c r="F52" s="322">
        <f>VLOOKUP(CONCATENATE(B52,"-",C52),'INPUT Customer #''s'!$B$125:$T$155,15,0)</f>
        <v>786.36819903103037</v>
      </c>
      <c r="G52" s="227">
        <f t="shared" si="1"/>
        <v>1.2362513468746594</v>
      </c>
      <c r="H52" s="113">
        <f t="shared" si="2"/>
        <v>6.8203893279235333</v>
      </c>
      <c r="J52" s="155"/>
    </row>
    <row r="53" spans="2:11">
      <c r="B53" s="80" t="s">
        <v>14</v>
      </c>
      <c r="C53" s="80" t="s">
        <v>18</v>
      </c>
      <c r="D53" s="79" t="str">
        <f>VLOOKUP(CONCATENATE(B53,"-",C53),'INPUT Customer #''s'!$B$17:$H$46,4,0)</f>
        <v>Primary</v>
      </c>
      <c r="E53" s="320">
        <f>VLOOKUP(CONCATENATE(B53,"-",C53),'INPUT Customer #''s'!$B$125:$T$155,7,0)</f>
        <v>82583.328327002382</v>
      </c>
      <c r="F53" s="322">
        <f>VLOOKUP(CONCATENATE(B53,"-",C53),'INPUT Customer #''s'!$B$125:$T$155,15,0)</f>
        <v>67165.660410717523</v>
      </c>
      <c r="G53" s="227">
        <f t="shared" si="1"/>
        <v>1.2295468818739506</v>
      </c>
      <c r="H53" s="113">
        <f t="shared" si="2"/>
        <v>6.8203893279235333</v>
      </c>
      <c r="J53" s="155"/>
    </row>
    <row r="54" spans="2:11">
      <c r="B54" s="80" t="s">
        <v>14</v>
      </c>
      <c r="C54" s="80" t="s">
        <v>34</v>
      </c>
      <c r="D54" s="79" t="str">
        <f>VLOOKUP(CONCATENATE(B54,"-",C54),'INPUT Customer #''s'!$B$17:$H$46,4,0)</f>
        <v>NA</v>
      </c>
      <c r="E54" s="320">
        <f>VLOOKUP(CONCATENATE(B54,"-",C54),'INPUT Customer #''s'!$B$125:$T$155,7,0)</f>
        <v>0</v>
      </c>
      <c r="F54" s="322">
        <f>VLOOKUP(CONCATENATE(B54,"-",C54),'INPUT Customer #''s'!$B$125:$T$155,15,0)</f>
        <v>0</v>
      </c>
      <c r="G54" s="227">
        <f t="shared" si="1"/>
        <v>0</v>
      </c>
      <c r="H54" s="113">
        <f t="shared" si="2"/>
        <v>0</v>
      </c>
      <c r="J54" s="155"/>
    </row>
    <row r="55" spans="2:11">
      <c r="B55" s="80" t="s">
        <v>14</v>
      </c>
      <c r="C55" s="80" t="s">
        <v>25</v>
      </c>
      <c r="D55" s="79" t="str">
        <f>VLOOKUP(CONCATENATE(B55,"-",C55),'INPUT Customer #''s'!$B$17:$H$46,4,0)</f>
        <v>Primary</v>
      </c>
      <c r="E55" s="320">
        <f>VLOOKUP(CONCATENATE(B55,"-",C55),'INPUT Customer #''s'!$B$125:$T$155,7,0)</f>
        <v>40118.27532440317</v>
      </c>
      <c r="F55" s="322">
        <f>VLOOKUP(CONCATENATE(B55,"-",C55),'INPUT Customer #''s'!$B$125:$T$155,15,0)</f>
        <v>25056.440207913798</v>
      </c>
      <c r="G55" s="227">
        <f t="shared" si="1"/>
        <v>1.6011163194575524</v>
      </c>
      <c r="H55" s="113">
        <f t="shared" si="2"/>
        <v>6.8203893279235333</v>
      </c>
      <c r="J55" s="155"/>
    </row>
    <row r="56" spans="2:11">
      <c r="B56" s="80" t="s">
        <v>14</v>
      </c>
      <c r="C56" s="80" t="s">
        <v>30</v>
      </c>
      <c r="D56" s="79" t="str">
        <f>VLOOKUP(CONCATENATE(B56,"-",C56),'INPUT Customer #''s'!$B$17:$H$46,4,0)</f>
        <v>NA</v>
      </c>
      <c r="E56" s="320">
        <f>VLOOKUP(CONCATENATE(B56,"-",C56),'INPUT Customer #''s'!$B$125:$T$155,7,0)</f>
        <v>0</v>
      </c>
      <c r="F56" s="322">
        <f>VLOOKUP(CONCATENATE(B56,"-",C56),'INPUT Customer #''s'!$B$125:$T$155,15,0)</f>
        <v>0</v>
      </c>
      <c r="G56" s="227">
        <f t="shared" si="1"/>
        <v>0</v>
      </c>
      <c r="H56" s="113">
        <f t="shared" si="2"/>
        <v>0</v>
      </c>
      <c r="J56" s="155"/>
    </row>
    <row r="57" spans="2:11">
      <c r="B57" s="80" t="s">
        <v>14</v>
      </c>
      <c r="C57" s="80" t="s">
        <v>33</v>
      </c>
      <c r="D57" s="79" t="str">
        <f>VLOOKUP(CONCATENATE(B57,"-",C57),'INPUT Customer #''s'!$B$17:$H$46,4,0)</f>
        <v>NA</v>
      </c>
      <c r="E57" s="320">
        <f>VLOOKUP(CONCATENATE(B57,"-",C57),'INPUT Customer #''s'!$B$125:$T$155,7,0)</f>
        <v>0</v>
      </c>
      <c r="F57" s="322">
        <f>VLOOKUP(CONCATENATE(B57,"-",C57),'INPUT Customer #''s'!$B$125:$T$155,15,0)</f>
        <v>0</v>
      </c>
      <c r="G57" s="227">
        <f t="shared" si="1"/>
        <v>0</v>
      </c>
      <c r="H57" s="113">
        <f t="shared" si="2"/>
        <v>0</v>
      </c>
      <c r="J57" s="155"/>
    </row>
    <row r="58" spans="2:11">
      <c r="B58" s="80" t="s">
        <v>14</v>
      </c>
      <c r="C58" s="80" t="s">
        <v>24</v>
      </c>
      <c r="D58" s="79" t="str">
        <f>VLOOKUP(CONCATENATE(B58,"-",C58),'INPUT Customer #''s'!$B$17:$H$46,4,0)</f>
        <v>Secondary</v>
      </c>
      <c r="E58" s="320">
        <f>VLOOKUP(CONCATENATE(B58,"-",C58),'INPUT Customer #''s'!$B$125:$T$155,7,0)</f>
        <v>10659.265139131094</v>
      </c>
      <c r="F58" s="322">
        <f>VLOOKUP(CONCATENATE(B58,"-",C58),'INPUT Customer #''s'!$B$125:$T$155,15,0)</f>
        <v>16068.200926994825</v>
      </c>
      <c r="G58" s="227">
        <f t="shared" si="1"/>
        <v>0</v>
      </c>
      <c r="H58" s="113">
        <f t="shared" si="2"/>
        <v>0</v>
      </c>
      <c r="J58" s="155"/>
    </row>
    <row r="59" spans="2:11">
      <c r="B59" s="80" t="s">
        <v>14</v>
      </c>
      <c r="C59" s="80" t="s">
        <v>22</v>
      </c>
      <c r="D59" s="79" t="str">
        <f>VLOOKUP(CONCATENATE(B59,"-",C59),'INPUT Customer #''s'!$B$17:$H$46,4,0)</f>
        <v>Secondary</v>
      </c>
      <c r="E59" s="320">
        <f>VLOOKUP(CONCATENATE(B59,"-",C59),'INPUT Customer #''s'!$B$125:$T$155,7,0)</f>
        <v>10659.265139131094</v>
      </c>
      <c r="F59" s="322">
        <f>VLOOKUP(CONCATENATE(B59,"-",C59),'INPUT Customer #''s'!$B$125:$T$155,15,0)</f>
        <v>16068.200926994825</v>
      </c>
      <c r="G59" s="227">
        <f t="shared" si="1"/>
        <v>0</v>
      </c>
      <c r="H59" s="113">
        <f t="shared" si="2"/>
        <v>0</v>
      </c>
      <c r="J59" s="155"/>
    </row>
    <row r="60" spans="2:11">
      <c r="B60" s="80" t="s">
        <v>14</v>
      </c>
      <c r="C60" s="80" t="s">
        <v>27</v>
      </c>
      <c r="D60" s="79" t="str">
        <f>VLOOKUP(CONCATENATE(B60,"-",C60),'INPUT Customer #''s'!$B$17:$H$46,4,0)</f>
        <v>Secondary</v>
      </c>
      <c r="E60" s="320">
        <f>VLOOKUP(CONCATENATE(B60,"-",C60),'INPUT Customer #''s'!$B$125:$T$155,7,0)</f>
        <v>10659.265139131094</v>
      </c>
      <c r="F60" s="322">
        <f>VLOOKUP(CONCATENATE(B60,"-",C60),'INPUT Customer #''s'!$B$125:$T$155,15,0)</f>
        <v>16068.200926994825</v>
      </c>
      <c r="G60" s="227">
        <f t="shared" si="1"/>
        <v>0</v>
      </c>
      <c r="H60" s="113">
        <f t="shared" si="2"/>
        <v>0</v>
      </c>
      <c r="J60" s="155"/>
    </row>
    <row r="61" spans="2:11">
      <c r="B61" s="80" t="s">
        <v>14</v>
      </c>
      <c r="C61" s="80" t="s">
        <v>29</v>
      </c>
      <c r="D61" s="79" t="str">
        <f>VLOOKUP(CONCATENATE(B61,"-",C61),'INPUT Customer #''s'!$B$17:$H$46,4,0)</f>
        <v>Secondary</v>
      </c>
      <c r="E61" s="320">
        <f>VLOOKUP(CONCATENATE(B61,"-",C61),'INPUT Customer #''s'!$B$125:$T$155,7,0)</f>
        <v>10659.265139131094</v>
      </c>
      <c r="F61" s="322">
        <f>VLOOKUP(CONCATENATE(B61,"-",C61),'INPUT Customer #''s'!$B$125:$T$155,15,0)</f>
        <v>16068.200926994825</v>
      </c>
      <c r="G61" s="227">
        <f t="shared" si="1"/>
        <v>0</v>
      </c>
      <c r="H61" s="113">
        <f t="shared" si="2"/>
        <v>0</v>
      </c>
      <c r="J61" s="155"/>
    </row>
    <row r="62" spans="2:11">
      <c r="B62" s="80" t="s">
        <v>14</v>
      </c>
      <c r="C62" s="80" t="s">
        <v>28</v>
      </c>
      <c r="D62" s="79" t="str">
        <f>VLOOKUP(CONCATENATE(B62,"-",C62),'INPUT Customer #''s'!$B$17:$H$46,4,0)</f>
        <v>Secondary</v>
      </c>
      <c r="E62" s="320">
        <f>VLOOKUP(CONCATENATE(B62,"-",C62),'INPUT Customer #''s'!$B$125:$T$155,7,0)</f>
        <v>10659.265139131094</v>
      </c>
      <c r="F62" s="322">
        <f>VLOOKUP(CONCATENATE(B62,"-",C62),'INPUT Customer #''s'!$B$125:$T$155,15,0)</f>
        <v>16068.200926994825</v>
      </c>
      <c r="G62" s="227">
        <f t="shared" si="1"/>
        <v>0</v>
      </c>
      <c r="H62" s="113">
        <f t="shared" si="2"/>
        <v>0</v>
      </c>
      <c r="J62" s="155"/>
    </row>
    <row r="63" spans="2:11">
      <c r="B63" s="80" t="s">
        <v>14</v>
      </c>
      <c r="C63" s="80"/>
      <c r="D63" s="80"/>
      <c r="E63" s="215"/>
      <c r="F63" s="215"/>
      <c r="G63" s="312"/>
      <c r="H63" s="113"/>
      <c r="J63" s="154"/>
    </row>
    <row r="64" spans="2:11">
      <c r="B64" s="100"/>
      <c r="C64" s="100"/>
      <c r="D64" s="100"/>
      <c r="E64" s="100"/>
      <c r="F64" s="100"/>
      <c r="G64" s="114"/>
      <c r="H64" s="107"/>
    </row>
    <row r="65" spans="2:18">
      <c r="B65" s="371" t="s">
        <v>132</v>
      </c>
      <c r="C65" s="371"/>
      <c r="D65" s="371"/>
      <c r="E65" s="371"/>
      <c r="F65" s="371"/>
      <c r="G65" s="371"/>
      <c r="H65" s="371"/>
      <c r="I65" s="371"/>
    </row>
    <row r="67" spans="2:18" ht="25.5">
      <c r="B67" s="78" t="s">
        <v>12</v>
      </c>
      <c r="C67" s="78" t="s">
        <v>13</v>
      </c>
      <c r="D67" s="71" t="s">
        <v>57</v>
      </c>
      <c r="E67" s="319" t="s">
        <v>47</v>
      </c>
      <c r="F67" s="321" t="s">
        <v>51</v>
      </c>
      <c r="G67" s="319" t="s">
        <v>78</v>
      </c>
      <c r="H67" s="78" t="s">
        <v>56</v>
      </c>
    </row>
    <row r="68" spans="2:18">
      <c r="B68" s="80" t="s">
        <v>35</v>
      </c>
      <c r="C68" s="80" t="s">
        <v>20</v>
      </c>
      <c r="D68" s="80" t="str">
        <f>VLOOKUP(CONCATENATE(B68,"-",C68),'INPUT Customer #''s'!$B$17:$H$46,4,0)</f>
        <v>Primary</v>
      </c>
      <c r="E68" s="226">
        <f>VLOOKUP(CONCATENATE(B68,"-",C68),'INPUT Customer #''s'!$B$125:$T$155,7,0)</f>
        <v>1280693.6379653825</v>
      </c>
      <c r="F68" s="323">
        <f>VLOOKUP(CONCATENATE(B68,"-",C68),'INPUT Customer #''s'!$B$125:$T$155,15,0)</f>
        <v>1101028.328228706</v>
      </c>
      <c r="G68" s="227">
        <f>IF(AND(D68="Primary",F68&gt;0),E68/F68,0)</f>
        <v>1.1631795523605786</v>
      </c>
      <c r="H68" s="115">
        <f>IF(D68="Primary",$D$19/$C$24,0)</f>
        <v>1.1569999791218391</v>
      </c>
      <c r="J68" s="154"/>
      <c r="K68" s="154"/>
    </row>
    <row r="69" spans="2:18">
      <c r="B69" s="80" t="s">
        <v>35</v>
      </c>
      <c r="C69" s="80" t="s">
        <v>15</v>
      </c>
      <c r="D69" s="80" t="str">
        <f>VLOOKUP(CONCATENATE(B69,"-",C69),'INPUT Customer #''s'!$B$17:$H$46,4,0)</f>
        <v>Primary</v>
      </c>
      <c r="E69" s="226">
        <f>VLOOKUP(CONCATENATE(B69,"-",C69),'INPUT Customer #''s'!$B$125:$T$155,7,0)</f>
        <v>0</v>
      </c>
      <c r="F69" s="323">
        <f>VLOOKUP(CONCATENATE(B69,"-",C69),'INPUT Customer #''s'!$B$125:$T$155,15,0)</f>
        <v>0</v>
      </c>
      <c r="G69" s="227">
        <f t="shared" ref="G69:G79" si="3">IF(AND(D69="Primary",F69&gt;0),E69/F69,0)</f>
        <v>0</v>
      </c>
      <c r="H69" s="115">
        <f t="shared" ref="H69:H79" si="4">IF(D69="Primary",$D$19/$C$24,0)</f>
        <v>1.1569999791218391</v>
      </c>
      <c r="J69" s="154"/>
    </row>
    <row r="70" spans="2:18">
      <c r="B70" s="80" t="s">
        <v>35</v>
      </c>
      <c r="C70" s="80" t="s">
        <v>17</v>
      </c>
      <c r="D70" s="80" t="str">
        <f>VLOOKUP(CONCATENATE(B70,"-",C70),'INPUT Customer #''s'!$B$17:$H$46,4,0)</f>
        <v>Secondary</v>
      </c>
      <c r="E70" s="226">
        <f>VLOOKUP(CONCATENATE(B70,"-",C70),'INPUT Customer #''s'!$B$125:$T$155,7,0)</f>
        <v>210239.5870653051</v>
      </c>
      <c r="F70" s="323">
        <f>VLOOKUP(CONCATENATE(B70,"-",C70),'INPUT Customer #''s'!$B$125:$T$155,15,0)</f>
        <v>261949.75934546525</v>
      </c>
      <c r="G70" s="227">
        <f t="shared" si="3"/>
        <v>0</v>
      </c>
      <c r="H70" s="115">
        <f t="shared" si="4"/>
        <v>0</v>
      </c>
      <c r="J70" s="154"/>
    </row>
    <row r="71" spans="2:18">
      <c r="B71" s="80" t="s">
        <v>35</v>
      </c>
      <c r="C71" s="80" t="s">
        <v>23</v>
      </c>
      <c r="D71" s="80" t="str">
        <f>VLOOKUP(CONCATENATE(B71,"-",C71),'INPUT Customer #''s'!$B$17:$H$46,4,0)</f>
        <v>Secondary</v>
      </c>
      <c r="E71" s="226">
        <f>VLOOKUP(CONCATENATE(B71,"-",C71),'INPUT Customer #''s'!$B$125:$T$155,7,0)</f>
        <v>93210.191492332495</v>
      </c>
      <c r="F71" s="323">
        <f>VLOOKUP(CONCATENATE(B71,"-",C71),'INPUT Customer #''s'!$B$125:$T$155,15,0)</f>
        <v>116136.01211258542</v>
      </c>
      <c r="G71" s="227">
        <f t="shared" si="3"/>
        <v>0</v>
      </c>
      <c r="H71" s="115">
        <f t="shared" si="4"/>
        <v>0</v>
      </c>
      <c r="J71" s="154"/>
    </row>
    <row r="72" spans="2:18">
      <c r="B72" s="80" t="s">
        <v>35</v>
      </c>
      <c r="C72" s="80" t="s">
        <v>31</v>
      </c>
      <c r="D72" s="80" t="str">
        <f>VLOOKUP(CONCATENATE(B72,"-",C72),'INPUT Customer #''s'!$B$17:$H$46,4,0)</f>
        <v>Primary</v>
      </c>
      <c r="E72" s="226">
        <f>VLOOKUP(CONCATENATE(B72,"-",C72),'INPUT Customer #''s'!$B$125:$T$155,7,0)</f>
        <v>129742.54604475033</v>
      </c>
      <c r="F72" s="323">
        <f>VLOOKUP(CONCATENATE(B72,"-",C72),'INPUT Customer #''s'!$B$125:$T$155,15,0)</f>
        <v>73085.366546683246</v>
      </c>
      <c r="G72" s="227">
        <f t="shared" si="3"/>
        <v>1.7752192015330091</v>
      </c>
      <c r="H72" s="115">
        <f t="shared" si="4"/>
        <v>1.1569999791218391</v>
      </c>
      <c r="J72" s="154"/>
    </row>
    <row r="73" spans="2:18">
      <c r="B73" s="80" t="s">
        <v>35</v>
      </c>
      <c r="C73" s="80" t="s">
        <v>18</v>
      </c>
      <c r="D73" s="80" t="str">
        <f>VLOOKUP(CONCATENATE(B73,"-",C73),'INPUT Customer #''s'!$B$17:$H$46,4,0)</f>
        <v>Primary</v>
      </c>
      <c r="E73" s="226">
        <f>VLOOKUP(CONCATENATE(B73,"-",C73),'INPUT Customer #''s'!$B$125:$T$155,7,0)</f>
        <v>0</v>
      </c>
      <c r="F73" s="323">
        <f>VLOOKUP(CONCATENATE(B73,"-",C73),'INPUT Customer #''s'!$B$125:$T$155,15,0)</f>
        <v>0</v>
      </c>
      <c r="G73" s="227">
        <f t="shared" si="3"/>
        <v>0</v>
      </c>
      <c r="H73" s="115">
        <f t="shared" si="4"/>
        <v>1.1569999791218391</v>
      </c>
      <c r="J73" s="154"/>
    </row>
    <row r="74" spans="2:18">
      <c r="B74" s="80" t="s">
        <v>35</v>
      </c>
      <c r="C74" s="80" t="s">
        <v>25</v>
      </c>
      <c r="D74" s="80" t="str">
        <f>VLOOKUP(CONCATENATE(B74,"-",C74),'INPUT Customer #''s'!$B$17:$H$46,4,0)</f>
        <v>Primary</v>
      </c>
      <c r="E74" s="226">
        <f>VLOOKUP(CONCATENATE(B74,"-",C74),'INPUT Customer #''s'!$B$125:$T$155,7,0)</f>
        <v>0</v>
      </c>
      <c r="F74" s="323">
        <f>VLOOKUP(CONCATENATE(B74,"-",C74),'INPUT Customer #''s'!$B$125:$T$155,15,0)</f>
        <v>0</v>
      </c>
      <c r="G74" s="227">
        <f t="shared" si="3"/>
        <v>0</v>
      </c>
      <c r="H74" s="115">
        <f t="shared" si="4"/>
        <v>1.1569999791218391</v>
      </c>
      <c r="J74" s="154"/>
    </row>
    <row r="75" spans="2:18">
      <c r="B75" s="80" t="s">
        <v>35</v>
      </c>
      <c r="C75" s="80" t="s">
        <v>37</v>
      </c>
      <c r="D75" s="80" t="str">
        <f>VLOOKUP(CONCATENATE(B75,"-",C75),'INPUT Customer #''s'!$B$17:$H$46,4,0)</f>
        <v>NA</v>
      </c>
      <c r="E75" s="226">
        <f>VLOOKUP(CONCATENATE(B75,"-",C75),'INPUT Customer #''s'!$B$125:$T$155,7,0)</f>
        <v>0</v>
      </c>
      <c r="F75" s="323">
        <f>VLOOKUP(CONCATENATE(B75,"-",C75),'INPUT Customer #''s'!$B$125:$T$155,15,0)</f>
        <v>0</v>
      </c>
      <c r="G75" s="227">
        <f t="shared" si="3"/>
        <v>0</v>
      </c>
      <c r="H75" s="115">
        <f t="shared" si="4"/>
        <v>0</v>
      </c>
      <c r="J75" s="154"/>
    </row>
    <row r="76" spans="2:18">
      <c r="B76" s="80" t="s">
        <v>35</v>
      </c>
      <c r="C76" s="80" t="s">
        <v>24</v>
      </c>
      <c r="D76" s="80" t="str">
        <f>VLOOKUP(CONCATENATE(B76,"-",C76),'INPUT Customer #''s'!$B$17:$H$46,4,0)</f>
        <v>Secondary</v>
      </c>
      <c r="E76" s="226">
        <f>VLOOKUP(CONCATENATE(B76,"-",C76),'INPUT Customer #''s'!$B$125:$T$155,7,0)</f>
        <v>0</v>
      </c>
      <c r="F76" s="323">
        <f>VLOOKUP(CONCATENATE(B76,"-",C76),'INPUT Customer #''s'!$B$125:$T$155,15,0)</f>
        <v>0</v>
      </c>
      <c r="G76" s="227">
        <f t="shared" si="3"/>
        <v>0</v>
      </c>
      <c r="H76" s="115">
        <f t="shared" si="4"/>
        <v>0</v>
      </c>
      <c r="J76" s="154"/>
    </row>
    <row r="77" spans="2:18">
      <c r="B77" s="80" t="s">
        <v>35</v>
      </c>
      <c r="C77" s="80" t="s">
        <v>22</v>
      </c>
      <c r="D77" s="80" t="str">
        <f>VLOOKUP(CONCATENATE(B77,"-",C77),'INPUT Customer #''s'!$B$17:$H$46,4,0)</f>
        <v>Secondary</v>
      </c>
      <c r="E77" s="226">
        <f>VLOOKUP(CONCATENATE(B77,"-",C77),'INPUT Customer #''s'!$B$125:$T$155,7,0)</f>
        <v>0</v>
      </c>
      <c r="F77" s="323">
        <f>VLOOKUP(CONCATENATE(B77,"-",C77),'INPUT Customer #''s'!$B$125:$T$155,15,0)</f>
        <v>0</v>
      </c>
      <c r="G77" s="227">
        <f t="shared" si="3"/>
        <v>0</v>
      </c>
      <c r="H77" s="115">
        <f t="shared" si="4"/>
        <v>0</v>
      </c>
      <c r="J77" s="154"/>
    </row>
    <row r="78" spans="2:18">
      <c r="B78" s="80" t="s">
        <v>35</v>
      </c>
      <c r="C78" s="80" t="s">
        <v>29</v>
      </c>
      <c r="D78" s="80" t="str">
        <f>VLOOKUP(CONCATENATE(B78,"-",C78),'INPUT Customer #''s'!$B$17:$H$46,4,0)</f>
        <v>Secondary</v>
      </c>
      <c r="E78" s="226">
        <f>VLOOKUP(CONCATENATE(B78,"-",C78),'INPUT Customer #''s'!$B$125:$T$155,7,0)</f>
        <v>0</v>
      </c>
      <c r="F78" s="323">
        <f>VLOOKUP(CONCATENATE(B78,"-",C78),'INPUT Customer #''s'!$B$125:$T$155,15,0)</f>
        <v>0</v>
      </c>
      <c r="G78" s="227">
        <f t="shared" si="3"/>
        <v>0</v>
      </c>
      <c r="H78" s="115">
        <f t="shared" si="4"/>
        <v>0</v>
      </c>
      <c r="J78" s="154"/>
    </row>
    <row r="79" spans="2:18">
      <c r="B79" s="80" t="s">
        <v>35</v>
      </c>
      <c r="C79" s="80" t="s">
        <v>36</v>
      </c>
      <c r="D79" s="80" t="str">
        <f>VLOOKUP(CONCATENATE(B79,"-",C79),'INPUT Customer #''s'!$B$17:$H$46,4,0)</f>
        <v>NA</v>
      </c>
      <c r="E79" s="226">
        <f>VLOOKUP(CONCATENATE(B79,"-",C79),'INPUT Customer #''s'!$B$125:$T$155,7,0)</f>
        <v>0</v>
      </c>
      <c r="F79" s="323">
        <f>VLOOKUP(CONCATENATE(B79,"-",C79),'INPUT Customer #''s'!$B$125:$T$155,15,0)</f>
        <v>0</v>
      </c>
      <c r="G79" s="227">
        <f t="shared" si="3"/>
        <v>0</v>
      </c>
      <c r="H79" s="115">
        <f t="shared" si="4"/>
        <v>0</v>
      </c>
      <c r="J79" s="154"/>
    </row>
    <row r="80" spans="2:18">
      <c r="B80" s="100"/>
      <c r="C80" s="100"/>
      <c r="D80" s="100"/>
      <c r="E80" s="101"/>
      <c r="F80" s="101"/>
      <c r="G80" s="101"/>
      <c r="H80" s="101"/>
      <c r="I80" s="101"/>
      <c r="J80" s="151"/>
      <c r="K80" s="67"/>
      <c r="L80" s="67"/>
      <c r="M80" s="67"/>
      <c r="N80" s="67"/>
      <c r="O80" s="67"/>
      <c r="P80" s="67"/>
      <c r="Q80" s="67"/>
      <c r="R80" s="67"/>
    </row>
    <row r="81" spans="2:20">
      <c r="B81" s="67"/>
      <c r="C81" s="67"/>
      <c r="D81" s="67"/>
      <c r="E81" s="67"/>
      <c r="F81" s="67"/>
      <c r="G81" s="67"/>
      <c r="H81" s="67"/>
      <c r="I81" s="135"/>
      <c r="J81" s="67"/>
      <c r="K81" s="67"/>
      <c r="L81" s="67"/>
      <c r="M81" s="67"/>
      <c r="N81" s="67"/>
      <c r="O81" s="67"/>
      <c r="P81" s="67"/>
      <c r="Q81" s="67"/>
      <c r="R81" s="67"/>
      <c r="S81" s="67"/>
      <c r="T81" s="67"/>
    </row>
    <row r="83" spans="2:20" ht="15">
      <c r="B83" s="344"/>
      <c r="C83" s="344"/>
      <c r="D83" s="344"/>
      <c r="E83" s="344"/>
      <c r="F83" s="344"/>
      <c r="G83" s="344"/>
      <c r="H83" s="344"/>
      <c r="I83" s="344"/>
    </row>
    <row r="84" spans="2:20" ht="15">
      <c r="B84" s="344"/>
      <c r="C84" s="344"/>
      <c r="D84" s="344"/>
      <c r="E84" s="344"/>
      <c r="F84" s="344"/>
      <c r="G84" s="344"/>
      <c r="H84" s="344"/>
      <c r="I84" s="344"/>
    </row>
    <row r="85" spans="2:20" ht="15">
      <c r="B85" s="344"/>
      <c r="C85" s="344"/>
      <c r="D85" s="344"/>
      <c r="E85" s="344"/>
      <c r="F85" s="344"/>
      <c r="G85" s="344"/>
      <c r="H85" s="344"/>
      <c r="I85" s="344"/>
    </row>
    <row r="86" spans="2:20" ht="15">
      <c r="B86" s="344"/>
      <c r="C86" s="344"/>
      <c r="D86" s="344"/>
      <c r="E86" s="344"/>
      <c r="F86" s="344"/>
      <c r="G86" s="344"/>
      <c r="H86" s="344"/>
      <c r="I86" s="344"/>
    </row>
    <row r="87" spans="2:20" ht="15">
      <c r="B87" s="344"/>
      <c r="C87" s="344"/>
      <c r="D87" s="344"/>
      <c r="E87" s="344"/>
      <c r="F87" s="344"/>
      <c r="G87" s="344"/>
      <c r="H87" s="344"/>
      <c r="I87" s="344"/>
    </row>
  </sheetData>
  <mergeCells count="9">
    <mergeCell ref="B45:I45"/>
    <mergeCell ref="B65:I65"/>
    <mergeCell ref="B2:H2"/>
    <mergeCell ref="C3:J3"/>
    <mergeCell ref="B30:I30"/>
    <mergeCell ref="C7:I7"/>
    <mergeCell ref="C9:I9"/>
    <mergeCell ref="H15:I15"/>
    <mergeCell ref="B21:I21"/>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theme="5" tint="0.39997558519241921"/>
  </sheetPr>
  <dimension ref="A1:BM57"/>
  <sheetViews>
    <sheetView topLeftCell="A37" workbookViewId="0">
      <selection activeCell="E23" sqref="E23"/>
    </sheetView>
  </sheetViews>
  <sheetFormatPr defaultColWidth="8.85546875" defaultRowHeight="12.75"/>
  <cols>
    <col min="1" max="1" width="4.7109375" style="68" customWidth="1"/>
    <col min="2" max="2" width="27.85546875" style="68" customWidth="1"/>
    <col min="3" max="9" width="15.28515625" style="68" customWidth="1"/>
    <col min="10" max="16384" width="8.85546875" style="68"/>
  </cols>
  <sheetData>
    <row r="1" spans="1:23">
      <c r="B1" s="67"/>
      <c r="C1" s="67"/>
      <c r="D1" s="67"/>
      <c r="E1" s="67"/>
      <c r="F1" s="67"/>
      <c r="G1" s="67"/>
      <c r="H1" s="69"/>
      <c r="I1" s="69"/>
      <c r="J1" s="67"/>
      <c r="K1" s="67"/>
      <c r="L1" s="67"/>
      <c r="M1" s="67"/>
      <c r="N1" s="67"/>
      <c r="O1" s="67"/>
      <c r="P1" s="67"/>
      <c r="Q1" s="67"/>
      <c r="R1" s="67"/>
    </row>
    <row r="2" spans="1:23" ht="21">
      <c r="B2" s="369" t="s">
        <v>75</v>
      </c>
      <c r="C2" s="369"/>
      <c r="D2" s="369"/>
      <c r="E2" s="369"/>
      <c r="F2" s="369"/>
      <c r="G2" s="369"/>
      <c r="H2" s="369"/>
      <c r="J2" s="67"/>
      <c r="K2" s="67"/>
      <c r="L2" s="67"/>
      <c r="M2" s="67"/>
      <c r="N2" s="67"/>
      <c r="O2" s="67"/>
      <c r="P2" s="67"/>
      <c r="Q2" s="67"/>
      <c r="R2" s="67"/>
    </row>
    <row r="3" spans="1:23" ht="14.25" customHeight="1">
      <c r="B3" s="67" t="s">
        <v>87</v>
      </c>
      <c r="C3" s="370" t="s">
        <v>340</v>
      </c>
      <c r="D3" s="370"/>
      <c r="E3" s="370"/>
      <c r="F3" s="370"/>
      <c r="G3" s="370"/>
      <c r="H3" s="370"/>
      <c r="I3" s="370"/>
      <c r="J3" s="67"/>
      <c r="K3" s="67"/>
      <c r="L3" s="67"/>
      <c r="M3" s="67"/>
      <c r="N3" s="67"/>
      <c r="O3" s="67"/>
      <c r="P3" s="67"/>
      <c r="Q3" s="67"/>
      <c r="R3" s="67"/>
    </row>
    <row r="4" spans="1:23" ht="14.25" customHeight="1">
      <c r="A4" s="70"/>
      <c r="B4" s="42" t="s">
        <v>65</v>
      </c>
      <c r="C4" s="42"/>
      <c r="D4" s="42"/>
      <c r="E4" s="42"/>
      <c r="F4" s="42"/>
      <c r="G4" s="42"/>
      <c r="H4" s="42"/>
      <c r="I4" s="42"/>
      <c r="J4" s="67"/>
      <c r="K4" s="67"/>
      <c r="L4" s="67"/>
      <c r="M4" s="67"/>
      <c r="N4" s="67"/>
      <c r="O4" s="67"/>
      <c r="P4" s="67"/>
      <c r="Q4" s="67"/>
      <c r="R4" s="67"/>
    </row>
    <row r="5" spans="1:23">
      <c r="B5" s="67"/>
      <c r="C5" s="67"/>
      <c r="D5" s="67"/>
      <c r="E5" s="67"/>
      <c r="F5" s="67"/>
      <c r="G5" s="67"/>
      <c r="H5" s="67"/>
      <c r="I5" s="69"/>
      <c r="J5" s="67"/>
      <c r="K5" s="67"/>
      <c r="L5" s="67"/>
      <c r="M5" s="67"/>
      <c r="N5" s="67"/>
      <c r="O5" s="67"/>
      <c r="P5" s="67"/>
      <c r="Q5" s="67"/>
      <c r="R5" s="67"/>
      <c r="S5" s="67"/>
    </row>
    <row r="6" spans="1:23">
      <c r="B6" s="67"/>
      <c r="C6" s="67"/>
      <c r="D6" s="67"/>
      <c r="E6" s="67"/>
      <c r="F6" s="67"/>
      <c r="G6" s="67"/>
      <c r="H6" s="67"/>
      <c r="I6" s="69"/>
      <c r="J6" s="67"/>
      <c r="K6" s="67"/>
      <c r="L6" s="67"/>
      <c r="M6" s="67"/>
      <c r="N6" s="67"/>
      <c r="O6" s="67"/>
      <c r="P6" s="67"/>
      <c r="Q6" s="67"/>
      <c r="R6" s="67"/>
      <c r="S6" s="67"/>
    </row>
    <row r="7" spans="1:23" ht="41.25" customHeight="1">
      <c r="B7" s="71" t="s">
        <v>72</v>
      </c>
      <c r="C7" s="368" t="s">
        <v>312</v>
      </c>
      <c r="D7" s="368"/>
      <c r="E7" s="368"/>
      <c r="F7" s="368"/>
      <c r="G7" s="368"/>
      <c r="H7" s="368"/>
      <c r="I7" s="368"/>
    </row>
    <row r="8" spans="1:23">
      <c r="B8" s="72"/>
      <c r="C8" s="72"/>
      <c r="D8" s="72"/>
      <c r="E8" s="72"/>
      <c r="F8" s="72"/>
      <c r="G8" s="72"/>
      <c r="H8" s="72"/>
      <c r="I8" s="72"/>
      <c r="J8" s="67"/>
      <c r="K8" s="67"/>
      <c r="L8" s="67"/>
      <c r="M8" s="67"/>
      <c r="N8" s="67"/>
      <c r="O8" s="67"/>
      <c r="P8" s="67"/>
      <c r="Q8" s="67"/>
      <c r="R8" s="67"/>
      <c r="S8" s="67"/>
    </row>
    <row r="9" spans="1:23" ht="90.75" customHeight="1">
      <c r="B9" s="71" t="s">
        <v>1</v>
      </c>
      <c r="C9" s="368" t="s">
        <v>313</v>
      </c>
      <c r="D9" s="368"/>
      <c r="E9" s="368"/>
      <c r="F9" s="368"/>
      <c r="G9" s="368"/>
      <c r="H9" s="368"/>
      <c r="I9" s="368"/>
    </row>
    <row r="10" spans="1:23" ht="15" customHeight="1">
      <c r="B10" s="73"/>
      <c r="C10" s="73"/>
      <c r="D10" s="73"/>
      <c r="E10" s="73"/>
      <c r="F10" s="73"/>
      <c r="G10" s="73"/>
      <c r="H10" s="73"/>
      <c r="I10" s="73"/>
    </row>
    <row r="11" spans="1:23" ht="13.5" customHeight="1">
      <c r="B11" s="67"/>
      <c r="C11" s="67"/>
      <c r="D11" s="67"/>
      <c r="E11" s="67"/>
      <c r="F11" s="67"/>
      <c r="G11" s="67"/>
      <c r="H11" s="67"/>
      <c r="I11" s="69"/>
      <c r="J11" s="67"/>
      <c r="K11" s="67"/>
      <c r="L11" s="67"/>
      <c r="M11" s="67"/>
      <c r="N11" s="67"/>
      <c r="O11" s="67"/>
      <c r="P11" s="67"/>
      <c r="Q11" s="67"/>
      <c r="R11" s="67"/>
      <c r="S11" s="67"/>
    </row>
    <row r="12" spans="1:23">
      <c r="B12" s="42" t="s">
        <v>70</v>
      </c>
      <c r="C12" s="42"/>
      <c r="D12" s="42"/>
      <c r="E12" s="42"/>
      <c r="F12" s="42"/>
      <c r="G12" s="42"/>
      <c r="H12" s="42"/>
      <c r="I12" s="42"/>
    </row>
    <row r="15" spans="1:23" s="81" customFormat="1" ht="15" customHeight="1">
      <c r="A15" s="68"/>
      <c r="B15" s="371" t="s">
        <v>92</v>
      </c>
      <c r="C15" s="371"/>
      <c r="D15" s="371"/>
      <c r="E15" s="371"/>
      <c r="F15" s="371"/>
      <c r="G15" s="371"/>
      <c r="H15" s="371"/>
      <c r="I15" s="371"/>
      <c r="L15" s="82"/>
      <c r="M15" s="82"/>
      <c r="N15" s="82"/>
      <c r="O15" s="82"/>
      <c r="P15" s="82"/>
      <c r="Q15" s="82"/>
      <c r="R15" s="82"/>
      <c r="S15" s="82"/>
      <c r="T15" s="82"/>
      <c r="U15" s="82"/>
      <c r="V15" s="82"/>
      <c r="W15" s="137"/>
    </row>
    <row r="16" spans="1:23" s="81" customFormat="1" ht="15" customHeight="1">
      <c r="A16" s="68"/>
      <c r="B16" s="68"/>
      <c r="C16" s="68"/>
      <c r="D16" s="68"/>
      <c r="E16" s="68"/>
      <c r="F16" s="68"/>
      <c r="G16" s="68"/>
      <c r="H16" s="68"/>
      <c r="I16" s="68"/>
      <c r="L16" s="82"/>
      <c r="M16" s="82"/>
      <c r="N16" s="82"/>
      <c r="O16" s="82"/>
      <c r="P16" s="82"/>
      <c r="Q16" s="82"/>
      <c r="R16" s="82"/>
      <c r="S16" s="82"/>
      <c r="T16" s="82"/>
      <c r="U16" s="82"/>
      <c r="V16" s="82"/>
      <c r="W16" s="137"/>
    </row>
    <row r="17" spans="1:23">
      <c r="B17" s="74"/>
      <c r="C17" s="75"/>
      <c r="D17" s="87" t="s">
        <v>64</v>
      </c>
      <c r="E17" s="87" t="s">
        <v>42</v>
      </c>
      <c r="F17" s="87" t="s">
        <v>43</v>
      </c>
      <c r="G17" s="87" t="s">
        <v>44</v>
      </c>
      <c r="H17" s="87" t="s">
        <v>45</v>
      </c>
      <c r="I17" s="87" t="s">
        <v>46</v>
      </c>
    </row>
    <row r="18" spans="1:23" ht="25.5">
      <c r="B18" s="74" t="str">
        <f>'INPUT - Forecast Expenditure'!B20</f>
        <v>Inflation Assumption (CPI % increase)</v>
      </c>
      <c r="C18" s="75"/>
      <c r="D18" s="90">
        <f>'INPUT - Forecast Expenditure'!D20</f>
        <v>2.5000000000000001E-2</v>
      </c>
      <c r="E18" s="90">
        <f>'INPUT - Forecast Expenditure'!E20</f>
        <v>2.5000000000000001E-2</v>
      </c>
      <c r="F18" s="90">
        <f>'INPUT - Forecast Expenditure'!F20</f>
        <v>2.5000000000000001E-2</v>
      </c>
      <c r="G18" s="90">
        <f>'INPUT - Forecast Expenditure'!G20</f>
        <v>2.5000000000000001E-2</v>
      </c>
      <c r="H18" s="90">
        <f>'INPUT - Forecast Expenditure'!H20</f>
        <v>2.5000000000000001E-2</v>
      </c>
      <c r="I18" s="90">
        <f>'INPUT - Forecast Expenditure'!I20</f>
        <v>2.5000000000000001E-2</v>
      </c>
    </row>
    <row r="19" spans="1:23">
      <c r="B19" s="76"/>
      <c r="C19" s="77"/>
      <c r="D19" s="77"/>
      <c r="E19" s="77"/>
      <c r="F19" s="77"/>
      <c r="G19" s="77"/>
      <c r="H19" s="77"/>
      <c r="I19" s="77"/>
    </row>
    <row r="20" spans="1:23" s="81" customFormat="1" ht="15" customHeight="1">
      <c r="A20" s="68"/>
      <c r="B20" s="371" t="s">
        <v>231</v>
      </c>
      <c r="C20" s="371"/>
      <c r="D20" s="371"/>
      <c r="E20" s="371"/>
      <c r="F20" s="371"/>
      <c r="G20" s="371"/>
      <c r="H20" s="371"/>
      <c r="I20" s="371"/>
      <c r="L20" s="82"/>
      <c r="M20" s="82"/>
      <c r="N20" s="82"/>
      <c r="O20" s="82"/>
      <c r="P20" s="82"/>
      <c r="Q20" s="82"/>
      <c r="R20" s="82"/>
      <c r="S20" s="82"/>
      <c r="T20" s="82"/>
      <c r="U20" s="82"/>
      <c r="V20" s="82"/>
      <c r="W20" s="231"/>
    </row>
    <row r="21" spans="1:23" s="81" customFormat="1" ht="15" customHeight="1">
      <c r="A21" s="68"/>
      <c r="B21" s="68"/>
      <c r="C21" s="68"/>
      <c r="D21" s="68"/>
      <c r="E21" s="68"/>
      <c r="F21" s="68"/>
      <c r="G21" s="68"/>
      <c r="H21" s="68"/>
      <c r="I21" s="68"/>
      <c r="L21" s="82"/>
      <c r="M21" s="82"/>
      <c r="N21" s="82"/>
      <c r="O21" s="82"/>
      <c r="P21" s="82"/>
      <c r="Q21" s="82"/>
      <c r="R21" s="82"/>
      <c r="S21" s="82"/>
      <c r="T21" s="82"/>
      <c r="U21" s="82"/>
      <c r="V21" s="82"/>
      <c r="W21" s="231"/>
    </row>
    <row r="22" spans="1:23">
      <c r="B22" s="74"/>
      <c r="C22" s="75"/>
      <c r="D22" s="87"/>
      <c r="E22" s="87" t="s">
        <v>42</v>
      </c>
      <c r="F22" s="87" t="s">
        <v>43</v>
      </c>
      <c r="G22" s="87" t="s">
        <v>44</v>
      </c>
      <c r="H22" s="87" t="s">
        <v>45</v>
      </c>
      <c r="I22" s="87" t="s">
        <v>46</v>
      </c>
    </row>
    <row r="23" spans="1:23">
      <c r="B23" s="74" t="s">
        <v>231</v>
      </c>
      <c r="C23" s="75"/>
      <c r="D23" s="242"/>
      <c r="E23" s="324">
        <f>SUMIF('INPUT Customer #''s'!$E$126:$E$155,"Primary",'INPUT Customer #''s'!P126:P155)</f>
        <v>1638854.8400479858</v>
      </c>
      <c r="F23" s="324">
        <f>SUMIF('INPUT Customer #''s'!$E$126:$E$155,"Primary",'INPUT Customer #''s'!Q126:Q155)</f>
        <v>1661052.3734634221</v>
      </c>
      <c r="G23" s="324">
        <f>SUMIF('INPUT Customer #''s'!$E$126:$E$155,"Primary",'INPUT Customer #''s'!R126:R155)</f>
        <v>1684772.2034438015</v>
      </c>
      <c r="H23" s="324">
        <f>SUMIF('INPUT Customer #''s'!$E$126:$E$155,"Primary",'INPUT Customer #''s'!S126:S155)</f>
        <v>1708427.6744058675</v>
      </c>
      <c r="I23" s="324">
        <f>SUMIF('INPUT Customer #''s'!$E$126:$E$155,"Primary",'INPUT Customer #''s'!T126:T155)</f>
        <v>1729385.3765107759</v>
      </c>
    </row>
    <row r="24" spans="1:23">
      <c r="B24" s="76"/>
      <c r="C24" s="77"/>
      <c r="D24" s="77"/>
      <c r="E24" s="77"/>
      <c r="F24" s="77"/>
      <c r="G24" s="77"/>
      <c r="H24" s="77"/>
      <c r="I24" s="77"/>
    </row>
    <row r="25" spans="1:23" s="81" customFormat="1" ht="15" customHeight="1">
      <c r="A25" s="68"/>
      <c r="B25" s="120" t="s">
        <v>61</v>
      </c>
      <c r="C25" s="120"/>
      <c r="D25" s="120"/>
      <c r="E25" s="120"/>
      <c r="F25" s="120"/>
      <c r="G25" s="120"/>
      <c r="H25" s="374" t="s">
        <v>314</v>
      </c>
      <c r="I25" s="374"/>
      <c r="L25" s="82"/>
      <c r="M25" s="82"/>
      <c r="N25" s="82"/>
      <c r="O25" s="82"/>
      <c r="P25" s="82"/>
      <c r="Q25" s="82"/>
      <c r="R25" s="82"/>
      <c r="S25" s="82"/>
      <c r="T25" s="82"/>
      <c r="U25" s="82"/>
      <c r="V25" s="82"/>
      <c r="W25" s="137"/>
    </row>
    <row r="26" spans="1:23" s="81" customFormat="1" ht="15" customHeight="1">
      <c r="A26" s="68"/>
      <c r="B26" s="68"/>
      <c r="C26" s="68"/>
      <c r="D26" s="68"/>
      <c r="E26" s="68"/>
      <c r="F26" s="68"/>
      <c r="G26" s="68"/>
      <c r="H26" s="68"/>
      <c r="I26" s="68"/>
      <c r="J26" s="68"/>
      <c r="L26" s="82"/>
      <c r="M26" s="82"/>
      <c r="N26" s="82"/>
      <c r="O26" s="82"/>
      <c r="P26" s="82"/>
      <c r="Q26" s="82"/>
      <c r="R26" s="82"/>
      <c r="S26" s="82"/>
      <c r="T26" s="82"/>
      <c r="U26" s="82"/>
      <c r="V26" s="82"/>
      <c r="W26" s="137"/>
    </row>
    <row r="27" spans="1:23">
      <c r="B27" s="64"/>
      <c r="C27" s="64"/>
      <c r="D27" s="87"/>
      <c r="E27" s="87" t="s">
        <v>42</v>
      </c>
      <c r="F27" s="87" t="s">
        <v>43</v>
      </c>
      <c r="G27" s="87" t="s">
        <v>44</v>
      </c>
      <c r="H27" s="87" t="s">
        <v>45</v>
      </c>
      <c r="I27" s="87" t="s">
        <v>46</v>
      </c>
      <c r="J27" s="77"/>
    </row>
    <row r="28" spans="1:23">
      <c r="B28" s="140" t="s">
        <v>232</v>
      </c>
      <c r="C28" s="75"/>
      <c r="D28" s="111"/>
      <c r="E28" s="111">
        <f>'INPUT - Forecast Expenditure'!E52</f>
        <v>4431011.239403869</v>
      </c>
      <c r="F28" s="111">
        <f>'INPUT - Forecast Expenditure'!F52</f>
        <v>4544179.1499042548</v>
      </c>
      <c r="G28" s="111">
        <f>'INPUT - Forecast Expenditure'!G52</f>
        <v>4597356.7281856574</v>
      </c>
      <c r="H28" s="111">
        <f>'INPUT - Forecast Expenditure'!H52</f>
        <v>4658650.540538921</v>
      </c>
      <c r="I28" s="111">
        <f>'INPUT - Forecast Expenditure'!I52</f>
        <v>4717111.7960248003</v>
      </c>
      <c r="J28" s="77"/>
    </row>
    <row r="29" spans="1:23">
      <c r="B29" s="96"/>
      <c r="C29" s="97"/>
      <c r="D29" s="77"/>
      <c r="E29" s="77"/>
      <c r="F29" s="77"/>
      <c r="G29" s="77"/>
      <c r="H29" s="77"/>
      <c r="I29" s="77"/>
    </row>
    <row r="30" spans="1:23">
      <c r="B30" s="76"/>
      <c r="C30" s="77"/>
      <c r="D30" s="77"/>
      <c r="E30" s="77"/>
      <c r="F30" s="77"/>
      <c r="G30" s="77"/>
      <c r="H30" s="77"/>
      <c r="I30" s="77"/>
    </row>
    <row r="31" spans="1:23">
      <c r="B31" s="42" t="s">
        <v>71</v>
      </c>
      <c r="C31" s="42"/>
      <c r="D31" s="42"/>
      <c r="E31" s="42"/>
      <c r="F31" s="42"/>
      <c r="G31" s="42"/>
      <c r="H31" s="42"/>
      <c r="I31" s="42"/>
    </row>
    <row r="33" spans="1:65">
      <c r="D33" s="91"/>
    </row>
    <row r="34" spans="1:65">
      <c r="B34" s="371" t="s">
        <v>73</v>
      </c>
      <c r="C34" s="371"/>
      <c r="D34" s="371"/>
      <c r="E34" s="371"/>
      <c r="F34" s="371"/>
      <c r="G34" s="371"/>
      <c r="H34" s="371"/>
      <c r="I34" s="371"/>
    </row>
    <row r="35" spans="1:65">
      <c r="D35" s="91"/>
    </row>
    <row r="36" spans="1:65" ht="15">
      <c r="B36" s="86"/>
      <c r="C36" s="87"/>
      <c r="D36" s="87"/>
      <c r="E36" s="87" t="s">
        <v>42</v>
      </c>
      <c r="F36" s="81"/>
      <c r="G36" s="81"/>
      <c r="H36" s="81"/>
      <c r="I36" s="81"/>
    </row>
    <row r="37" spans="1:65" ht="15">
      <c r="B37" s="88" t="s">
        <v>74</v>
      </c>
      <c r="C37" s="92"/>
      <c r="D37" s="162"/>
      <c r="E37" s="162">
        <f t="shared" ref="E37" si="0">E28/E23</f>
        <v>2.7037240462822982</v>
      </c>
      <c r="F37" s="81"/>
      <c r="G37" s="81"/>
      <c r="H37" s="81"/>
      <c r="I37" s="81"/>
    </row>
    <row r="38" spans="1:65">
      <c r="B38" s="239"/>
      <c r="C38" s="240"/>
      <c r="D38" s="241"/>
      <c r="E38" s="241"/>
      <c r="F38" s="241"/>
      <c r="G38" s="241"/>
      <c r="H38" s="241"/>
      <c r="I38" s="241"/>
    </row>
    <row r="39" spans="1:65" ht="14.25" customHeight="1">
      <c r="B39" s="398" t="s">
        <v>234</v>
      </c>
      <c r="C39" s="398"/>
      <c r="D39" s="398"/>
      <c r="E39" s="398"/>
      <c r="F39" s="398"/>
      <c r="G39" s="398"/>
      <c r="H39" s="398"/>
      <c r="I39" s="398"/>
    </row>
    <row r="42" spans="1:65" s="1" customFormat="1" ht="14.25" customHeight="1">
      <c r="A42" s="68"/>
      <c r="B42" s="238" t="s">
        <v>315</v>
      </c>
      <c r="C42" s="120"/>
      <c r="D42" s="120"/>
      <c r="E42" s="120"/>
      <c r="F42" s="120"/>
      <c r="G42" s="120"/>
      <c r="H42" s="374" t="s">
        <v>235</v>
      </c>
      <c r="I42" s="374"/>
      <c r="J42" s="67"/>
      <c r="K42" s="81"/>
      <c r="L42" s="81"/>
      <c r="M42" s="81"/>
      <c r="N42" s="81"/>
      <c r="O42" s="81"/>
      <c r="P42" s="67"/>
      <c r="Q42" s="67"/>
      <c r="R42" s="67"/>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c r="BD42" s="68"/>
      <c r="BE42" s="68"/>
      <c r="BF42" s="68"/>
      <c r="BG42" s="68"/>
      <c r="BH42" s="68"/>
      <c r="BI42" s="68"/>
      <c r="BJ42" s="68"/>
      <c r="BK42" s="68"/>
      <c r="BL42" s="68"/>
      <c r="BM42" s="68"/>
    </row>
    <row r="43" spans="1:65" s="1" customFormat="1" ht="15">
      <c r="A43" s="68"/>
      <c r="B43" s="67"/>
      <c r="C43" s="67"/>
      <c r="D43" s="67"/>
      <c r="E43" s="67"/>
      <c r="F43" s="67"/>
      <c r="G43" s="67"/>
      <c r="H43" s="67"/>
      <c r="I43" s="67"/>
      <c r="J43" s="67"/>
      <c r="K43" s="81"/>
      <c r="L43" s="81"/>
      <c r="M43" s="81"/>
      <c r="N43" s="81"/>
      <c r="O43" s="81"/>
      <c r="P43" s="67"/>
      <c r="Q43" s="67"/>
      <c r="R43" s="67"/>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68"/>
      <c r="BD43" s="68"/>
      <c r="BE43" s="68"/>
      <c r="BF43" s="68"/>
      <c r="BG43" s="68"/>
      <c r="BH43" s="68"/>
      <c r="BI43" s="68"/>
      <c r="BJ43" s="68"/>
      <c r="BK43" s="68"/>
      <c r="BL43" s="68"/>
      <c r="BM43" s="68"/>
    </row>
    <row r="44" spans="1:65" s="1" customFormat="1" ht="25.5">
      <c r="A44" s="68"/>
      <c r="B44" s="43" t="s">
        <v>58</v>
      </c>
      <c r="C44" s="43" t="s">
        <v>13</v>
      </c>
      <c r="D44" s="44" t="s">
        <v>57</v>
      </c>
      <c r="E44" s="45" t="s">
        <v>42</v>
      </c>
      <c r="F44" s="45" t="s">
        <v>43</v>
      </c>
      <c r="G44" s="45" t="s">
        <v>44</v>
      </c>
      <c r="H44" s="45" t="s">
        <v>45</v>
      </c>
      <c r="I44" s="45" t="s">
        <v>46</v>
      </c>
      <c r="J44" s="67"/>
      <c r="K44" s="81"/>
      <c r="L44" s="81"/>
      <c r="M44" s="81"/>
      <c r="N44" s="81"/>
      <c r="O44" s="81"/>
      <c r="P44" s="67"/>
      <c r="Q44" s="67"/>
      <c r="R44" s="67"/>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68"/>
      <c r="BB44" s="68"/>
      <c r="BC44" s="68"/>
      <c r="BD44" s="68"/>
      <c r="BE44" s="68"/>
      <c r="BF44" s="68"/>
      <c r="BG44" s="68"/>
      <c r="BH44" s="68"/>
      <c r="BI44" s="68"/>
      <c r="BJ44" s="68"/>
      <c r="BK44" s="68"/>
      <c r="BL44" s="68"/>
      <c r="BM44" s="68"/>
    </row>
    <row r="45" spans="1:65" s="1" customFormat="1" ht="15">
      <c r="A45" s="68"/>
      <c r="B45" s="46" t="s">
        <v>21</v>
      </c>
      <c r="C45" s="46" t="s">
        <v>20</v>
      </c>
      <c r="D45" s="47" t="s">
        <v>53</v>
      </c>
      <c r="E45" s="325">
        <f>IF($D45="Primary",E$37,0)*(1+E$18)</f>
        <v>2.7713171474393556</v>
      </c>
      <c r="F45" s="325">
        <f>E45*(1+F$18)</f>
        <v>2.8406000761253392</v>
      </c>
      <c r="G45" s="325">
        <f t="shared" ref="G45" si="1">F45*(1+G$18)</f>
        <v>2.9116150780284724</v>
      </c>
      <c r="H45" s="325">
        <f t="shared" ref="H45" si="2">G45*(1+H$18)</f>
        <v>2.9844054549791839</v>
      </c>
      <c r="I45" s="325">
        <f t="shared" ref="I45" si="3">H45*(1+I$18)</f>
        <v>3.0590155913536634</v>
      </c>
      <c r="J45" s="67"/>
      <c r="K45" s="81"/>
      <c r="L45" s="81"/>
      <c r="M45" s="81"/>
      <c r="N45" s="81"/>
      <c r="O45" s="81"/>
      <c r="P45" s="307"/>
      <c r="Q45" s="307"/>
      <c r="R45" s="307"/>
      <c r="S45" s="307"/>
      <c r="T45" s="307"/>
      <c r="U45" s="307"/>
      <c r="V45" s="307"/>
      <c r="W45" s="307"/>
      <c r="X45" s="307"/>
      <c r="Y45" s="307"/>
      <c r="Z45" s="307"/>
      <c r="AA45" s="307"/>
      <c r="AB45" s="307"/>
      <c r="AC45" s="307"/>
      <c r="AD45" s="307"/>
      <c r="AE45" s="68"/>
      <c r="AF45" s="68"/>
      <c r="AG45" s="68"/>
      <c r="AH45" s="68"/>
      <c r="AI45" s="68"/>
      <c r="AJ45" s="68"/>
      <c r="AK45" s="68"/>
      <c r="AL45" s="68"/>
      <c r="AM45" s="68"/>
      <c r="AN45" s="68"/>
      <c r="AO45" s="68"/>
      <c r="AP45" s="68"/>
      <c r="AQ45" s="68"/>
      <c r="AR45" s="68"/>
      <c r="AS45" s="68"/>
      <c r="AT45" s="68"/>
      <c r="AU45" s="68"/>
      <c r="AV45" s="68"/>
      <c r="AW45" s="68"/>
      <c r="AX45" s="68"/>
      <c r="AY45" s="68"/>
      <c r="AZ45" s="68"/>
      <c r="BA45" s="68"/>
      <c r="BB45" s="68"/>
      <c r="BC45" s="68"/>
      <c r="BD45" s="68"/>
      <c r="BE45" s="68"/>
      <c r="BF45" s="68"/>
      <c r="BG45" s="68"/>
      <c r="BH45" s="68"/>
      <c r="BI45" s="68"/>
      <c r="BJ45" s="68"/>
      <c r="BK45" s="68"/>
      <c r="BL45" s="68"/>
      <c r="BM45" s="68"/>
    </row>
    <row r="46" spans="1:65" s="1" customFormat="1" ht="15">
      <c r="A46" s="68"/>
      <c r="B46" s="46" t="s">
        <v>16</v>
      </c>
      <c r="C46" s="46" t="s">
        <v>15</v>
      </c>
      <c r="D46" s="47" t="s">
        <v>53</v>
      </c>
      <c r="E46" s="244">
        <f t="shared" ref="E46:E51" si="4">IF($D46="Primary",E$37,0)*(1+E$18)</f>
        <v>2.7713171474393556</v>
      </c>
      <c r="F46" s="244">
        <f t="shared" ref="F46:F51" si="5">E46*(1+F$18)</f>
        <v>2.8406000761253392</v>
      </c>
      <c r="G46" s="244">
        <f t="shared" ref="G46:G51" si="6">F46*(1+G$18)</f>
        <v>2.9116150780284724</v>
      </c>
      <c r="H46" s="244">
        <f t="shared" ref="H46:H51" si="7">G46*(1+H$18)</f>
        <v>2.9844054549791839</v>
      </c>
      <c r="I46" s="244">
        <f t="shared" ref="I46:I51" si="8">H46*(1+I$18)</f>
        <v>3.0590155913536634</v>
      </c>
      <c r="J46" s="67"/>
      <c r="K46" s="81"/>
      <c r="L46" s="81"/>
      <c r="M46" s="81"/>
      <c r="N46" s="81"/>
      <c r="O46" s="81"/>
      <c r="P46" s="307"/>
      <c r="Q46" s="307"/>
      <c r="R46" s="307"/>
      <c r="S46" s="307"/>
      <c r="T46" s="307"/>
      <c r="U46" s="307"/>
      <c r="V46" s="307"/>
      <c r="W46" s="307"/>
      <c r="X46" s="307"/>
      <c r="Y46" s="307"/>
      <c r="Z46" s="307"/>
      <c r="AA46" s="307"/>
      <c r="AB46" s="307"/>
      <c r="AC46" s="307"/>
      <c r="AD46" s="307"/>
      <c r="AE46" s="68"/>
      <c r="AF46" s="68"/>
      <c r="AG46" s="68"/>
      <c r="AH46" s="68"/>
      <c r="AI46" s="68"/>
      <c r="AJ46" s="68"/>
      <c r="AK46" s="68"/>
      <c r="AL46" s="68"/>
      <c r="AM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row>
    <row r="47" spans="1:65" s="1" customFormat="1" ht="25.5">
      <c r="A47" s="68"/>
      <c r="B47" s="46" t="s">
        <v>2</v>
      </c>
      <c r="C47" s="46" t="s">
        <v>39</v>
      </c>
      <c r="D47" s="47" t="s">
        <v>54</v>
      </c>
      <c r="E47" s="244">
        <f t="shared" si="4"/>
        <v>0</v>
      </c>
      <c r="F47" s="244">
        <f t="shared" si="5"/>
        <v>0</v>
      </c>
      <c r="G47" s="244">
        <f t="shared" si="6"/>
        <v>0</v>
      </c>
      <c r="H47" s="244">
        <f t="shared" si="7"/>
        <v>0</v>
      </c>
      <c r="I47" s="244">
        <f t="shared" si="8"/>
        <v>0</v>
      </c>
      <c r="J47" s="308"/>
      <c r="K47" s="81"/>
      <c r="L47" s="81"/>
      <c r="M47" s="81"/>
      <c r="N47" s="81"/>
      <c r="O47" s="81"/>
      <c r="P47" s="307"/>
      <c r="Q47" s="307"/>
      <c r="R47" s="307"/>
      <c r="S47" s="307"/>
      <c r="T47" s="307"/>
      <c r="U47" s="307"/>
      <c r="V47" s="307"/>
      <c r="W47" s="307"/>
      <c r="X47" s="307"/>
      <c r="Y47" s="307"/>
      <c r="Z47" s="307"/>
      <c r="AA47" s="307"/>
      <c r="AB47" s="307"/>
      <c r="AC47" s="307"/>
      <c r="AD47" s="307"/>
      <c r="AE47" s="68"/>
      <c r="AF47" s="68"/>
      <c r="AG47" s="68"/>
      <c r="AH47" s="68"/>
      <c r="AI47" s="68"/>
      <c r="AJ47" s="68"/>
      <c r="AK47" s="68"/>
      <c r="AL47" s="68"/>
      <c r="AM47" s="68"/>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8"/>
      <c r="BM47" s="68"/>
    </row>
    <row r="48" spans="1:65" s="1" customFormat="1" ht="15">
      <c r="A48" s="68"/>
      <c r="B48" s="46" t="s">
        <v>32</v>
      </c>
      <c r="C48" s="46" t="s">
        <v>31</v>
      </c>
      <c r="D48" s="47" t="s">
        <v>53</v>
      </c>
      <c r="E48" s="244">
        <f t="shared" si="4"/>
        <v>2.7713171474393556</v>
      </c>
      <c r="F48" s="244">
        <f t="shared" si="5"/>
        <v>2.8406000761253392</v>
      </c>
      <c r="G48" s="244">
        <f t="shared" si="6"/>
        <v>2.9116150780284724</v>
      </c>
      <c r="H48" s="244">
        <f t="shared" si="7"/>
        <v>2.9844054549791839</v>
      </c>
      <c r="I48" s="244">
        <f t="shared" si="8"/>
        <v>3.0590155913536634</v>
      </c>
      <c r="J48" s="67"/>
      <c r="K48" s="81"/>
      <c r="L48" s="81"/>
      <c r="M48" s="81"/>
      <c r="N48" s="81"/>
      <c r="O48" s="81"/>
      <c r="P48" s="307"/>
      <c r="Q48" s="307"/>
      <c r="R48" s="307"/>
      <c r="S48" s="307"/>
      <c r="T48" s="307"/>
      <c r="U48" s="307"/>
      <c r="V48" s="307"/>
      <c r="W48" s="307"/>
      <c r="X48" s="307"/>
      <c r="Y48" s="307"/>
      <c r="Z48" s="307"/>
      <c r="AA48" s="307"/>
      <c r="AB48" s="307"/>
      <c r="AC48" s="307"/>
      <c r="AD48" s="307"/>
      <c r="AE48" s="68"/>
      <c r="AF48" s="68"/>
      <c r="AG48" s="68"/>
      <c r="AH48" s="68"/>
      <c r="AI48" s="68"/>
      <c r="AJ48" s="68"/>
      <c r="AK48" s="68"/>
      <c r="AL48" s="68"/>
      <c r="AM48" s="68"/>
      <c r="AN48" s="68"/>
      <c r="AO48" s="68"/>
      <c r="AP48" s="68"/>
      <c r="AQ48" s="68"/>
      <c r="AR48" s="68"/>
      <c r="AS48" s="68"/>
      <c r="AT48" s="68"/>
      <c r="AU48" s="68"/>
      <c r="AV48" s="68"/>
      <c r="AW48" s="68"/>
      <c r="AX48" s="68"/>
      <c r="AY48" s="68"/>
      <c r="AZ48" s="68"/>
      <c r="BA48" s="68"/>
      <c r="BB48" s="68"/>
      <c r="BC48" s="68"/>
      <c r="BD48" s="68"/>
      <c r="BE48" s="68"/>
      <c r="BF48" s="68"/>
      <c r="BG48" s="68"/>
      <c r="BH48" s="68"/>
      <c r="BI48" s="68"/>
      <c r="BJ48" s="68"/>
      <c r="BK48" s="68"/>
      <c r="BL48" s="68"/>
      <c r="BM48" s="68"/>
    </row>
    <row r="49" spans="1:65" s="1" customFormat="1" ht="15">
      <c r="A49" s="68"/>
      <c r="B49" s="46" t="s">
        <v>19</v>
      </c>
      <c r="C49" s="46" t="s">
        <v>18</v>
      </c>
      <c r="D49" s="47" t="s">
        <v>53</v>
      </c>
      <c r="E49" s="244">
        <f t="shared" si="4"/>
        <v>2.7713171474393556</v>
      </c>
      <c r="F49" s="244">
        <f t="shared" si="5"/>
        <v>2.8406000761253392</v>
      </c>
      <c r="G49" s="244">
        <f t="shared" si="6"/>
        <v>2.9116150780284724</v>
      </c>
      <c r="H49" s="244">
        <f t="shared" si="7"/>
        <v>2.9844054549791839</v>
      </c>
      <c r="I49" s="244">
        <f t="shared" si="8"/>
        <v>3.0590155913536634</v>
      </c>
      <c r="J49" s="67"/>
      <c r="K49" s="81"/>
      <c r="L49" s="81"/>
      <c r="M49" s="81"/>
      <c r="N49" s="81"/>
      <c r="O49" s="81"/>
      <c r="P49" s="307"/>
      <c r="Q49" s="307"/>
      <c r="R49" s="307"/>
      <c r="S49" s="307"/>
      <c r="T49" s="307"/>
      <c r="U49" s="307"/>
      <c r="V49" s="307"/>
      <c r="W49" s="307"/>
      <c r="X49" s="307"/>
      <c r="Y49" s="307"/>
      <c r="Z49" s="307"/>
      <c r="AA49" s="307"/>
      <c r="AB49" s="307"/>
      <c r="AC49" s="307"/>
      <c r="AD49" s="307"/>
      <c r="AE49" s="68"/>
      <c r="AF49" s="68"/>
      <c r="AG49" s="68"/>
      <c r="AH49" s="68"/>
      <c r="AI49" s="68"/>
      <c r="AJ49" s="68"/>
      <c r="AK49" s="68"/>
      <c r="AL49" s="68"/>
      <c r="AM49" s="68"/>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row>
    <row r="50" spans="1:65" s="1" customFormat="1" ht="15">
      <c r="A50" s="68"/>
      <c r="B50" s="46" t="s">
        <v>26</v>
      </c>
      <c r="C50" s="46" t="s">
        <v>25</v>
      </c>
      <c r="D50" s="47" t="s">
        <v>53</v>
      </c>
      <c r="E50" s="244">
        <f t="shared" si="4"/>
        <v>2.7713171474393556</v>
      </c>
      <c r="F50" s="244">
        <f t="shared" si="5"/>
        <v>2.8406000761253392</v>
      </c>
      <c r="G50" s="244">
        <f t="shared" si="6"/>
        <v>2.9116150780284724</v>
      </c>
      <c r="H50" s="244">
        <f t="shared" si="7"/>
        <v>2.9844054549791839</v>
      </c>
      <c r="I50" s="244">
        <f t="shared" si="8"/>
        <v>3.0590155913536634</v>
      </c>
      <c r="J50" s="67"/>
      <c r="K50" s="81"/>
      <c r="L50" s="81"/>
      <c r="M50" s="81"/>
      <c r="N50" s="81"/>
      <c r="O50" s="81"/>
      <c r="P50" s="307"/>
      <c r="Q50" s="307"/>
      <c r="R50" s="307"/>
      <c r="S50" s="307"/>
      <c r="T50" s="307"/>
      <c r="U50" s="307"/>
      <c r="V50" s="307"/>
      <c r="W50" s="307"/>
      <c r="X50" s="307"/>
      <c r="Y50" s="307"/>
      <c r="Z50" s="307"/>
      <c r="AA50" s="307"/>
      <c r="AB50" s="307"/>
      <c r="AC50" s="307"/>
      <c r="AD50" s="307"/>
      <c r="AE50" s="68"/>
      <c r="AF50" s="68"/>
      <c r="AG50" s="68"/>
      <c r="AH50" s="68"/>
      <c r="AI50" s="68"/>
      <c r="AJ50" s="68"/>
      <c r="AK50" s="68"/>
      <c r="AL50" s="68"/>
      <c r="AM50" s="68"/>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8"/>
      <c r="BM50" s="68"/>
    </row>
    <row r="51" spans="1:65" s="1" customFormat="1" ht="63.75">
      <c r="A51" s="68"/>
      <c r="B51" s="46" t="s">
        <v>41</v>
      </c>
      <c r="C51" s="46" t="s">
        <v>40</v>
      </c>
      <c r="D51" s="47" t="s">
        <v>54</v>
      </c>
      <c r="E51" s="244">
        <f t="shared" si="4"/>
        <v>0</v>
      </c>
      <c r="F51" s="244">
        <f t="shared" si="5"/>
        <v>0</v>
      </c>
      <c r="G51" s="244">
        <f t="shared" si="6"/>
        <v>0</v>
      </c>
      <c r="H51" s="244">
        <f t="shared" si="7"/>
        <v>0</v>
      </c>
      <c r="I51" s="244">
        <f t="shared" si="8"/>
        <v>0</v>
      </c>
      <c r="J51" s="67"/>
      <c r="K51" s="81"/>
      <c r="L51" s="81"/>
      <c r="M51" s="81"/>
      <c r="N51" s="81"/>
      <c r="O51" s="81"/>
      <c r="P51" s="307"/>
      <c r="Q51" s="307"/>
      <c r="R51" s="307"/>
      <c r="S51" s="307"/>
      <c r="T51" s="307"/>
      <c r="U51" s="307"/>
      <c r="V51" s="307"/>
      <c r="W51" s="307"/>
      <c r="X51" s="307"/>
      <c r="Y51" s="307"/>
      <c r="Z51" s="307"/>
      <c r="AA51" s="307"/>
      <c r="AB51" s="307"/>
      <c r="AC51" s="307"/>
      <c r="AD51" s="307"/>
      <c r="AE51" s="68"/>
      <c r="AF51" s="68"/>
      <c r="AG51" s="68"/>
      <c r="AH51" s="68"/>
      <c r="AI51" s="68"/>
      <c r="AJ51" s="68"/>
      <c r="AK51" s="68"/>
      <c r="AL51" s="68"/>
      <c r="AM51" s="68"/>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row>
    <row r="52" spans="1:65" s="1" customFormat="1" ht="15">
      <c r="B52" s="67"/>
      <c r="C52" s="67"/>
      <c r="D52" s="67"/>
      <c r="E52" s="67"/>
      <c r="F52" s="67"/>
      <c r="G52" s="67"/>
      <c r="H52" s="265"/>
      <c r="I52" s="67"/>
      <c r="J52" s="67"/>
      <c r="K52" s="81"/>
      <c r="L52" s="81"/>
      <c r="M52" s="81"/>
      <c r="N52" s="81"/>
      <c r="O52" s="81"/>
      <c r="P52" s="67"/>
      <c r="Q52" s="67"/>
      <c r="R52" s="307"/>
      <c r="S52" s="307"/>
      <c r="T52" s="307"/>
      <c r="U52" s="307"/>
      <c r="V52" s="307"/>
      <c r="W52" s="307"/>
      <c r="X52" s="307"/>
      <c r="Y52" s="307"/>
      <c r="Z52" s="307"/>
      <c r="AA52" s="307"/>
      <c r="AB52" s="307"/>
      <c r="AC52" s="307"/>
      <c r="AD52" s="307"/>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row>
    <row r="53" spans="1:65" s="1" customFormat="1" ht="15">
      <c r="A53" s="81"/>
      <c r="B53" s="81"/>
      <c r="C53" s="81"/>
      <c r="D53" s="81"/>
      <c r="E53" s="81"/>
      <c r="F53" s="81"/>
      <c r="G53" s="81"/>
      <c r="H53" s="81"/>
      <c r="I53" s="81"/>
      <c r="J53" s="81"/>
      <c r="K53" s="81"/>
      <c r="L53" s="81"/>
      <c r="M53" s="81"/>
      <c r="N53" s="81"/>
      <c r="O53" s="81"/>
      <c r="P53" s="67"/>
      <c r="Q53" s="67"/>
      <c r="R53" s="307"/>
      <c r="S53" s="307"/>
      <c r="T53" s="307"/>
      <c r="U53" s="307"/>
      <c r="V53" s="307"/>
      <c r="W53" s="307"/>
      <c r="X53" s="307"/>
      <c r="Y53" s="307"/>
      <c r="Z53" s="307"/>
      <c r="AA53" s="307"/>
      <c r="AB53" s="307"/>
      <c r="AC53" s="307"/>
      <c r="AD53" s="307"/>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row>
    <row r="54" spans="1:65" s="1" customFormat="1" ht="15">
      <c r="A54" s="81"/>
      <c r="B54" s="81"/>
      <c r="C54" s="81"/>
      <c r="D54" s="81"/>
      <c r="E54" s="81"/>
      <c r="F54" s="81"/>
      <c r="G54" s="81"/>
      <c r="H54" s="81"/>
      <c r="I54" s="81"/>
      <c r="J54" s="81"/>
      <c r="K54" s="81"/>
      <c r="L54" s="81"/>
      <c r="M54" s="81"/>
      <c r="N54" s="81"/>
      <c r="O54" s="81"/>
      <c r="P54" s="67"/>
      <c r="Q54" s="67"/>
      <c r="R54" s="307"/>
      <c r="S54" s="307"/>
      <c r="T54" s="307"/>
      <c r="U54" s="307"/>
      <c r="V54" s="307"/>
      <c r="W54" s="307"/>
      <c r="X54" s="307"/>
      <c r="Y54" s="307"/>
      <c r="Z54" s="307"/>
      <c r="AA54" s="307"/>
      <c r="AB54" s="307"/>
      <c r="AC54" s="307"/>
      <c r="AD54" s="307"/>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row>
    <row r="55" spans="1:65" s="232" customFormat="1" ht="15">
      <c r="A55" s="81"/>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row>
    <row r="56" spans="1:65" ht="15">
      <c r="A56" s="81"/>
      <c r="B56" s="81"/>
      <c r="C56" s="81"/>
      <c r="D56" s="81"/>
      <c r="E56" s="81"/>
      <c r="F56" s="81"/>
      <c r="G56" s="81"/>
      <c r="H56" s="81"/>
      <c r="I56" s="81"/>
      <c r="J56" s="81"/>
    </row>
    <row r="57" spans="1:65">
      <c r="D57" s="237"/>
      <c r="E57" s="237"/>
      <c r="F57" s="237"/>
      <c r="G57" s="237"/>
      <c r="H57" s="237"/>
      <c r="I57" s="237"/>
    </row>
  </sheetData>
  <mergeCells count="10">
    <mergeCell ref="B2:H2"/>
    <mergeCell ref="C9:I9"/>
    <mergeCell ref="C7:I7"/>
    <mergeCell ref="C3:I3"/>
    <mergeCell ref="B15:I15"/>
    <mergeCell ref="H42:I42"/>
    <mergeCell ref="B20:I20"/>
    <mergeCell ref="B34:I34"/>
    <mergeCell ref="B39:I39"/>
    <mergeCell ref="H25:I25"/>
  </mergeCells>
  <pageMargins left="0.7" right="0.7" top="0.75" bottom="0.75" header="0.3" footer="0.3"/>
  <pageSetup paperSize="119" orientation="portrait"/>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dimension ref="A1:U200"/>
  <sheetViews>
    <sheetView topLeftCell="A160" zoomScale="115" zoomScaleNormal="115" zoomScalePageLayoutView="115" workbookViewId="0">
      <selection activeCell="Q118" sqref="Q118"/>
    </sheetView>
  </sheetViews>
  <sheetFormatPr defaultColWidth="8.85546875" defaultRowHeight="15"/>
  <cols>
    <col min="1" max="2" width="8.85546875" style="182"/>
    <col min="3" max="3" width="29" customWidth="1"/>
    <col min="4" max="9" width="13.42578125" customWidth="1"/>
  </cols>
  <sheetData>
    <row r="1" spans="1:21" s="182" customFormat="1"/>
    <row r="2" spans="1:21" s="182" customFormat="1">
      <c r="D2" s="182">
        <v>3</v>
      </c>
      <c r="E2" s="346">
        <v>4</v>
      </c>
      <c r="F2" s="346">
        <v>5</v>
      </c>
      <c r="G2" s="346">
        <v>6</v>
      </c>
      <c r="H2" s="346">
        <v>7</v>
      </c>
      <c r="I2" s="346">
        <v>8</v>
      </c>
    </row>
    <row r="3" spans="1:21" s="182" customFormat="1"/>
    <row r="4" spans="1:21" s="182" customFormat="1">
      <c r="C4" s="371" t="s">
        <v>178</v>
      </c>
      <c r="D4" s="371"/>
      <c r="E4" s="371"/>
      <c r="F4" s="371"/>
      <c r="G4" s="371"/>
      <c r="H4" s="371"/>
      <c r="I4" s="371"/>
      <c r="J4" s="371"/>
    </row>
    <row r="5" spans="1:21" s="182" customFormat="1"/>
    <row r="6" spans="1:21">
      <c r="C6" s="184" t="s">
        <v>144</v>
      </c>
      <c r="D6" s="403" t="s">
        <v>81</v>
      </c>
      <c r="E6" s="404"/>
      <c r="F6" s="404"/>
      <c r="G6" s="404"/>
      <c r="H6" s="404"/>
      <c r="I6" s="405"/>
    </row>
    <row r="7" spans="1:21">
      <c r="C7" s="185" t="s">
        <v>145</v>
      </c>
      <c r="D7" s="186" t="s">
        <v>146</v>
      </c>
      <c r="E7" s="186" t="s">
        <v>147</v>
      </c>
      <c r="F7" s="186" t="s">
        <v>148</v>
      </c>
      <c r="G7" s="186" t="s">
        <v>149</v>
      </c>
      <c r="H7" s="186" t="s">
        <v>150</v>
      </c>
      <c r="I7" s="186" t="s">
        <v>151</v>
      </c>
    </row>
    <row r="8" spans="1:21">
      <c r="A8" s="190">
        <v>1</v>
      </c>
      <c r="B8" s="190" t="s">
        <v>20</v>
      </c>
      <c r="C8" s="187" t="s">
        <v>152</v>
      </c>
      <c r="D8" s="189">
        <f>VLOOKUP($B8,[6]Sheet1!$D$4:$K$91,D$2,FALSE)</f>
        <v>1120800.6756818541</v>
      </c>
      <c r="E8" s="189">
        <f>VLOOKUP($B8,[6]Sheet1!$D$4:$K$91,E$2,FALSE)</f>
        <v>1141072.2137213482</v>
      </c>
      <c r="F8" s="189">
        <f>VLOOKUP($B8,[6]Sheet1!$D$4:$K$91,F$2,FALSE)</f>
        <v>1160991.4631289567</v>
      </c>
      <c r="G8" s="189">
        <f>VLOOKUP($B8,[6]Sheet1!$D$4:$K$91,G$2,FALSE)</f>
        <v>1182271.6632255258</v>
      </c>
      <c r="H8" s="189">
        <f>VLOOKUP($B8,[6]Sheet1!$D$4:$K$91,H$2,FALSE)</f>
        <v>1203438.9710138901</v>
      </c>
      <c r="I8" s="189">
        <f>VLOOKUP($B8,[6]Sheet1!$D$4:$K$91,I$2,FALSE)</f>
        <v>1222122.6480217529</v>
      </c>
      <c r="P8" s="207"/>
    </row>
    <row r="9" spans="1:21">
      <c r="A9" s="190">
        <v>2</v>
      </c>
      <c r="B9" s="190" t="s">
        <v>15</v>
      </c>
      <c r="C9" s="187" t="s">
        <v>153</v>
      </c>
      <c r="D9" s="189">
        <f>VLOOKUP($B9,[6]Sheet1!$D$4:$K$91,D$2,FALSE)</f>
        <v>331760.96566655528</v>
      </c>
      <c r="E9" s="189">
        <f>VLOOKUP($B9,[6]Sheet1!$D$4:$K$91,E$2,FALSE)</f>
        <v>331688.79096229188</v>
      </c>
      <c r="F9" s="189">
        <f>VLOOKUP($B9,[6]Sheet1!$D$4:$K$91,F$2,FALSE)</f>
        <v>331688.79096229188</v>
      </c>
      <c r="G9" s="189">
        <f>VLOOKUP($B9,[6]Sheet1!$D$4:$K$91,G$2,FALSE)</f>
        <v>331688.79096229188</v>
      </c>
      <c r="H9" s="189">
        <f>VLOOKUP($B9,[6]Sheet1!$D$4:$K$91,H$2,FALSE)</f>
        <v>331688.79096229188</v>
      </c>
      <c r="I9" s="189">
        <f>VLOOKUP($B9,[6]Sheet1!$D$4:$K$91,I$2,FALSE)</f>
        <v>331688.79096229188</v>
      </c>
      <c r="P9" s="207"/>
      <c r="U9" s="207"/>
    </row>
    <row r="10" spans="1:21">
      <c r="A10" s="190">
        <v>3</v>
      </c>
      <c r="B10" s="190" t="s">
        <v>179</v>
      </c>
      <c r="C10" s="187" t="s">
        <v>154</v>
      </c>
      <c r="D10" s="189">
        <f>VLOOKUP($B10,[6]Sheet1!$D$4:$K$91,D$2,FALSE)</f>
        <v>0</v>
      </c>
      <c r="E10" s="189">
        <f>VLOOKUP($B10,[6]Sheet1!$D$4:$K$91,E$2,FALSE)</f>
        <v>0</v>
      </c>
      <c r="F10" s="189">
        <f>VLOOKUP($B10,[6]Sheet1!$D$4:$K$91,F$2,FALSE)</f>
        <v>0</v>
      </c>
      <c r="G10" s="189">
        <f>VLOOKUP($B10,[6]Sheet1!$D$4:$K$91,G$2,FALSE)</f>
        <v>0</v>
      </c>
      <c r="H10" s="189">
        <f>VLOOKUP($B10,[6]Sheet1!$D$4:$K$91,H$2,FALSE)</f>
        <v>0</v>
      </c>
      <c r="I10" s="189">
        <f>VLOOKUP($B10,[6]Sheet1!$D$4:$K$91,I$2,FALSE)</f>
        <v>0</v>
      </c>
      <c r="P10" s="207"/>
      <c r="U10" s="207"/>
    </row>
    <row r="11" spans="1:21">
      <c r="A11" s="190">
        <v>4</v>
      </c>
      <c r="B11" s="190" t="s">
        <v>17</v>
      </c>
      <c r="C11" s="187" t="s">
        <v>155</v>
      </c>
      <c r="D11" s="189">
        <f>VLOOKUP($B11,[6]Sheet1!$D$4:$K$91,D$2,FALSE)</f>
        <v>352357.80280570278</v>
      </c>
      <c r="E11" s="189">
        <f>VLOOKUP($B11,[6]Sheet1!$D$4:$K$91,E$2,FALSE)</f>
        <v>348848.19842850091</v>
      </c>
      <c r="F11" s="189">
        <f>VLOOKUP($B11,[6]Sheet1!$D$4:$K$91,F$2,FALSE)</f>
        <v>344000.95317821001</v>
      </c>
      <c r="G11" s="189">
        <f>VLOOKUP($B11,[6]Sheet1!$D$4:$K$91,G$2,FALSE)</f>
        <v>339204.19176517648</v>
      </c>
      <c r="H11" s="189">
        <f>VLOOKUP($B11,[6]Sheet1!$D$4:$K$91,H$2,FALSE)</f>
        <v>334403.49654664233</v>
      </c>
      <c r="I11" s="189">
        <f>VLOOKUP($B11,[6]Sheet1!$D$4:$K$91,I$2,FALSE)</f>
        <v>329516.25760709564</v>
      </c>
      <c r="P11" s="207"/>
      <c r="U11" s="207"/>
    </row>
    <row r="12" spans="1:21">
      <c r="A12" s="190">
        <v>5</v>
      </c>
      <c r="B12" s="190" t="s">
        <v>23</v>
      </c>
      <c r="C12" s="187" t="s">
        <v>156</v>
      </c>
      <c r="D12" s="189">
        <f>VLOOKUP($B12,[6]Sheet1!$D$4:$K$91,D$2,FALSE)</f>
        <v>155274.55607000078</v>
      </c>
      <c r="E12" s="189">
        <f>VLOOKUP($B12,[6]Sheet1!$D$4:$K$91,E$2,FALSE)</f>
        <v>154662.6295797257</v>
      </c>
      <c r="F12" s="189">
        <f>VLOOKUP($B12,[6]Sheet1!$D$4:$K$91,F$2,FALSE)</f>
        <v>152513.59254870465</v>
      </c>
      <c r="G12" s="189">
        <f>VLOOKUP($B12,[6]Sheet1!$D$4:$K$91,G$2,FALSE)</f>
        <v>150386.93763992668</v>
      </c>
      <c r="H12" s="189">
        <f>VLOOKUP($B12,[6]Sheet1!$D$4:$K$91,H$2,FALSE)</f>
        <v>148258.53866967518</v>
      </c>
      <c r="I12" s="189">
        <f>VLOOKUP($B12,[6]Sheet1!$D$4:$K$91,I$2,FALSE)</f>
        <v>146091.77034700706</v>
      </c>
      <c r="P12" s="207"/>
      <c r="U12" s="207"/>
    </row>
    <row r="13" spans="1:21">
      <c r="A13" s="190">
        <v>6</v>
      </c>
      <c r="B13" s="190" t="s">
        <v>180</v>
      </c>
      <c r="C13" s="187" t="s">
        <v>157</v>
      </c>
      <c r="D13" s="189">
        <f>VLOOKUP($B13,[6]Sheet1!$D$4:$K$91,D$2,FALSE)</f>
        <v>0</v>
      </c>
      <c r="E13" s="189">
        <f>VLOOKUP($B13,[6]Sheet1!$D$4:$K$91,E$2,FALSE)</f>
        <v>0</v>
      </c>
      <c r="F13" s="189">
        <f>VLOOKUP($B13,[6]Sheet1!$D$4:$K$91,F$2,FALSE)</f>
        <v>0</v>
      </c>
      <c r="G13" s="189">
        <f>VLOOKUP($B13,[6]Sheet1!$D$4:$K$91,G$2,FALSE)</f>
        <v>0</v>
      </c>
      <c r="H13" s="189">
        <f>VLOOKUP($B13,[6]Sheet1!$D$4:$K$91,H$2,FALSE)</f>
        <v>0</v>
      </c>
      <c r="I13" s="189">
        <f>VLOOKUP($B13,[6]Sheet1!$D$4:$K$91,I$2,FALSE)</f>
        <v>0</v>
      </c>
      <c r="P13" s="207"/>
      <c r="U13" s="207"/>
    </row>
    <row r="14" spans="1:21">
      <c r="A14" s="190">
        <v>7</v>
      </c>
      <c r="B14" s="190" t="s">
        <v>181</v>
      </c>
      <c r="C14" s="187" t="s">
        <v>158</v>
      </c>
      <c r="D14" s="189">
        <f>VLOOKUP($B14,[6]Sheet1!$D$4:$K$91,D$2,FALSE)</f>
        <v>0</v>
      </c>
      <c r="E14" s="189">
        <f>VLOOKUP($B14,[6]Sheet1!$D$4:$K$91,E$2,FALSE)</f>
        <v>0</v>
      </c>
      <c r="F14" s="189">
        <f>VLOOKUP($B14,[6]Sheet1!$D$4:$K$91,F$2,FALSE)</f>
        <v>0</v>
      </c>
      <c r="G14" s="189">
        <f>VLOOKUP($B14,[6]Sheet1!$D$4:$K$91,G$2,FALSE)</f>
        <v>0</v>
      </c>
      <c r="H14" s="189">
        <f>VLOOKUP($B14,[6]Sheet1!$D$4:$K$91,H$2,FALSE)</f>
        <v>0</v>
      </c>
      <c r="I14" s="189">
        <f>VLOOKUP($B14,[6]Sheet1!$D$4:$K$91,I$2,FALSE)</f>
        <v>0</v>
      </c>
      <c r="P14" s="207"/>
      <c r="U14" s="207"/>
    </row>
    <row r="15" spans="1:21">
      <c r="A15" s="190">
        <v>8</v>
      </c>
      <c r="B15" s="190" t="s">
        <v>182</v>
      </c>
      <c r="C15" s="187" t="s">
        <v>159</v>
      </c>
      <c r="D15" s="189">
        <f>VLOOKUP($B15,[6]Sheet1!$D$4:$K$91,D$2,FALSE)</f>
        <v>0</v>
      </c>
      <c r="E15" s="189">
        <f>VLOOKUP($B15,[6]Sheet1!$D$4:$K$91,E$2,FALSE)</f>
        <v>0</v>
      </c>
      <c r="F15" s="189">
        <f>VLOOKUP($B15,[6]Sheet1!$D$4:$K$91,F$2,FALSE)</f>
        <v>0</v>
      </c>
      <c r="G15" s="189">
        <f>VLOOKUP($B15,[6]Sheet1!$D$4:$K$91,G$2,FALSE)</f>
        <v>0</v>
      </c>
      <c r="H15" s="189">
        <f>VLOOKUP($B15,[6]Sheet1!$D$4:$K$91,H$2,FALSE)</f>
        <v>0</v>
      </c>
      <c r="I15" s="189">
        <f>VLOOKUP($B15,[6]Sheet1!$D$4:$K$91,I$2,FALSE)</f>
        <v>0</v>
      </c>
      <c r="P15" s="207"/>
      <c r="U15" s="207"/>
    </row>
    <row r="16" spans="1:21">
      <c r="A16" s="190">
        <v>9</v>
      </c>
      <c r="B16" s="190" t="s">
        <v>31</v>
      </c>
      <c r="C16" s="187" t="s">
        <v>160</v>
      </c>
      <c r="D16" s="189">
        <f>VLOOKUP($B16,[6]Sheet1!$D$4:$K$91,D$2,FALSE)</f>
        <v>75597.945205479453</v>
      </c>
      <c r="E16" s="189">
        <f>VLOOKUP($B16,[6]Sheet1!$D$4:$K$91,E$2,FALSE)</f>
        <v>73871.734745714275</v>
      </c>
      <c r="F16" s="189">
        <f>VLOOKUP($B16,[6]Sheet1!$D$4:$K$91,F$2,FALSE)</f>
        <v>74885.02215359715</v>
      </c>
      <c r="G16" s="189">
        <f>VLOOKUP($B16,[6]Sheet1!$D$4:$K$91,G$2,FALSE)</f>
        <v>75970.069598369766</v>
      </c>
      <c r="H16" s="189">
        <f>VLOOKUP($B16,[6]Sheet1!$D$4:$K$91,H$2,FALSE)</f>
        <v>77076.702662556228</v>
      </c>
      <c r="I16" s="189">
        <f>VLOOKUP($B16,[6]Sheet1!$D$4:$K$91,I$2,FALSE)</f>
        <v>78088.095881368703</v>
      </c>
      <c r="P16" s="207"/>
      <c r="U16" s="207"/>
    </row>
    <row r="17" spans="1:21">
      <c r="A17" s="190">
        <v>10</v>
      </c>
      <c r="B17" s="190" t="s">
        <v>25</v>
      </c>
      <c r="C17" s="187" t="s">
        <v>161</v>
      </c>
      <c r="D17" s="189">
        <f>VLOOKUP($B17,[6]Sheet1!$D$4:$K$91,D$2,FALSE)</f>
        <v>24616.413342648</v>
      </c>
      <c r="E17" s="189">
        <f>VLOOKUP($B17,[6]Sheet1!$D$4:$K$91,E$2,FALSE)</f>
        <v>25056.440207913798</v>
      </c>
      <c r="F17" s="189">
        <f>VLOOKUP($B17,[6]Sheet1!$D$4:$K$91,F$2,FALSE)</f>
        <v>25400.135606924614</v>
      </c>
      <c r="G17" s="189">
        <f>VLOOKUP($B17,[6]Sheet1!$D$4:$K$91,G$2,FALSE)</f>
        <v>25768.171182592097</v>
      </c>
      <c r="H17" s="189">
        <f>VLOOKUP($B17,[6]Sheet1!$D$4:$K$91,H$2,FALSE)</f>
        <v>26143.528351343266</v>
      </c>
      <c r="I17" s="189">
        <f>VLOOKUP($B17,[6]Sheet1!$D$4:$K$91,I$2,FALSE)</f>
        <v>26486.581263273623</v>
      </c>
      <c r="P17" s="207"/>
      <c r="U17" s="207"/>
    </row>
    <row r="18" spans="1:21">
      <c r="A18" s="190">
        <v>11</v>
      </c>
      <c r="B18" s="190" t="s">
        <v>183</v>
      </c>
      <c r="C18" s="187" t="s">
        <v>162</v>
      </c>
      <c r="D18" s="189">
        <f>VLOOKUP($B18,[6]Sheet1!$D$4:$K$91,D$2,FALSE)</f>
        <v>0</v>
      </c>
      <c r="E18" s="189">
        <f>VLOOKUP($B18,[6]Sheet1!$D$4:$K$91,E$2,FALSE)</f>
        <v>0</v>
      </c>
      <c r="F18" s="189">
        <f>VLOOKUP($B18,[6]Sheet1!$D$4:$K$91,F$2,FALSE)</f>
        <v>0</v>
      </c>
      <c r="G18" s="189">
        <f>VLOOKUP($B18,[6]Sheet1!$D$4:$K$91,G$2,FALSE)</f>
        <v>0</v>
      </c>
      <c r="H18" s="189">
        <f>VLOOKUP($B18,[6]Sheet1!$D$4:$K$91,H$2,FALSE)</f>
        <v>0</v>
      </c>
      <c r="I18" s="189">
        <f>VLOOKUP($B18,[6]Sheet1!$D$4:$K$91,I$2,FALSE)</f>
        <v>0</v>
      </c>
      <c r="P18" s="207"/>
      <c r="U18" s="207"/>
    </row>
    <row r="19" spans="1:21">
      <c r="A19" s="190">
        <v>12</v>
      </c>
      <c r="B19" s="190" t="s">
        <v>37</v>
      </c>
      <c r="C19" s="187" t="s">
        <v>163</v>
      </c>
      <c r="D19" s="189">
        <f>VLOOKUP($B19,[6]Sheet1!$D$4:$K$91,D$2,FALSE)</f>
        <v>9535.5260273972599</v>
      </c>
      <c r="E19" s="189">
        <f>VLOOKUP($B19,[6]Sheet1!$D$4:$K$91,E$2,FALSE)</f>
        <v>9675.5890236384585</v>
      </c>
      <c r="F19" s="189">
        <f>VLOOKUP($B19,[6]Sheet1!$D$4:$K$91,F$2,FALSE)</f>
        <v>9808.307614250296</v>
      </c>
      <c r="G19" s="189">
        <f>VLOOKUP($B19,[6]Sheet1!$D$4:$K$91,G$2,FALSE)</f>
        <v>9950.4252074394553</v>
      </c>
      <c r="H19" s="189">
        <f>VLOOKUP($B19,[6]Sheet1!$D$4:$K$91,H$2,FALSE)</f>
        <v>10095.370046841093</v>
      </c>
      <c r="I19" s="189">
        <f>VLOOKUP($B19,[6]Sheet1!$D$4:$K$91,I$2,FALSE)</f>
        <v>10227.840539922239</v>
      </c>
      <c r="P19" s="207"/>
      <c r="U19" s="207"/>
    </row>
    <row r="20" spans="1:21">
      <c r="A20" s="190">
        <v>13</v>
      </c>
      <c r="B20" s="190" t="s">
        <v>184</v>
      </c>
      <c r="C20" s="187" t="s">
        <v>164</v>
      </c>
      <c r="D20" s="189">
        <f>VLOOKUP($B20,[6]Sheet1!$D$4:$K$91,D$2,FALSE)</f>
        <v>0</v>
      </c>
      <c r="E20" s="189">
        <f>VLOOKUP($B20,[6]Sheet1!$D$4:$K$91,E$2,FALSE)</f>
        <v>0</v>
      </c>
      <c r="F20" s="189">
        <f>VLOOKUP($B20,[6]Sheet1!$D$4:$K$91,F$2,FALSE)</f>
        <v>0</v>
      </c>
      <c r="G20" s="189">
        <f>VLOOKUP($B20,[6]Sheet1!$D$4:$K$91,G$2,FALSE)</f>
        <v>0</v>
      </c>
      <c r="H20" s="189">
        <f>VLOOKUP($B20,[6]Sheet1!$D$4:$K$91,H$2,FALSE)</f>
        <v>0</v>
      </c>
      <c r="I20" s="189">
        <f>VLOOKUP($B20,[6]Sheet1!$D$4:$K$91,I$2,FALSE)</f>
        <v>0</v>
      </c>
      <c r="P20" s="207"/>
      <c r="U20" s="207"/>
    </row>
    <row r="21" spans="1:21">
      <c r="A21" s="190">
        <v>14</v>
      </c>
      <c r="B21" s="190" t="s">
        <v>185</v>
      </c>
      <c r="C21" s="187" t="s">
        <v>165</v>
      </c>
      <c r="D21" s="189">
        <f>VLOOKUP($B21,[6]Sheet1!$D$4:$K$91,D$2,FALSE)</f>
        <v>3874.3247721421681</v>
      </c>
      <c r="E21" s="189">
        <f>VLOOKUP($B21,[6]Sheet1!$D$4:$K$91,E$2,FALSE)</f>
        <v>3803.0502673692076</v>
      </c>
      <c r="F21" s="189">
        <f>VLOOKUP($B21,[6]Sheet1!$D$4:$K$91,F$2,FALSE)</f>
        <v>3855.2161324424442</v>
      </c>
      <c r="G21" s="189">
        <f>VLOOKUP($B21,[6]Sheet1!$D$4:$K$91,G$2,FALSE)</f>
        <v>3911.0763337651183</v>
      </c>
      <c r="H21" s="189">
        <f>VLOOKUP($B21,[6]Sheet1!$D$4:$K$91,H$2,FALSE)</f>
        <v>3968.0478017443256</v>
      </c>
      <c r="I21" s="189">
        <f>VLOOKUP($B21,[6]Sheet1!$D$4:$K$91,I$2,FALSE)</f>
        <v>4020.1161505445862</v>
      </c>
      <c r="P21" s="207"/>
      <c r="U21" s="207"/>
    </row>
    <row r="22" spans="1:21">
      <c r="A22" s="190">
        <v>15</v>
      </c>
      <c r="B22" s="190" t="s">
        <v>186</v>
      </c>
      <c r="C22" s="187" t="s">
        <v>166</v>
      </c>
      <c r="D22" s="189">
        <f>VLOOKUP($B22,[6]Sheet1!$D$4:$K$91,D$2,FALSE)</f>
        <v>0</v>
      </c>
      <c r="E22" s="189">
        <f>VLOOKUP($B22,[6]Sheet1!$D$4:$K$91,E$2,FALSE)</f>
        <v>0</v>
      </c>
      <c r="F22" s="189">
        <f>VLOOKUP($B22,[6]Sheet1!$D$4:$K$91,F$2,FALSE)</f>
        <v>0</v>
      </c>
      <c r="G22" s="189">
        <f>VLOOKUP($B22,[6]Sheet1!$D$4:$K$91,G$2,FALSE)</f>
        <v>0</v>
      </c>
      <c r="H22" s="189">
        <f>VLOOKUP($B22,[6]Sheet1!$D$4:$K$91,H$2,FALSE)</f>
        <v>0</v>
      </c>
      <c r="I22" s="189">
        <f>VLOOKUP($B22,[6]Sheet1!$D$4:$K$91,I$2,FALSE)</f>
        <v>0</v>
      </c>
      <c r="P22" s="207"/>
      <c r="U22" s="207"/>
    </row>
    <row r="23" spans="1:21">
      <c r="A23" s="190">
        <v>16</v>
      </c>
      <c r="B23" s="190" t="s">
        <v>187</v>
      </c>
      <c r="C23" s="187" t="s">
        <v>167</v>
      </c>
      <c r="D23" s="189">
        <f>VLOOKUP($B23,[6]Sheet1!$D$4:$K$91,D$2,FALSE)</f>
        <v>0</v>
      </c>
      <c r="E23" s="189">
        <f>VLOOKUP($B23,[6]Sheet1!$D$4:$K$91,E$2,FALSE)</f>
        <v>0</v>
      </c>
      <c r="F23" s="189">
        <f>VLOOKUP($B23,[6]Sheet1!$D$4:$K$91,F$2,FALSE)</f>
        <v>0</v>
      </c>
      <c r="G23" s="189">
        <f>VLOOKUP($B23,[6]Sheet1!$D$4:$K$91,G$2,FALSE)</f>
        <v>0</v>
      </c>
      <c r="H23" s="189">
        <f>VLOOKUP($B23,[6]Sheet1!$D$4:$K$91,H$2,FALSE)</f>
        <v>0</v>
      </c>
      <c r="I23" s="189">
        <f>VLOOKUP($B23,[6]Sheet1!$D$4:$K$91,I$2,FALSE)</f>
        <v>0</v>
      </c>
      <c r="P23" s="207"/>
      <c r="U23" s="207"/>
    </row>
    <row r="24" spans="1:21">
      <c r="A24" s="190">
        <v>17</v>
      </c>
      <c r="B24" s="190" t="s">
        <v>188</v>
      </c>
      <c r="C24" s="187" t="s">
        <v>168</v>
      </c>
      <c r="D24" s="189">
        <f>VLOOKUP($B24,[6]Sheet1!$D$4:$K$91,D$2,FALSE)</f>
        <v>0</v>
      </c>
      <c r="E24" s="189">
        <f>VLOOKUP($B24,[6]Sheet1!$D$4:$K$91,E$2,FALSE)</f>
        <v>0</v>
      </c>
      <c r="F24" s="189">
        <f>VLOOKUP($B24,[6]Sheet1!$D$4:$K$91,F$2,FALSE)</f>
        <v>0</v>
      </c>
      <c r="G24" s="189">
        <f>VLOOKUP($B24,[6]Sheet1!$D$4:$K$91,G$2,FALSE)</f>
        <v>0</v>
      </c>
      <c r="H24" s="189">
        <f>VLOOKUP($B24,[6]Sheet1!$D$4:$K$91,H$2,FALSE)</f>
        <v>0</v>
      </c>
      <c r="I24" s="189">
        <f>VLOOKUP($B24,[6]Sheet1!$D$4:$K$91,I$2,FALSE)</f>
        <v>0</v>
      </c>
      <c r="P24" s="207"/>
      <c r="U24" s="207"/>
    </row>
    <row r="25" spans="1:21">
      <c r="A25" s="190">
        <v>18</v>
      </c>
      <c r="B25" s="190" t="s">
        <v>189</v>
      </c>
      <c r="C25" s="187" t="s">
        <v>169</v>
      </c>
      <c r="D25" s="189">
        <f>VLOOKUP($B25,[6]Sheet1!$D$4:$K$91,D$2,FALSE)</f>
        <v>252.95890410958904</v>
      </c>
      <c r="E25" s="189">
        <f>VLOOKUP($B25,[6]Sheet1!$D$4:$K$91,E$2,FALSE)</f>
        <v>256.76677913295202</v>
      </c>
      <c r="F25" s="189">
        <f>VLOOKUP($B25,[6]Sheet1!$D$4:$K$91,F$2,FALSE)</f>
        <v>260.28881019061794</v>
      </c>
      <c r="G25" s="189">
        <f>VLOOKUP($B25,[6]Sheet1!$D$4:$K$91,G$2,FALSE)</f>
        <v>264.06026809071642</v>
      </c>
      <c r="H25" s="189">
        <f>VLOOKUP($B25,[6]Sheet1!$D$4:$K$91,H$2,FALSE)</f>
        <v>267.90675428129117</v>
      </c>
      <c r="I25" s="189">
        <f>VLOOKUP($B25,[6]Sheet1!$D$4:$K$91,I$2,FALSE)</f>
        <v>271.42220142931495</v>
      </c>
      <c r="P25" s="207"/>
      <c r="U25" s="207"/>
    </row>
    <row r="26" spans="1:21">
      <c r="A26" s="190">
        <v>19</v>
      </c>
      <c r="B26" s="190" t="s">
        <v>190</v>
      </c>
      <c r="C26" s="187" t="s">
        <v>170</v>
      </c>
      <c r="D26" s="189">
        <f>VLOOKUP($B26,[6]Sheet1!$D$4:$K$91,D$2,FALSE)</f>
        <v>8.0164383561643842</v>
      </c>
      <c r="E26" s="189">
        <f>VLOOKUP($B26,[6]Sheet1!$D$4:$K$91,E$2,FALSE)</f>
        <v>6.0000140900496124</v>
      </c>
      <c r="F26" s="189">
        <f>VLOOKUP($B26,[6]Sheet1!$D$4:$K$91,F$2,FALSE)</f>
        <v>6.0823153754532271</v>
      </c>
      <c r="G26" s="189">
        <f>VLOOKUP($B26,[6]Sheet1!$D$4:$K$91,G$2,FALSE)</f>
        <v>6.1704451585078441</v>
      </c>
      <c r="H26" s="189">
        <f>VLOOKUP($B26,[6]Sheet1!$D$4:$K$91,H$2,FALSE)</f>
        <v>6.2603281699260753</v>
      </c>
      <c r="I26" s="189">
        <f>VLOOKUP($B26,[6]Sheet1!$D$4:$K$91,I$2,FALSE)</f>
        <v>6.3424756054011509</v>
      </c>
      <c r="P26" s="207"/>
      <c r="U26" s="207"/>
    </row>
    <row r="27" spans="1:21">
      <c r="A27" s="190">
        <v>20</v>
      </c>
      <c r="B27" s="190" t="s">
        <v>191</v>
      </c>
      <c r="C27" s="187" t="s">
        <v>171</v>
      </c>
      <c r="D27" s="189">
        <f>VLOOKUP($B27,[6]Sheet1!$D$4:$K$91,D$2,FALSE)</f>
        <v>10.463013698630137</v>
      </c>
      <c r="E27" s="189">
        <f>VLOOKUP($B27,[6]Sheet1!$D$4:$K$91,E$2,FALSE)</f>
        <v>10.168902880798854</v>
      </c>
      <c r="F27" s="189">
        <f>VLOOKUP($B27,[6]Sheet1!$D$4:$K$91,F$2,FALSE)</f>
        <v>10.168902880798854</v>
      </c>
      <c r="G27" s="189">
        <f>VLOOKUP($B27,[6]Sheet1!$D$4:$K$91,G$2,FALSE)</f>
        <v>10.168902880798854</v>
      </c>
      <c r="H27" s="189">
        <f>VLOOKUP($B27,[6]Sheet1!$D$4:$K$91,H$2,FALSE)</f>
        <v>10.168902880798854</v>
      </c>
      <c r="I27" s="189">
        <f>VLOOKUP($B27,[6]Sheet1!$D$4:$K$91,I$2,FALSE)</f>
        <v>10.168902880798854</v>
      </c>
      <c r="P27" s="207"/>
      <c r="U27" s="207"/>
    </row>
    <row r="28" spans="1:21">
      <c r="A28" s="190">
        <v>21</v>
      </c>
      <c r="B28" s="190" t="s">
        <v>192</v>
      </c>
      <c r="C28" s="187" t="s">
        <v>172</v>
      </c>
      <c r="D28" s="189">
        <f>VLOOKUP($B28,[6]Sheet1!$D$4:$K$91,D$2,FALSE)</f>
        <v>60.331506849315069</v>
      </c>
      <c r="E28" s="189">
        <f>VLOOKUP($B28,[6]Sheet1!$D$4:$K$91,E$2,FALSE)</f>
        <v>60.000050093280862</v>
      </c>
      <c r="F28" s="189">
        <f>VLOOKUP($B28,[6]Sheet1!$D$4:$K$91,F$2,FALSE)</f>
        <v>60.823061701728179</v>
      </c>
      <c r="G28" s="189">
        <f>VLOOKUP($B28,[6]Sheet1!$D$4:$K$91,G$2,FALSE)</f>
        <v>61.704358198474118</v>
      </c>
      <c r="H28" s="189">
        <f>VLOOKUP($B28,[6]Sheet1!$D$4:$K$91,H$2,FALSE)</f>
        <v>62.603186952321963</v>
      </c>
      <c r="I28" s="189">
        <f>VLOOKUP($B28,[6]Sheet1!$D$4:$K$91,I$2,FALSE)</f>
        <v>63.424660063812333</v>
      </c>
      <c r="P28" s="207"/>
      <c r="U28" s="207"/>
    </row>
    <row r="29" spans="1:21">
      <c r="A29" s="190">
        <v>22</v>
      </c>
      <c r="B29" s="190"/>
      <c r="C29" s="187"/>
      <c r="D29" s="189"/>
      <c r="E29" s="189"/>
      <c r="F29" s="189"/>
      <c r="G29" s="189"/>
      <c r="H29" s="189"/>
      <c r="I29" s="189"/>
      <c r="P29" s="207"/>
      <c r="U29" s="207"/>
    </row>
    <row r="30" spans="1:21">
      <c r="A30" s="190">
        <v>23</v>
      </c>
      <c r="B30" s="190"/>
      <c r="C30" s="187"/>
      <c r="D30" s="189"/>
      <c r="E30" s="189"/>
      <c r="F30" s="189"/>
      <c r="G30" s="189"/>
      <c r="H30" s="189"/>
      <c r="I30" s="189"/>
      <c r="P30" s="207"/>
      <c r="U30" s="207"/>
    </row>
    <row r="31" spans="1:21">
      <c r="A31" s="190">
        <v>24</v>
      </c>
      <c r="B31" s="190"/>
      <c r="C31" s="187"/>
      <c r="D31" s="189"/>
      <c r="E31" s="189"/>
      <c r="F31" s="189"/>
      <c r="G31" s="189"/>
      <c r="H31" s="189"/>
      <c r="I31" s="189"/>
      <c r="P31" s="207"/>
      <c r="U31" s="207"/>
    </row>
    <row r="32" spans="1:21">
      <c r="A32" s="190">
        <v>25</v>
      </c>
      <c r="B32" s="190"/>
      <c r="C32" s="187"/>
      <c r="D32" s="189"/>
      <c r="E32" s="189"/>
      <c r="F32" s="189"/>
      <c r="G32" s="189"/>
      <c r="H32" s="189"/>
      <c r="I32" s="189"/>
      <c r="P32" s="207"/>
      <c r="U32" s="207"/>
    </row>
    <row r="33" spans="1:21">
      <c r="A33" s="190">
        <v>26</v>
      </c>
      <c r="B33" s="190"/>
      <c r="C33" s="187"/>
      <c r="D33" s="189"/>
      <c r="E33" s="189"/>
      <c r="F33" s="189"/>
      <c r="G33" s="189"/>
      <c r="H33" s="189"/>
      <c r="I33" s="189"/>
      <c r="P33" s="207"/>
      <c r="U33" s="207"/>
    </row>
    <row r="34" spans="1:21">
      <c r="A34" s="190">
        <v>27</v>
      </c>
      <c r="B34" s="190"/>
      <c r="C34" s="187"/>
      <c r="D34" s="189"/>
      <c r="E34" s="189"/>
      <c r="F34" s="189"/>
      <c r="G34" s="189"/>
      <c r="H34" s="189"/>
      <c r="I34" s="189"/>
      <c r="P34" s="207"/>
      <c r="U34" s="207"/>
    </row>
    <row r="35" spans="1:21">
      <c r="A35" s="190">
        <v>28</v>
      </c>
      <c r="B35" s="190"/>
      <c r="C35" s="187"/>
      <c r="D35" s="189"/>
      <c r="E35" s="189"/>
      <c r="F35" s="189"/>
      <c r="G35" s="189"/>
      <c r="H35" s="189"/>
      <c r="I35" s="189"/>
      <c r="P35" s="207"/>
      <c r="U35" s="207"/>
    </row>
    <row r="36" spans="1:21">
      <c r="A36" s="190">
        <v>29</v>
      </c>
      <c r="B36" s="190"/>
      <c r="C36" s="187"/>
      <c r="D36" s="189"/>
      <c r="E36" s="189"/>
      <c r="F36" s="189"/>
      <c r="G36" s="189"/>
      <c r="H36" s="189"/>
      <c r="I36" s="189"/>
      <c r="P36" s="207"/>
      <c r="U36" s="207"/>
    </row>
    <row r="37" spans="1:21">
      <c r="A37" s="190">
        <v>30</v>
      </c>
      <c r="B37" s="190"/>
      <c r="C37" s="187"/>
      <c r="D37" s="189"/>
      <c r="E37" s="189"/>
      <c r="F37" s="189"/>
      <c r="G37" s="189"/>
      <c r="H37" s="189"/>
      <c r="I37" s="189"/>
      <c r="P37" s="207"/>
      <c r="U37" s="207"/>
    </row>
    <row r="38" spans="1:21">
      <c r="A38" s="190">
        <v>31</v>
      </c>
      <c r="B38" s="190"/>
      <c r="C38" s="187"/>
      <c r="D38" s="189"/>
      <c r="E38" s="189"/>
      <c r="F38" s="189"/>
      <c r="G38" s="189"/>
      <c r="H38" s="189"/>
      <c r="I38" s="189"/>
      <c r="P38" s="207"/>
      <c r="U38" s="207"/>
    </row>
    <row r="39" spans="1:21">
      <c r="A39" s="190">
        <v>32</v>
      </c>
      <c r="B39" s="190"/>
      <c r="C39" s="187"/>
      <c r="D39" s="189"/>
      <c r="E39" s="189"/>
      <c r="F39" s="189"/>
      <c r="G39" s="189"/>
      <c r="H39" s="189"/>
      <c r="I39" s="189"/>
      <c r="P39" s="207"/>
      <c r="U39" s="207"/>
    </row>
    <row r="40" spans="1:21">
      <c r="A40" s="190">
        <v>33</v>
      </c>
      <c r="B40" s="190"/>
      <c r="C40" s="187"/>
      <c r="D40" s="189"/>
      <c r="E40" s="189"/>
      <c r="F40" s="189"/>
      <c r="G40" s="189"/>
      <c r="H40" s="189"/>
      <c r="I40" s="189"/>
      <c r="P40" s="207"/>
      <c r="U40" s="207"/>
    </row>
    <row r="41" spans="1:21">
      <c r="A41" s="190">
        <v>34</v>
      </c>
      <c r="B41" s="190"/>
      <c r="C41" s="187"/>
      <c r="D41" s="189"/>
      <c r="E41" s="189"/>
      <c r="F41" s="189"/>
      <c r="G41" s="189"/>
      <c r="H41" s="189"/>
      <c r="I41" s="189"/>
      <c r="P41" s="207"/>
      <c r="U41" s="207"/>
    </row>
    <row r="42" spans="1:21">
      <c r="A42" s="190">
        <v>35</v>
      </c>
      <c r="B42" s="190"/>
      <c r="C42" s="187"/>
      <c r="D42" s="189"/>
      <c r="E42" s="189"/>
      <c r="F42" s="189"/>
      <c r="G42" s="189"/>
      <c r="H42" s="189"/>
      <c r="I42" s="189"/>
      <c r="P42" s="207"/>
      <c r="U42" s="207"/>
    </row>
    <row r="43" spans="1:21">
      <c r="A43" s="190">
        <v>36</v>
      </c>
      <c r="B43" s="190"/>
      <c r="C43" s="187"/>
      <c r="D43" s="189"/>
      <c r="E43" s="189"/>
      <c r="F43" s="189"/>
      <c r="G43" s="189"/>
      <c r="H43" s="189"/>
      <c r="I43" s="189"/>
      <c r="P43" s="207"/>
      <c r="U43" s="207"/>
    </row>
    <row r="44" spans="1:21">
      <c r="A44" s="190">
        <v>37</v>
      </c>
      <c r="B44" s="190"/>
      <c r="C44" s="187"/>
      <c r="D44" s="189"/>
      <c r="E44" s="189"/>
      <c r="F44" s="189"/>
      <c r="G44" s="189"/>
      <c r="H44" s="189"/>
      <c r="I44" s="189"/>
      <c r="P44" s="207"/>
      <c r="U44" s="207"/>
    </row>
    <row r="45" spans="1:21">
      <c r="A45" s="190">
        <v>38</v>
      </c>
      <c r="B45" s="190"/>
      <c r="C45" s="187"/>
      <c r="D45" s="189"/>
      <c r="E45" s="189"/>
      <c r="F45" s="189"/>
      <c r="G45" s="189"/>
      <c r="H45" s="189"/>
      <c r="I45" s="189"/>
      <c r="P45" s="207"/>
      <c r="U45" s="207"/>
    </row>
    <row r="46" spans="1:21">
      <c r="A46" s="190">
        <v>39</v>
      </c>
      <c r="B46" s="190"/>
      <c r="C46" s="187"/>
      <c r="D46" s="189"/>
      <c r="E46" s="189"/>
      <c r="F46" s="189"/>
      <c r="G46" s="189"/>
      <c r="H46" s="189"/>
      <c r="I46" s="189"/>
      <c r="P46" s="207"/>
      <c r="U46" s="207"/>
    </row>
    <row r="47" spans="1:21">
      <c r="A47" s="190">
        <v>40</v>
      </c>
      <c r="B47" s="190"/>
      <c r="C47" s="187"/>
      <c r="D47" s="189"/>
      <c r="E47" s="189"/>
      <c r="F47" s="189"/>
      <c r="G47" s="189"/>
      <c r="H47" s="189"/>
      <c r="I47" s="189"/>
      <c r="P47" s="207"/>
      <c r="U47" s="207"/>
    </row>
    <row r="48" spans="1:21">
      <c r="A48" s="190">
        <v>41</v>
      </c>
      <c r="B48" s="190"/>
      <c r="C48" s="187"/>
      <c r="D48" s="189"/>
      <c r="E48" s="189"/>
      <c r="F48" s="189"/>
      <c r="G48" s="189"/>
      <c r="H48" s="189"/>
      <c r="I48" s="189"/>
      <c r="P48" s="207"/>
      <c r="U48" s="207"/>
    </row>
    <row r="49" spans="1:21">
      <c r="A49" s="190">
        <v>42</v>
      </c>
      <c r="B49" s="190"/>
      <c r="C49" s="187"/>
      <c r="D49" s="189"/>
      <c r="E49" s="189"/>
      <c r="F49" s="189"/>
      <c r="G49" s="189"/>
      <c r="H49" s="189"/>
      <c r="I49" s="189"/>
      <c r="P49" s="207"/>
      <c r="U49" s="207"/>
    </row>
    <row r="50" spans="1:21">
      <c r="A50" s="190">
        <v>43</v>
      </c>
      <c r="B50" s="190"/>
      <c r="C50" s="187"/>
      <c r="D50" s="189"/>
      <c r="E50" s="189"/>
      <c r="F50" s="189"/>
      <c r="G50" s="189"/>
      <c r="H50" s="189"/>
      <c r="I50" s="189"/>
      <c r="P50" s="207"/>
      <c r="U50" s="207"/>
    </row>
    <row r="51" spans="1:21">
      <c r="A51" s="190">
        <v>44</v>
      </c>
      <c r="B51" s="190"/>
      <c r="C51" s="187"/>
      <c r="D51" s="189"/>
      <c r="E51" s="189"/>
      <c r="F51" s="189"/>
      <c r="G51" s="189"/>
      <c r="H51" s="189"/>
      <c r="I51" s="189"/>
      <c r="P51" s="207"/>
      <c r="U51" s="207"/>
    </row>
    <row r="52" spans="1:21">
      <c r="A52" s="190">
        <v>45</v>
      </c>
      <c r="B52" s="190"/>
      <c r="C52" s="187"/>
      <c r="D52" s="189"/>
      <c r="E52" s="189"/>
      <c r="F52" s="189"/>
      <c r="G52" s="189"/>
      <c r="H52" s="189"/>
      <c r="I52" s="189"/>
      <c r="P52" s="207"/>
      <c r="U52" s="207"/>
    </row>
    <row r="53" spans="1:21">
      <c r="A53" s="190">
        <v>46</v>
      </c>
      <c r="B53" s="190"/>
      <c r="C53" s="187"/>
      <c r="D53" s="189"/>
      <c r="E53" s="189"/>
      <c r="F53" s="189"/>
      <c r="G53" s="189"/>
      <c r="H53" s="189"/>
      <c r="I53" s="189"/>
      <c r="P53" s="207"/>
      <c r="U53" s="207"/>
    </row>
    <row r="54" spans="1:21">
      <c r="A54" s="190">
        <v>47</v>
      </c>
      <c r="B54" s="190"/>
      <c r="C54" s="187"/>
      <c r="D54" s="189"/>
      <c r="E54" s="189"/>
      <c r="F54" s="189"/>
      <c r="G54" s="189"/>
      <c r="H54" s="189"/>
      <c r="I54" s="189"/>
      <c r="P54" s="207"/>
      <c r="U54" s="207"/>
    </row>
    <row r="55" spans="1:21">
      <c r="A55" s="190">
        <v>48</v>
      </c>
      <c r="B55" s="190"/>
      <c r="C55" s="187"/>
      <c r="D55" s="189"/>
      <c r="E55" s="189"/>
      <c r="F55" s="189"/>
      <c r="G55" s="189"/>
      <c r="H55" s="189"/>
      <c r="I55" s="189"/>
      <c r="P55" s="207"/>
      <c r="U55" s="207"/>
    </row>
    <row r="56" spans="1:21">
      <c r="A56" s="190">
        <v>49</v>
      </c>
      <c r="B56" s="190"/>
      <c r="C56" s="187"/>
      <c r="D56" s="189"/>
      <c r="E56" s="189"/>
      <c r="F56" s="189"/>
      <c r="G56" s="189"/>
      <c r="H56" s="189"/>
      <c r="I56" s="189"/>
      <c r="P56" s="207"/>
      <c r="U56" s="207"/>
    </row>
    <row r="57" spans="1:21">
      <c r="A57" s="190">
        <v>50</v>
      </c>
      <c r="B57" s="190"/>
      <c r="C57" s="187"/>
      <c r="D57" s="189"/>
      <c r="E57" s="189"/>
      <c r="F57" s="189"/>
      <c r="G57" s="189"/>
      <c r="H57" s="189"/>
      <c r="I57" s="189"/>
      <c r="P57" s="207"/>
      <c r="U57" s="207"/>
    </row>
    <row r="58" spans="1:21">
      <c r="A58" s="190">
        <v>51</v>
      </c>
      <c r="B58" s="190"/>
      <c r="C58" s="187"/>
      <c r="D58" s="189"/>
      <c r="E58" s="189"/>
      <c r="F58" s="189"/>
      <c r="G58" s="189"/>
      <c r="H58" s="189"/>
      <c r="I58" s="189"/>
      <c r="P58" s="207"/>
      <c r="U58" s="207"/>
    </row>
    <row r="59" spans="1:21">
      <c r="A59" s="190">
        <v>52</v>
      </c>
      <c r="B59" s="190"/>
      <c r="C59" s="187"/>
      <c r="D59" s="189"/>
      <c r="E59" s="189"/>
      <c r="F59" s="189"/>
      <c r="G59" s="189"/>
      <c r="H59" s="189"/>
      <c r="I59" s="189"/>
      <c r="P59" s="207"/>
      <c r="U59" s="207"/>
    </row>
    <row r="60" spans="1:21">
      <c r="A60" s="190">
        <v>53</v>
      </c>
      <c r="B60" s="190"/>
      <c r="C60" s="187"/>
      <c r="D60" s="189"/>
      <c r="E60" s="189"/>
      <c r="F60" s="189"/>
      <c r="G60" s="189"/>
      <c r="H60" s="189"/>
      <c r="I60" s="189"/>
      <c r="P60" s="207"/>
      <c r="U60" s="207"/>
    </row>
    <row r="61" spans="1:21">
      <c r="A61" s="190">
        <v>54</v>
      </c>
      <c r="B61" s="190"/>
      <c r="C61" s="187"/>
      <c r="D61" s="189"/>
      <c r="E61" s="189"/>
      <c r="F61" s="189"/>
      <c r="G61" s="189"/>
      <c r="H61" s="189"/>
      <c r="I61" s="189"/>
      <c r="P61" s="207"/>
      <c r="U61" s="207"/>
    </row>
    <row r="62" spans="1:21">
      <c r="A62" s="190">
        <v>55</v>
      </c>
      <c r="B62" s="190"/>
      <c r="C62" s="187"/>
      <c r="D62" s="189"/>
      <c r="E62" s="189"/>
      <c r="F62" s="189"/>
      <c r="G62" s="189"/>
      <c r="H62" s="189"/>
      <c r="I62" s="189"/>
      <c r="P62" s="207"/>
      <c r="U62" s="207"/>
    </row>
    <row r="63" spans="1:21">
      <c r="A63" s="190">
        <v>56</v>
      </c>
      <c r="B63" s="190"/>
      <c r="C63" s="187"/>
      <c r="D63" s="189"/>
      <c r="E63" s="189"/>
      <c r="F63" s="189"/>
      <c r="G63" s="189"/>
      <c r="H63" s="189"/>
      <c r="I63" s="189"/>
      <c r="P63" s="207"/>
      <c r="U63" s="207"/>
    </row>
    <row r="64" spans="1:21">
      <c r="A64" s="190">
        <v>57</v>
      </c>
      <c r="B64" s="190"/>
      <c r="C64" s="187"/>
      <c r="D64" s="189"/>
      <c r="E64" s="189"/>
      <c r="F64" s="189"/>
      <c r="G64" s="189"/>
      <c r="H64" s="189"/>
      <c r="I64" s="189"/>
      <c r="P64" s="207"/>
      <c r="U64" s="207"/>
    </row>
    <row r="65" spans="1:21">
      <c r="A65" s="190">
        <v>58</v>
      </c>
      <c r="B65" s="190"/>
      <c r="C65" s="187"/>
      <c r="D65" s="189"/>
      <c r="E65" s="189"/>
      <c r="F65" s="189"/>
      <c r="G65" s="189"/>
      <c r="H65" s="189"/>
      <c r="I65" s="189"/>
      <c r="P65" s="207"/>
      <c r="U65" s="207"/>
    </row>
    <row r="66" spans="1:21">
      <c r="A66" s="190">
        <v>59</v>
      </c>
      <c r="B66" s="190"/>
      <c r="C66" s="187"/>
      <c r="D66" s="189"/>
      <c r="E66" s="189"/>
      <c r="F66" s="189"/>
      <c r="G66" s="189"/>
      <c r="H66" s="189"/>
      <c r="I66" s="189"/>
      <c r="P66" s="207"/>
      <c r="U66" s="207"/>
    </row>
    <row r="67" spans="1:21">
      <c r="A67" s="190">
        <v>60</v>
      </c>
      <c r="B67" s="190"/>
      <c r="C67" s="187"/>
      <c r="D67" s="189"/>
      <c r="E67" s="189"/>
      <c r="F67" s="189"/>
      <c r="G67" s="189"/>
      <c r="H67" s="189"/>
      <c r="I67" s="189"/>
      <c r="P67" s="207"/>
      <c r="U67" s="207"/>
    </row>
    <row r="68" spans="1:21">
      <c r="A68" s="190">
        <v>61</v>
      </c>
      <c r="B68" s="190"/>
      <c r="C68" s="187"/>
      <c r="D68" s="189"/>
      <c r="E68" s="189"/>
      <c r="F68" s="189"/>
      <c r="G68" s="189"/>
      <c r="H68" s="189"/>
      <c r="I68" s="189"/>
      <c r="P68" s="207"/>
      <c r="U68" s="207"/>
    </row>
    <row r="69" spans="1:21">
      <c r="A69" s="190">
        <v>62</v>
      </c>
      <c r="B69" s="190"/>
      <c r="C69" s="187"/>
      <c r="D69" s="189"/>
      <c r="E69" s="189"/>
      <c r="F69" s="189"/>
      <c r="G69" s="189"/>
      <c r="H69" s="189"/>
      <c r="I69" s="189"/>
      <c r="P69" s="207"/>
      <c r="U69" s="207"/>
    </row>
    <row r="70" spans="1:21">
      <c r="A70" s="190">
        <v>63</v>
      </c>
      <c r="B70" s="190"/>
      <c r="C70" s="187"/>
      <c r="D70" s="189"/>
      <c r="E70" s="189"/>
      <c r="F70" s="189"/>
      <c r="G70" s="189"/>
      <c r="H70" s="189"/>
      <c r="I70" s="189"/>
      <c r="P70" s="207"/>
      <c r="U70" s="207"/>
    </row>
    <row r="71" spans="1:21">
      <c r="A71" s="190">
        <v>64</v>
      </c>
      <c r="B71" s="190"/>
      <c r="C71" s="187"/>
      <c r="D71" s="189"/>
      <c r="E71" s="189"/>
      <c r="F71" s="189"/>
      <c r="G71" s="189"/>
      <c r="H71" s="189"/>
      <c r="I71" s="189"/>
      <c r="P71" s="207"/>
      <c r="U71" s="207"/>
    </row>
    <row r="72" spans="1:21">
      <c r="A72" s="190">
        <v>65</v>
      </c>
      <c r="B72" s="190"/>
      <c r="C72" s="187"/>
      <c r="D72" s="189"/>
      <c r="E72" s="189"/>
      <c r="F72" s="189"/>
      <c r="G72" s="189"/>
      <c r="H72" s="189"/>
      <c r="I72" s="189"/>
      <c r="P72" s="207"/>
      <c r="U72" s="207"/>
    </row>
    <row r="73" spans="1:21">
      <c r="A73" s="190">
        <v>66</v>
      </c>
      <c r="B73" s="190"/>
      <c r="C73" s="187"/>
      <c r="D73" s="189"/>
      <c r="E73" s="189"/>
      <c r="F73" s="189"/>
      <c r="G73" s="189"/>
      <c r="H73" s="189"/>
      <c r="I73" s="189"/>
      <c r="P73" s="207"/>
      <c r="U73" s="207"/>
    </row>
    <row r="74" spans="1:21">
      <c r="A74" s="190">
        <v>67</v>
      </c>
      <c r="B74" s="190"/>
      <c r="C74" s="187"/>
      <c r="D74" s="189"/>
      <c r="E74" s="189"/>
      <c r="F74" s="189"/>
      <c r="G74" s="189"/>
      <c r="H74" s="189"/>
      <c r="I74" s="189"/>
      <c r="P74" s="207"/>
      <c r="U74" s="207"/>
    </row>
    <row r="75" spans="1:21">
      <c r="A75" s="190">
        <v>68</v>
      </c>
      <c r="B75" s="190"/>
      <c r="C75" s="187"/>
      <c r="D75" s="189"/>
      <c r="E75" s="189"/>
      <c r="F75" s="189"/>
      <c r="G75" s="189"/>
      <c r="H75" s="189"/>
      <c r="I75" s="189"/>
      <c r="P75" s="207"/>
      <c r="U75" s="207"/>
    </row>
    <row r="76" spans="1:21">
      <c r="A76" s="190">
        <v>69</v>
      </c>
      <c r="B76" s="190"/>
      <c r="C76" s="187"/>
      <c r="D76" s="189"/>
      <c r="E76" s="189"/>
      <c r="F76" s="189"/>
      <c r="G76" s="189"/>
      <c r="H76" s="189"/>
      <c r="I76" s="189"/>
      <c r="P76" s="207"/>
      <c r="U76" s="207"/>
    </row>
    <row r="77" spans="1:21">
      <c r="A77" s="190">
        <v>70</v>
      </c>
      <c r="B77" s="190" t="s">
        <v>18</v>
      </c>
      <c r="C77" s="187" t="s">
        <v>173</v>
      </c>
      <c r="D77" s="189">
        <f>VLOOKUP($B77,[6]Sheet1!$D$4:$K$91,D$2,FALSE)</f>
        <v>66530.65753424658</v>
      </c>
      <c r="E77" s="189">
        <f>VLOOKUP($B77,[6]Sheet1!$D$4:$K$91,E$2,FALSE)</f>
        <v>67165.660410717523</v>
      </c>
      <c r="F77" s="189">
        <f>VLOOKUP($B77,[6]Sheet1!$D$4:$K$91,F$2,FALSE)</f>
        <v>68086.961611651699</v>
      </c>
      <c r="G77" s="189">
        <f>VLOOKUP($B77,[6]Sheet1!$D$4:$K$91,G$2,FALSE)</f>
        <v>69073.508475022099</v>
      </c>
      <c r="H77" s="189">
        <f>VLOOKUP($B77,[6]Sheet1!$D$4:$K$91,H$2,FALSE)</f>
        <v>70079.681415785919</v>
      </c>
      <c r="I77" s="189">
        <f>VLOOKUP($B77,[6]Sheet1!$D$4:$K$91,I$2,FALSE)</f>
        <v>70999.26038208876</v>
      </c>
      <c r="P77" s="207"/>
      <c r="U77" s="207"/>
    </row>
    <row r="78" spans="1:21">
      <c r="A78" s="190">
        <v>71</v>
      </c>
      <c r="B78" s="190"/>
      <c r="C78" s="187"/>
      <c r="D78" s="189"/>
      <c r="E78" s="189"/>
      <c r="F78" s="189"/>
      <c r="G78" s="189"/>
      <c r="H78" s="189"/>
      <c r="I78" s="189"/>
      <c r="P78" s="207"/>
      <c r="U78" s="207"/>
    </row>
    <row r="79" spans="1:21">
      <c r="A79" s="190">
        <v>72</v>
      </c>
      <c r="B79" s="190"/>
      <c r="C79" s="187"/>
      <c r="D79" s="189"/>
      <c r="E79" s="189"/>
      <c r="F79" s="189"/>
      <c r="G79" s="189"/>
      <c r="H79" s="189"/>
      <c r="I79" s="189"/>
      <c r="P79" s="207"/>
      <c r="U79" s="207"/>
    </row>
    <row r="80" spans="1:21">
      <c r="A80" s="190">
        <v>73</v>
      </c>
      <c r="B80" s="191"/>
      <c r="C80" s="187"/>
      <c r="D80" s="189"/>
      <c r="E80" s="189"/>
      <c r="F80" s="189"/>
      <c r="G80" s="189"/>
      <c r="H80" s="189"/>
      <c r="I80" s="189"/>
      <c r="P80" s="207"/>
      <c r="U80" s="207"/>
    </row>
    <row r="81" spans="1:21">
      <c r="A81" s="190">
        <v>74</v>
      </c>
      <c r="B81" s="191"/>
      <c r="C81" s="187"/>
      <c r="D81" s="189"/>
      <c r="E81" s="189"/>
      <c r="F81" s="189"/>
      <c r="G81" s="189"/>
      <c r="H81" s="189"/>
      <c r="I81" s="189"/>
      <c r="P81" s="207"/>
      <c r="U81" s="207"/>
    </row>
    <row r="82" spans="1:21">
      <c r="A82" s="190">
        <v>75</v>
      </c>
      <c r="B82" s="191"/>
      <c r="C82" s="187"/>
      <c r="D82" s="189"/>
      <c r="E82" s="189"/>
      <c r="F82" s="189"/>
      <c r="G82" s="189"/>
      <c r="H82" s="189"/>
      <c r="I82" s="189"/>
      <c r="P82" s="207"/>
      <c r="U82" s="207"/>
    </row>
    <row r="83" spans="1:21">
      <c r="A83" s="190">
        <v>76</v>
      </c>
      <c r="B83" s="191"/>
      <c r="C83" s="187"/>
      <c r="D83" s="189"/>
      <c r="E83" s="189"/>
      <c r="F83" s="189"/>
      <c r="G83" s="189"/>
      <c r="H83" s="189"/>
      <c r="I83" s="189"/>
      <c r="P83" s="207"/>
      <c r="U83" s="207"/>
    </row>
    <row r="84" spans="1:21">
      <c r="A84" s="190">
        <v>77</v>
      </c>
      <c r="B84" s="191"/>
      <c r="C84" s="187"/>
      <c r="D84" s="189"/>
      <c r="E84" s="189"/>
      <c r="F84" s="189"/>
      <c r="G84" s="189"/>
      <c r="H84" s="189"/>
      <c r="I84" s="189"/>
      <c r="P84" s="207"/>
      <c r="U84" s="207"/>
    </row>
    <row r="85" spans="1:21">
      <c r="A85" s="190">
        <v>78</v>
      </c>
      <c r="B85" s="191"/>
      <c r="C85" s="187"/>
      <c r="D85" s="189"/>
      <c r="E85" s="189"/>
      <c r="F85" s="189"/>
      <c r="G85" s="189"/>
      <c r="H85" s="189"/>
      <c r="I85" s="189"/>
      <c r="P85" s="207"/>
      <c r="U85" s="207"/>
    </row>
    <row r="86" spans="1:21">
      <c r="A86" s="190">
        <v>79</v>
      </c>
      <c r="B86" s="191"/>
      <c r="C86" s="187"/>
      <c r="D86" s="189"/>
      <c r="E86" s="189"/>
      <c r="F86" s="189"/>
      <c r="G86" s="189"/>
      <c r="H86" s="189"/>
      <c r="I86" s="189"/>
      <c r="P86" s="207"/>
      <c r="U86" s="207"/>
    </row>
    <row r="87" spans="1:21">
      <c r="A87" s="190">
        <v>80</v>
      </c>
      <c r="B87" s="191"/>
      <c r="C87" s="187"/>
      <c r="D87" s="189"/>
      <c r="E87" s="189"/>
      <c r="F87" s="189"/>
      <c r="G87" s="189"/>
      <c r="H87" s="189"/>
      <c r="I87" s="189"/>
      <c r="P87" s="207"/>
      <c r="U87" s="207"/>
    </row>
    <row r="88" spans="1:21">
      <c r="A88" s="190">
        <v>81</v>
      </c>
      <c r="B88" s="191"/>
      <c r="C88" s="187"/>
      <c r="D88" s="189"/>
      <c r="E88" s="189"/>
      <c r="F88" s="189"/>
      <c r="G88" s="189"/>
      <c r="H88" s="189"/>
      <c r="I88" s="189"/>
      <c r="P88" s="207"/>
      <c r="U88" s="207"/>
    </row>
    <row r="89" spans="1:21">
      <c r="A89" s="190">
        <v>82</v>
      </c>
      <c r="B89" s="191" t="s">
        <v>34</v>
      </c>
      <c r="C89" s="187" t="s">
        <v>174</v>
      </c>
      <c r="D89" s="189">
        <f>VLOOKUP($B89,[6]Sheet1!$D$4:$K$91,D$2,FALSE)</f>
        <v>0</v>
      </c>
      <c r="E89" s="189">
        <f>VLOOKUP($B89,[6]Sheet1!$D$4:$K$91,E$2,FALSE)</f>
        <v>0</v>
      </c>
      <c r="F89" s="189">
        <f>VLOOKUP($B89,[6]Sheet1!$D$4:$K$91,F$2,FALSE)</f>
        <v>0</v>
      </c>
      <c r="G89" s="189">
        <f>VLOOKUP($B89,[6]Sheet1!$D$4:$K$91,G$2,FALSE)</f>
        <v>0</v>
      </c>
      <c r="H89" s="189">
        <f>VLOOKUP($B89,[6]Sheet1!$D$4:$K$91,H$2,FALSE)</f>
        <v>0</v>
      </c>
      <c r="I89" s="189">
        <f>VLOOKUP($B89,[6]Sheet1!$D$4:$K$91,I$2,FALSE)</f>
        <v>0</v>
      </c>
      <c r="P89" s="207"/>
      <c r="U89" s="207"/>
    </row>
    <row r="90" spans="1:21">
      <c r="A90" s="190">
        <v>83</v>
      </c>
      <c r="B90" s="191" t="s">
        <v>193</v>
      </c>
      <c r="C90" s="187" t="s">
        <v>175</v>
      </c>
      <c r="D90" s="189">
        <f>VLOOKUP($B90,[6]Sheet1!$D$4:$K$91,D$2,FALSE)</f>
        <v>2.4191714968743976</v>
      </c>
      <c r="E90" s="189">
        <f>VLOOKUP($B90,[6]Sheet1!$D$4:$K$91,E$2,FALSE)</f>
        <v>1.999994956342324</v>
      </c>
      <c r="F90" s="189">
        <f>VLOOKUP($B90,[6]Sheet1!$D$4:$K$91,F$2,FALSE)</f>
        <v>1.999994956342324</v>
      </c>
      <c r="G90" s="189">
        <f>VLOOKUP($B90,[6]Sheet1!$D$4:$K$91,G$2,FALSE)</f>
        <v>1.999994956342324</v>
      </c>
      <c r="H90" s="189">
        <f>VLOOKUP($B90,[6]Sheet1!$D$4:$K$91,H$2,FALSE)</f>
        <v>1.999994956342324</v>
      </c>
      <c r="I90" s="189">
        <f>VLOOKUP($B90,[6]Sheet1!$D$4:$K$91,I$2,FALSE)</f>
        <v>1.999994956342324</v>
      </c>
      <c r="P90" s="207"/>
      <c r="U90" s="207"/>
    </row>
    <row r="91" spans="1:21">
      <c r="A91" s="190">
        <v>84</v>
      </c>
      <c r="B91" s="191" t="s">
        <v>194</v>
      </c>
      <c r="C91" s="187" t="s">
        <v>176</v>
      </c>
      <c r="D91" s="189">
        <f>VLOOKUP($B91,[6]Sheet1!$D$4:$K$91,D$2,FALSE)</f>
        <v>0</v>
      </c>
      <c r="E91" s="189">
        <f>VLOOKUP($B91,[6]Sheet1!$D$4:$K$91,E$2,FALSE)</f>
        <v>0</v>
      </c>
      <c r="F91" s="189">
        <f>VLOOKUP($B91,[6]Sheet1!$D$4:$K$91,F$2,FALSE)</f>
        <v>0</v>
      </c>
      <c r="G91" s="189">
        <f>VLOOKUP($B91,[6]Sheet1!$D$4:$K$91,G$2,FALSE)</f>
        <v>0</v>
      </c>
      <c r="H91" s="189">
        <f>VLOOKUP($B91,[6]Sheet1!$D$4:$K$91,H$2,FALSE)</f>
        <v>0</v>
      </c>
      <c r="I91" s="189">
        <f>VLOOKUP($B91,[6]Sheet1!$D$4:$K$91,I$2,FALSE)</f>
        <v>0</v>
      </c>
      <c r="P91" s="207"/>
      <c r="U91" s="207"/>
    </row>
    <row r="92" spans="1:21">
      <c r="A92" s="190">
        <v>85</v>
      </c>
      <c r="B92" s="350" t="s">
        <v>30</v>
      </c>
      <c r="C92" s="187"/>
      <c r="D92" s="189">
        <f>VLOOKUP($B92,[6]Sheet1!$D$4:$K$91,D$2,FALSE)</f>
        <v>1004.1945205479452</v>
      </c>
      <c r="E92" s="189">
        <f>VLOOKUP($B92,[6]Sheet1!$D$4:$K$91,E$2,FALSE)</f>
        <v>0</v>
      </c>
      <c r="F92" s="189">
        <f>VLOOKUP($B92,[6]Sheet1!$D$4:$K$91,F$2,FALSE)</f>
        <v>0</v>
      </c>
      <c r="G92" s="189">
        <f>VLOOKUP($B92,[6]Sheet1!$D$4:$K$91,G$2,FALSE)</f>
        <v>0</v>
      </c>
      <c r="H92" s="189">
        <f>VLOOKUP($B92,[6]Sheet1!$D$4:$K$91,H$2,FALSE)</f>
        <v>0</v>
      </c>
      <c r="I92" s="189">
        <f>VLOOKUP($B92,[6]Sheet1!$D$4:$K$91,I$2,FALSE)</f>
        <v>0</v>
      </c>
      <c r="P92" s="207"/>
    </row>
    <row r="93" spans="1:21">
      <c r="A93" s="190">
        <v>86</v>
      </c>
      <c r="B93" s="350" t="s">
        <v>33</v>
      </c>
      <c r="C93" s="187"/>
      <c r="D93" s="189">
        <f>VLOOKUP($B93,[6]Sheet1!$D$4:$K$91,D$2,FALSE)</f>
        <v>288.99452054794523</v>
      </c>
      <c r="E93" s="189">
        <f>VLOOKUP($B93,[6]Sheet1!$D$4:$K$91,E$2,FALSE)</f>
        <v>0</v>
      </c>
      <c r="F93" s="189">
        <f>VLOOKUP($B93,[6]Sheet1!$D$4:$K$91,F$2,FALSE)</f>
        <v>0</v>
      </c>
      <c r="G93" s="189">
        <f>VLOOKUP($B93,[6]Sheet1!$D$4:$K$91,G$2,FALSE)</f>
        <v>0</v>
      </c>
      <c r="H93" s="189">
        <f>VLOOKUP($B93,[6]Sheet1!$D$4:$K$91,H$2,FALSE)</f>
        <v>0</v>
      </c>
      <c r="I93" s="189">
        <f>VLOOKUP($B93,[6]Sheet1!$D$4:$K$91,I$2,FALSE)</f>
        <v>0</v>
      </c>
      <c r="P93" s="207"/>
    </row>
    <row r="94" spans="1:21">
      <c r="A94" s="190">
        <v>87</v>
      </c>
      <c r="B94" s="191"/>
      <c r="C94" s="355" t="s">
        <v>331</v>
      </c>
      <c r="D94" s="354">
        <f>SUM(D8:D93)</f>
        <v>2141976.2451816327</v>
      </c>
      <c r="E94" s="354">
        <f t="shared" ref="E94:I94" si="0">SUM(E8:E93)</f>
        <v>2156179.2430883734</v>
      </c>
      <c r="F94" s="354">
        <f t="shared" si="0"/>
        <v>2171569.8060221351</v>
      </c>
      <c r="G94" s="354">
        <f t="shared" si="0"/>
        <v>2188568.9383593937</v>
      </c>
      <c r="H94" s="354">
        <f t="shared" si="0"/>
        <v>2205502.0666380115</v>
      </c>
      <c r="I94" s="354">
        <f t="shared" si="0"/>
        <v>2219594.7193902815</v>
      </c>
    </row>
    <row r="95" spans="1:21">
      <c r="C95" s="350"/>
      <c r="D95" s="350"/>
      <c r="E95" s="350"/>
      <c r="F95" s="350"/>
      <c r="G95" s="350"/>
      <c r="H95" s="350"/>
      <c r="I95" s="350"/>
    </row>
    <row r="96" spans="1:21">
      <c r="C96" s="350"/>
      <c r="D96" s="350"/>
      <c r="E96" s="350"/>
      <c r="F96" s="350"/>
      <c r="G96" s="350"/>
      <c r="H96" s="350"/>
      <c r="I96" s="350"/>
    </row>
    <row r="97" spans="2:10">
      <c r="C97" s="350"/>
      <c r="D97" s="350"/>
      <c r="E97" s="350"/>
      <c r="F97" s="350"/>
      <c r="G97" s="350"/>
      <c r="H97" s="350"/>
      <c r="I97" s="350"/>
    </row>
    <row r="98" spans="2:10">
      <c r="C98" s="350"/>
      <c r="D98" s="350"/>
      <c r="E98" s="350"/>
      <c r="F98" s="350"/>
      <c r="G98" s="350"/>
      <c r="H98" s="350"/>
      <c r="I98" s="350"/>
    </row>
    <row r="99" spans="2:10">
      <c r="C99" s="350"/>
      <c r="D99" s="350"/>
      <c r="E99" s="350"/>
      <c r="F99" s="350"/>
      <c r="G99" s="350"/>
      <c r="H99" s="350"/>
      <c r="I99" s="350"/>
    </row>
    <row r="103" spans="2:10">
      <c r="C103" s="371" t="s">
        <v>195</v>
      </c>
      <c r="D103" s="371"/>
      <c r="E103" s="371"/>
      <c r="F103" s="371"/>
      <c r="G103" s="371"/>
      <c r="H103" s="371"/>
      <c r="I103" s="371"/>
      <c r="J103" s="371"/>
    </row>
    <row r="107" spans="2:10">
      <c r="C107" s="184" t="s">
        <v>144</v>
      </c>
      <c r="D107" s="403" t="s">
        <v>196</v>
      </c>
      <c r="E107" s="404"/>
      <c r="F107" s="404"/>
      <c r="G107" s="404"/>
      <c r="H107" s="404"/>
      <c r="I107" s="405"/>
    </row>
    <row r="108" spans="2:10">
      <c r="C108" s="185" t="s">
        <v>145</v>
      </c>
      <c r="D108" s="186" t="s">
        <v>146</v>
      </c>
      <c r="E108" s="186" t="s">
        <v>147</v>
      </c>
      <c r="F108" s="186" t="s">
        <v>148</v>
      </c>
      <c r="G108" s="186" t="s">
        <v>149</v>
      </c>
      <c r="H108" s="186" t="s">
        <v>150</v>
      </c>
      <c r="I108" s="186" t="s">
        <v>151</v>
      </c>
    </row>
    <row r="109" spans="2:10">
      <c r="B109" s="190" t="s">
        <v>20</v>
      </c>
      <c r="C109" s="187" t="s">
        <v>152</v>
      </c>
      <c r="D109" s="188"/>
      <c r="E109" s="188">
        <f>E8-D8</f>
        <v>20271.538039494073</v>
      </c>
      <c r="F109" s="188">
        <f t="shared" ref="F109:I109" si="1">F8-E8</f>
        <v>19919.249407608528</v>
      </c>
      <c r="G109" s="188">
        <f t="shared" si="1"/>
        <v>21280.200096569024</v>
      </c>
      <c r="H109" s="188">
        <f t="shared" si="1"/>
        <v>21167.307788364356</v>
      </c>
      <c r="I109" s="188">
        <f t="shared" si="1"/>
        <v>18683.677007862832</v>
      </c>
    </row>
    <row r="110" spans="2:10">
      <c r="B110" s="190" t="s">
        <v>15</v>
      </c>
      <c r="C110" s="187" t="s">
        <v>153</v>
      </c>
      <c r="D110" s="188"/>
      <c r="E110" s="188">
        <f t="shared" ref="E110:I125" si="2">E9-D9</f>
        <v>-72.174704263394233</v>
      </c>
      <c r="F110" s="188">
        <f t="shared" si="2"/>
        <v>0</v>
      </c>
      <c r="G110" s="188">
        <f t="shared" si="2"/>
        <v>0</v>
      </c>
      <c r="H110" s="188">
        <f t="shared" si="2"/>
        <v>0</v>
      </c>
      <c r="I110" s="188">
        <f t="shared" si="2"/>
        <v>0</v>
      </c>
    </row>
    <row r="111" spans="2:10">
      <c r="B111" s="190" t="s">
        <v>179</v>
      </c>
      <c r="C111" s="187" t="s">
        <v>154</v>
      </c>
      <c r="D111" s="188"/>
      <c r="E111" s="188">
        <f t="shared" si="2"/>
        <v>0</v>
      </c>
      <c r="F111" s="188">
        <f t="shared" si="2"/>
        <v>0</v>
      </c>
      <c r="G111" s="188">
        <f t="shared" si="2"/>
        <v>0</v>
      </c>
      <c r="H111" s="188">
        <f t="shared" si="2"/>
        <v>0</v>
      </c>
      <c r="I111" s="188">
        <f t="shared" si="2"/>
        <v>0</v>
      </c>
    </row>
    <row r="112" spans="2:10">
      <c r="B112" s="190" t="s">
        <v>17</v>
      </c>
      <c r="C112" s="187" t="s">
        <v>155</v>
      </c>
      <c r="D112" s="188"/>
      <c r="E112" s="188">
        <f t="shared" si="2"/>
        <v>-3509.6043772018747</v>
      </c>
      <c r="F112" s="188">
        <f t="shared" si="2"/>
        <v>-4847.2452502909</v>
      </c>
      <c r="G112" s="188">
        <f t="shared" si="2"/>
        <v>-4796.7614130335278</v>
      </c>
      <c r="H112" s="188">
        <f t="shared" si="2"/>
        <v>-4800.6952185341506</v>
      </c>
      <c r="I112" s="188">
        <f t="shared" si="2"/>
        <v>-4887.2389395466889</v>
      </c>
    </row>
    <row r="113" spans="2:9">
      <c r="B113" s="190" t="s">
        <v>23</v>
      </c>
      <c r="C113" s="187" t="s">
        <v>156</v>
      </c>
      <c r="D113" s="188"/>
      <c r="E113" s="188">
        <f t="shared" si="2"/>
        <v>-611.92649027507287</v>
      </c>
      <c r="F113" s="188">
        <f t="shared" si="2"/>
        <v>-2149.0370310210565</v>
      </c>
      <c r="G113" s="188">
        <f t="shared" si="2"/>
        <v>-2126.6549087779713</v>
      </c>
      <c r="H113" s="188">
        <f t="shared" si="2"/>
        <v>-2128.3989702514955</v>
      </c>
      <c r="I113" s="188">
        <f t="shared" si="2"/>
        <v>-2166.7683226681256</v>
      </c>
    </row>
    <row r="114" spans="2:9">
      <c r="B114" s="190" t="s">
        <v>180</v>
      </c>
      <c r="C114" s="187" t="s">
        <v>157</v>
      </c>
      <c r="D114" s="188"/>
      <c r="E114" s="188">
        <f t="shared" si="2"/>
        <v>0</v>
      </c>
      <c r="F114" s="188">
        <f t="shared" si="2"/>
        <v>0</v>
      </c>
      <c r="G114" s="188">
        <f t="shared" si="2"/>
        <v>0</v>
      </c>
      <c r="H114" s="188">
        <f t="shared" si="2"/>
        <v>0</v>
      </c>
      <c r="I114" s="188">
        <f t="shared" si="2"/>
        <v>0</v>
      </c>
    </row>
    <row r="115" spans="2:9">
      <c r="B115" s="190" t="s">
        <v>181</v>
      </c>
      <c r="C115" s="187" t="s">
        <v>158</v>
      </c>
      <c r="D115" s="188"/>
      <c r="E115" s="188">
        <f t="shared" si="2"/>
        <v>0</v>
      </c>
      <c r="F115" s="188">
        <f t="shared" si="2"/>
        <v>0</v>
      </c>
      <c r="G115" s="188">
        <f t="shared" si="2"/>
        <v>0</v>
      </c>
      <c r="H115" s="188">
        <f t="shared" si="2"/>
        <v>0</v>
      </c>
      <c r="I115" s="188">
        <f t="shared" si="2"/>
        <v>0</v>
      </c>
    </row>
    <row r="116" spans="2:9">
      <c r="B116" s="190" t="s">
        <v>182</v>
      </c>
      <c r="C116" s="187" t="s">
        <v>159</v>
      </c>
      <c r="D116" s="188"/>
      <c r="E116" s="188">
        <f t="shared" si="2"/>
        <v>0</v>
      </c>
      <c r="F116" s="188">
        <f t="shared" si="2"/>
        <v>0</v>
      </c>
      <c r="G116" s="188">
        <f t="shared" si="2"/>
        <v>0</v>
      </c>
      <c r="H116" s="188">
        <f t="shared" si="2"/>
        <v>0</v>
      </c>
      <c r="I116" s="188">
        <f t="shared" si="2"/>
        <v>0</v>
      </c>
    </row>
    <row r="117" spans="2:9">
      <c r="B117" s="190" t="s">
        <v>31</v>
      </c>
      <c r="C117" s="187" t="s">
        <v>160</v>
      </c>
      <c r="D117" s="188"/>
      <c r="E117" s="188">
        <f t="shared" si="2"/>
        <v>-1726.2104597651778</v>
      </c>
      <c r="F117" s="188">
        <f t="shared" si="2"/>
        <v>1013.2874078828754</v>
      </c>
      <c r="G117" s="188">
        <f t="shared" si="2"/>
        <v>1085.0474447726156</v>
      </c>
      <c r="H117" s="188">
        <f t="shared" si="2"/>
        <v>1106.6330641864624</v>
      </c>
      <c r="I117" s="188">
        <f t="shared" si="2"/>
        <v>1011.3932188124745</v>
      </c>
    </row>
    <row r="118" spans="2:9">
      <c r="B118" s="190" t="s">
        <v>25</v>
      </c>
      <c r="C118" s="187" t="s">
        <v>161</v>
      </c>
      <c r="D118" s="188"/>
      <c r="E118" s="188">
        <f t="shared" si="2"/>
        <v>440.02686526579782</v>
      </c>
      <c r="F118" s="188">
        <f t="shared" si="2"/>
        <v>343.69539901081589</v>
      </c>
      <c r="G118" s="188">
        <f t="shared" si="2"/>
        <v>368.0355756674835</v>
      </c>
      <c r="H118" s="188">
        <f t="shared" si="2"/>
        <v>375.3571687511685</v>
      </c>
      <c r="I118" s="188">
        <f t="shared" si="2"/>
        <v>343.05291193035737</v>
      </c>
    </row>
    <row r="119" spans="2:9">
      <c r="B119" s="190" t="s">
        <v>183</v>
      </c>
      <c r="C119" s="187" t="s">
        <v>162</v>
      </c>
      <c r="D119" s="188"/>
      <c r="E119" s="188">
        <f t="shared" si="2"/>
        <v>0</v>
      </c>
      <c r="F119" s="188">
        <f t="shared" si="2"/>
        <v>0</v>
      </c>
      <c r="G119" s="188">
        <f t="shared" si="2"/>
        <v>0</v>
      </c>
      <c r="H119" s="188">
        <f t="shared" si="2"/>
        <v>0</v>
      </c>
      <c r="I119" s="188">
        <f t="shared" si="2"/>
        <v>0</v>
      </c>
    </row>
    <row r="120" spans="2:9">
      <c r="B120" s="190" t="s">
        <v>37</v>
      </c>
      <c r="C120" s="187" t="s">
        <v>163</v>
      </c>
      <c r="D120" s="188"/>
      <c r="E120" s="188">
        <f t="shared" si="2"/>
        <v>140.06299624119856</v>
      </c>
      <c r="F120" s="188">
        <f t="shared" si="2"/>
        <v>132.7185906118375</v>
      </c>
      <c r="G120" s="188">
        <f t="shared" si="2"/>
        <v>142.11759318915938</v>
      </c>
      <c r="H120" s="188">
        <f t="shared" si="2"/>
        <v>144.94483940163809</v>
      </c>
      <c r="I120" s="188">
        <f t="shared" si="2"/>
        <v>132.47049308114583</v>
      </c>
    </row>
    <row r="121" spans="2:9">
      <c r="B121" s="190" t="s">
        <v>184</v>
      </c>
      <c r="C121" s="187" t="s">
        <v>164</v>
      </c>
      <c r="D121" s="188"/>
      <c r="E121" s="188">
        <f t="shared" si="2"/>
        <v>0</v>
      </c>
      <c r="F121" s="188">
        <f t="shared" si="2"/>
        <v>0</v>
      </c>
      <c r="G121" s="188">
        <f t="shared" si="2"/>
        <v>0</v>
      </c>
      <c r="H121" s="188">
        <f t="shared" si="2"/>
        <v>0</v>
      </c>
      <c r="I121" s="188">
        <f t="shared" si="2"/>
        <v>0</v>
      </c>
    </row>
    <row r="122" spans="2:9">
      <c r="B122" s="190" t="s">
        <v>185</v>
      </c>
      <c r="C122" s="187" t="s">
        <v>165</v>
      </c>
      <c r="D122" s="188"/>
      <c r="E122" s="188">
        <f t="shared" si="2"/>
        <v>-71.274504772960427</v>
      </c>
      <c r="F122" s="188">
        <f t="shared" si="2"/>
        <v>52.165865073236546</v>
      </c>
      <c r="G122" s="188">
        <f t="shared" si="2"/>
        <v>55.860201322674129</v>
      </c>
      <c r="H122" s="188">
        <f t="shared" si="2"/>
        <v>56.971467979207318</v>
      </c>
      <c r="I122" s="188">
        <f t="shared" si="2"/>
        <v>52.068348800260537</v>
      </c>
    </row>
    <row r="123" spans="2:9">
      <c r="B123" s="190" t="s">
        <v>186</v>
      </c>
      <c r="C123" s="187" t="s">
        <v>166</v>
      </c>
      <c r="D123" s="188"/>
      <c r="E123" s="188">
        <f t="shared" si="2"/>
        <v>0</v>
      </c>
      <c r="F123" s="188">
        <f t="shared" si="2"/>
        <v>0</v>
      </c>
      <c r="G123" s="188">
        <f t="shared" si="2"/>
        <v>0</v>
      </c>
      <c r="H123" s="188">
        <f t="shared" si="2"/>
        <v>0</v>
      </c>
      <c r="I123" s="188">
        <f t="shared" si="2"/>
        <v>0</v>
      </c>
    </row>
    <row r="124" spans="2:9">
      <c r="B124" s="190" t="s">
        <v>187</v>
      </c>
      <c r="C124" s="187" t="s">
        <v>167</v>
      </c>
      <c r="D124" s="188"/>
      <c r="E124" s="188">
        <f t="shared" si="2"/>
        <v>0</v>
      </c>
      <c r="F124" s="188">
        <f t="shared" si="2"/>
        <v>0</v>
      </c>
      <c r="G124" s="188">
        <f t="shared" si="2"/>
        <v>0</v>
      </c>
      <c r="H124" s="188">
        <f t="shared" si="2"/>
        <v>0</v>
      </c>
      <c r="I124" s="188">
        <f t="shared" si="2"/>
        <v>0</v>
      </c>
    </row>
    <row r="125" spans="2:9">
      <c r="B125" s="190" t="s">
        <v>188</v>
      </c>
      <c r="C125" s="187" t="s">
        <v>168</v>
      </c>
      <c r="D125" s="188"/>
      <c r="E125" s="188">
        <f t="shared" si="2"/>
        <v>0</v>
      </c>
      <c r="F125" s="188">
        <f t="shared" si="2"/>
        <v>0</v>
      </c>
      <c r="G125" s="188">
        <f t="shared" si="2"/>
        <v>0</v>
      </c>
      <c r="H125" s="188">
        <f t="shared" si="2"/>
        <v>0</v>
      </c>
      <c r="I125" s="188">
        <f t="shared" si="2"/>
        <v>0</v>
      </c>
    </row>
    <row r="126" spans="2:9">
      <c r="B126" s="190" t="s">
        <v>189</v>
      </c>
      <c r="C126" s="187" t="s">
        <v>169</v>
      </c>
      <c r="D126" s="188"/>
      <c r="E126" s="188">
        <f t="shared" ref="E126:I129" si="3">E25-D25</f>
        <v>3.8078750233629819</v>
      </c>
      <c r="F126" s="188">
        <f t="shared" si="3"/>
        <v>3.5220310576659131</v>
      </c>
      <c r="G126" s="188">
        <f t="shared" si="3"/>
        <v>3.7714579000984827</v>
      </c>
      <c r="H126" s="188">
        <f t="shared" si="3"/>
        <v>3.8464861905747512</v>
      </c>
      <c r="I126" s="188">
        <f t="shared" si="3"/>
        <v>3.5154471480237817</v>
      </c>
    </row>
    <row r="127" spans="2:9">
      <c r="B127" s="190" t="s">
        <v>190</v>
      </c>
      <c r="C127" s="187" t="s">
        <v>170</v>
      </c>
      <c r="D127" s="188"/>
      <c r="E127" s="188">
        <f t="shared" si="3"/>
        <v>-2.0164242661147718</v>
      </c>
      <c r="F127" s="188">
        <f t="shared" si="3"/>
        <v>8.2301285403614699E-2</v>
      </c>
      <c r="G127" s="188">
        <f t="shared" si="3"/>
        <v>8.812978305461705E-2</v>
      </c>
      <c r="H127" s="188">
        <f t="shared" si="3"/>
        <v>8.9883011418231185E-2</v>
      </c>
      <c r="I127" s="188">
        <f t="shared" si="3"/>
        <v>8.2147435475075525E-2</v>
      </c>
    </row>
    <row r="128" spans="2:9">
      <c r="B128" s="190" t="s">
        <v>191</v>
      </c>
      <c r="C128" s="187" t="s">
        <v>171</v>
      </c>
      <c r="D128" s="188"/>
      <c r="E128" s="188">
        <f t="shared" si="3"/>
        <v>-0.29411081783128346</v>
      </c>
      <c r="F128" s="188">
        <f t="shared" si="3"/>
        <v>0</v>
      </c>
      <c r="G128" s="188">
        <f t="shared" si="3"/>
        <v>0</v>
      </c>
      <c r="H128" s="188">
        <f t="shared" si="3"/>
        <v>0</v>
      </c>
      <c r="I128" s="188">
        <f t="shared" si="3"/>
        <v>0</v>
      </c>
    </row>
    <row r="129" spans="2:9">
      <c r="B129" s="190" t="s">
        <v>192</v>
      </c>
      <c r="C129" s="187" t="s">
        <v>172</v>
      </c>
      <c r="D129" s="188"/>
      <c r="E129" s="188">
        <f t="shared" si="3"/>
        <v>-0.33145675603420699</v>
      </c>
      <c r="F129" s="188">
        <f t="shared" si="3"/>
        <v>0.82301160844731669</v>
      </c>
      <c r="G129" s="188">
        <f t="shared" si="3"/>
        <v>0.88129649674593935</v>
      </c>
      <c r="H129" s="188">
        <f t="shared" si="3"/>
        <v>0.89882875384784455</v>
      </c>
      <c r="I129" s="188">
        <f t="shared" si="3"/>
        <v>0.82147311149036994</v>
      </c>
    </row>
    <row r="130" spans="2:9">
      <c r="B130" s="190"/>
      <c r="C130" s="187"/>
      <c r="D130" s="188"/>
      <c r="E130" s="188"/>
      <c r="F130" s="188"/>
      <c r="G130" s="188"/>
      <c r="H130" s="188"/>
      <c r="I130" s="188"/>
    </row>
    <row r="131" spans="2:9">
      <c r="B131" s="190"/>
      <c r="C131" s="187"/>
      <c r="D131" s="188"/>
      <c r="E131" s="188"/>
      <c r="F131" s="188"/>
      <c r="G131" s="188"/>
      <c r="H131" s="188"/>
      <c r="I131" s="188"/>
    </row>
    <row r="132" spans="2:9">
      <c r="B132" s="190"/>
      <c r="C132" s="187"/>
      <c r="D132" s="188"/>
      <c r="E132" s="188"/>
      <c r="F132" s="188"/>
      <c r="G132" s="188"/>
      <c r="H132" s="188"/>
      <c r="I132" s="188"/>
    </row>
    <row r="133" spans="2:9">
      <c r="B133" s="190"/>
      <c r="C133" s="187"/>
      <c r="D133" s="188"/>
      <c r="E133" s="188"/>
      <c r="F133" s="188"/>
      <c r="G133" s="188"/>
      <c r="H133" s="188"/>
      <c r="I133" s="188"/>
    </row>
    <row r="134" spans="2:9">
      <c r="B134" s="190"/>
      <c r="C134" s="187"/>
      <c r="D134" s="188"/>
      <c r="E134" s="188"/>
      <c r="F134" s="188"/>
      <c r="G134" s="188"/>
      <c r="H134" s="188"/>
      <c r="I134" s="188"/>
    </row>
    <row r="135" spans="2:9">
      <c r="B135" s="190"/>
      <c r="C135" s="187"/>
      <c r="D135" s="188"/>
      <c r="E135" s="188"/>
      <c r="F135" s="188"/>
      <c r="G135" s="188"/>
      <c r="H135" s="188"/>
      <c r="I135" s="188"/>
    </row>
    <row r="136" spans="2:9">
      <c r="B136" s="190"/>
      <c r="C136" s="187"/>
      <c r="D136" s="188"/>
      <c r="E136" s="188"/>
      <c r="F136" s="188"/>
      <c r="G136" s="188"/>
      <c r="H136" s="188"/>
      <c r="I136" s="188"/>
    </row>
    <row r="137" spans="2:9">
      <c r="B137" s="190"/>
      <c r="C137" s="187"/>
      <c r="D137" s="188"/>
      <c r="E137" s="188"/>
      <c r="F137" s="188"/>
      <c r="G137" s="188"/>
      <c r="H137" s="188"/>
      <c r="I137" s="188"/>
    </row>
    <row r="138" spans="2:9">
      <c r="B138" s="190"/>
      <c r="C138" s="187"/>
      <c r="D138" s="188"/>
      <c r="E138" s="188"/>
      <c r="F138" s="188"/>
      <c r="G138" s="188"/>
      <c r="H138" s="188"/>
      <c r="I138" s="188"/>
    </row>
    <row r="139" spans="2:9">
      <c r="B139" s="190"/>
      <c r="C139" s="187"/>
      <c r="D139" s="188"/>
      <c r="E139" s="188"/>
      <c r="F139" s="188"/>
      <c r="G139" s="188"/>
      <c r="H139" s="188"/>
      <c r="I139" s="188"/>
    </row>
    <row r="140" spans="2:9">
      <c r="B140" s="190"/>
      <c r="C140" s="187"/>
      <c r="D140" s="188"/>
      <c r="E140" s="188"/>
      <c r="F140" s="188"/>
      <c r="G140" s="188"/>
      <c r="H140" s="188"/>
      <c r="I140" s="188"/>
    </row>
    <row r="141" spans="2:9">
      <c r="B141" s="190"/>
      <c r="C141" s="187"/>
      <c r="D141" s="188"/>
      <c r="E141" s="188"/>
      <c r="F141" s="188"/>
      <c r="G141" s="188"/>
      <c r="H141" s="188"/>
      <c r="I141" s="188"/>
    </row>
    <row r="142" spans="2:9">
      <c r="B142" s="190"/>
      <c r="C142" s="187"/>
      <c r="D142" s="188"/>
      <c r="E142" s="188"/>
      <c r="F142" s="188"/>
      <c r="G142" s="188"/>
      <c r="H142" s="188"/>
      <c r="I142" s="188"/>
    </row>
    <row r="143" spans="2:9">
      <c r="B143" s="190"/>
      <c r="C143" s="187"/>
      <c r="D143" s="188"/>
      <c r="E143" s="188"/>
      <c r="F143" s="188"/>
      <c r="G143" s="188"/>
      <c r="H143" s="188"/>
      <c r="I143" s="188"/>
    </row>
    <row r="144" spans="2:9">
      <c r="B144" s="190"/>
      <c r="C144" s="187"/>
      <c r="D144" s="188"/>
      <c r="E144" s="188"/>
      <c r="F144" s="188"/>
      <c r="G144" s="188"/>
      <c r="H144" s="188"/>
      <c r="I144" s="188"/>
    </row>
    <row r="145" spans="2:9">
      <c r="B145" s="190"/>
      <c r="C145" s="187"/>
      <c r="D145" s="188"/>
      <c r="E145" s="188"/>
      <c r="F145" s="188"/>
      <c r="G145" s="188"/>
      <c r="H145" s="188"/>
      <c r="I145" s="188"/>
    </row>
    <row r="146" spans="2:9">
      <c r="B146" s="190"/>
      <c r="C146" s="187"/>
      <c r="D146" s="188"/>
      <c r="E146" s="188"/>
      <c r="F146" s="188"/>
      <c r="G146" s="188"/>
      <c r="H146" s="188"/>
      <c r="I146" s="188"/>
    </row>
    <row r="147" spans="2:9">
      <c r="B147" s="190"/>
      <c r="C147" s="187"/>
      <c r="D147" s="188"/>
      <c r="E147" s="188"/>
      <c r="F147" s="188"/>
      <c r="G147" s="188"/>
      <c r="H147" s="188"/>
      <c r="I147" s="188"/>
    </row>
    <row r="148" spans="2:9">
      <c r="B148" s="190"/>
      <c r="C148" s="187"/>
      <c r="D148" s="188"/>
      <c r="E148" s="188"/>
      <c r="F148" s="188"/>
      <c r="G148" s="188"/>
      <c r="H148" s="188"/>
      <c r="I148" s="188"/>
    </row>
    <row r="149" spans="2:9">
      <c r="B149" s="190"/>
      <c r="C149" s="187"/>
      <c r="D149" s="188"/>
      <c r="E149" s="188"/>
      <c r="F149" s="188"/>
      <c r="G149" s="188"/>
      <c r="H149" s="188"/>
      <c r="I149" s="188"/>
    </row>
    <row r="150" spans="2:9">
      <c r="B150" s="190"/>
      <c r="C150" s="187"/>
      <c r="D150" s="188"/>
      <c r="E150" s="188"/>
      <c r="F150" s="188"/>
      <c r="G150" s="188"/>
      <c r="H150" s="188"/>
      <c r="I150" s="188"/>
    </row>
    <row r="151" spans="2:9">
      <c r="B151" s="190"/>
      <c r="C151" s="187"/>
      <c r="D151" s="188"/>
      <c r="E151" s="188"/>
      <c r="F151" s="188"/>
      <c r="G151" s="188"/>
      <c r="H151" s="188"/>
      <c r="I151" s="188"/>
    </row>
    <row r="152" spans="2:9">
      <c r="B152" s="190"/>
      <c r="C152" s="187"/>
      <c r="D152" s="188"/>
      <c r="E152" s="188"/>
      <c r="F152" s="188"/>
      <c r="G152" s="188"/>
      <c r="H152" s="188"/>
      <c r="I152" s="188"/>
    </row>
    <row r="153" spans="2:9">
      <c r="B153" s="190"/>
      <c r="C153" s="187"/>
      <c r="D153" s="188"/>
      <c r="E153" s="188"/>
      <c r="F153" s="188"/>
      <c r="G153" s="188"/>
      <c r="H153" s="188"/>
      <c r="I153" s="188"/>
    </row>
    <row r="154" spans="2:9">
      <c r="B154" s="190"/>
      <c r="C154" s="187"/>
      <c r="D154" s="188"/>
      <c r="E154" s="188"/>
      <c r="F154" s="188"/>
      <c r="G154" s="188"/>
      <c r="H154" s="188"/>
      <c r="I154" s="188"/>
    </row>
    <row r="155" spans="2:9">
      <c r="B155" s="190"/>
      <c r="C155" s="187"/>
      <c r="D155" s="188"/>
      <c r="E155" s="188"/>
      <c r="F155" s="188"/>
      <c r="G155" s="188"/>
      <c r="H155" s="188"/>
      <c r="I155" s="188"/>
    </row>
    <row r="156" spans="2:9">
      <c r="B156" s="190"/>
      <c r="C156" s="187"/>
      <c r="D156" s="188"/>
      <c r="E156" s="188"/>
      <c r="F156" s="188"/>
      <c r="G156" s="188"/>
      <c r="H156" s="188"/>
      <c r="I156" s="188"/>
    </row>
    <row r="157" spans="2:9">
      <c r="B157" s="190"/>
      <c r="C157" s="187"/>
      <c r="D157" s="188"/>
      <c r="E157" s="188"/>
      <c r="F157" s="188"/>
      <c r="G157" s="188"/>
      <c r="H157" s="188"/>
      <c r="I157" s="188"/>
    </row>
    <row r="158" spans="2:9">
      <c r="B158" s="190"/>
      <c r="C158" s="187"/>
      <c r="D158" s="188"/>
      <c r="E158" s="188"/>
      <c r="F158" s="188"/>
      <c r="G158" s="188"/>
      <c r="H158" s="188"/>
      <c r="I158" s="188"/>
    </row>
    <row r="159" spans="2:9">
      <c r="B159" s="190"/>
      <c r="C159" s="187"/>
      <c r="D159" s="188"/>
      <c r="E159" s="188"/>
      <c r="F159" s="188"/>
      <c r="G159" s="188"/>
      <c r="H159" s="188"/>
      <c r="I159" s="188"/>
    </row>
    <row r="160" spans="2:9">
      <c r="B160" s="190"/>
      <c r="C160" s="187"/>
      <c r="D160" s="188"/>
      <c r="E160" s="188"/>
      <c r="F160" s="188"/>
      <c r="G160" s="188"/>
      <c r="H160" s="188"/>
      <c r="I160" s="188"/>
    </row>
    <row r="161" spans="2:9">
      <c r="B161" s="190"/>
      <c r="C161" s="187"/>
      <c r="D161" s="188"/>
      <c r="E161" s="188"/>
      <c r="F161" s="188"/>
      <c r="G161" s="188"/>
      <c r="H161" s="188"/>
      <c r="I161" s="188"/>
    </row>
    <row r="162" spans="2:9">
      <c r="B162" s="190"/>
      <c r="C162" s="187"/>
      <c r="D162" s="188"/>
      <c r="E162" s="188"/>
      <c r="F162" s="188"/>
      <c r="G162" s="188"/>
      <c r="H162" s="188"/>
      <c r="I162" s="188"/>
    </row>
    <row r="163" spans="2:9">
      <c r="B163" s="190"/>
      <c r="C163" s="187"/>
      <c r="D163" s="188"/>
      <c r="E163" s="188"/>
      <c r="F163" s="188"/>
      <c r="G163" s="188"/>
      <c r="H163" s="188"/>
      <c r="I163" s="188"/>
    </row>
    <row r="164" spans="2:9">
      <c r="B164" s="190"/>
      <c r="C164" s="187"/>
      <c r="D164" s="188"/>
      <c r="E164" s="188"/>
      <c r="F164" s="188"/>
      <c r="G164" s="188"/>
      <c r="H164" s="188"/>
      <c r="I164" s="188"/>
    </row>
    <row r="165" spans="2:9">
      <c r="B165" s="190"/>
      <c r="C165" s="187"/>
      <c r="D165" s="188"/>
      <c r="E165" s="188"/>
      <c r="F165" s="188"/>
      <c r="G165" s="188"/>
      <c r="H165" s="188"/>
      <c r="I165" s="188"/>
    </row>
    <row r="166" spans="2:9">
      <c r="B166" s="190"/>
      <c r="C166" s="187"/>
      <c r="D166" s="188"/>
      <c r="E166" s="188"/>
      <c r="F166" s="188"/>
      <c r="G166" s="188"/>
      <c r="H166" s="188"/>
      <c r="I166" s="188"/>
    </row>
    <row r="167" spans="2:9">
      <c r="B167" s="190"/>
      <c r="C167" s="187"/>
      <c r="D167" s="188"/>
      <c r="E167" s="188"/>
      <c r="F167" s="188"/>
      <c r="G167" s="188"/>
      <c r="H167" s="188"/>
      <c r="I167" s="188"/>
    </row>
    <row r="168" spans="2:9">
      <c r="B168" s="190"/>
      <c r="C168" s="187"/>
      <c r="D168" s="188"/>
      <c r="E168" s="188"/>
      <c r="F168" s="188"/>
      <c r="G168" s="188"/>
      <c r="H168" s="188"/>
      <c r="I168" s="188"/>
    </row>
    <row r="169" spans="2:9">
      <c r="B169" s="190"/>
      <c r="C169" s="187"/>
      <c r="D169" s="188"/>
      <c r="E169" s="188"/>
      <c r="F169" s="188"/>
      <c r="G169" s="188"/>
      <c r="H169" s="188"/>
      <c r="I169" s="188"/>
    </row>
    <row r="170" spans="2:9">
      <c r="B170" s="190"/>
      <c r="C170" s="187"/>
      <c r="D170" s="188"/>
      <c r="E170" s="188"/>
      <c r="F170" s="188"/>
      <c r="G170" s="188"/>
      <c r="H170" s="188"/>
      <c r="I170" s="188"/>
    </row>
    <row r="171" spans="2:9">
      <c r="B171" s="190"/>
      <c r="C171" s="187"/>
      <c r="D171" s="188"/>
      <c r="E171" s="188"/>
      <c r="F171" s="188"/>
      <c r="G171" s="188"/>
      <c r="H171" s="188"/>
      <c r="I171" s="188"/>
    </row>
    <row r="172" spans="2:9">
      <c r="B172" s="190"/>
      <c r="C172" s="187"/>
      <c r="D172" s="188"/>
      <c r="E172" s="188"/>
      <c r="F172" s="188"/>
      <c r="G172" s="188"/>
      <c r="H172" s="188"/>
      <c r="I172" s="188"/>
    </row>
    <row r="173" spans="2:9">
      <c r="B173" s="190"/>
      <c r="C173" s="187"/>
      <c r="D173" s="188"/>
      <c r="E173" s="188"/>
      <c r="F173" s="188"/>
      <c r="G173" s="188"/>
      <c r="H173" s="188"/>
      <c r="I173" s="188"/>
    </row>
    <row r="174" spans="2:9">
      <c r="B174" s="190"/>
      <c r="C174" s="187"/>
      <c r="D174" s="188"/>
      <c r="E174" s="188"/>
      <c r="F174" s="188"/>
      <c r="G174" s="188"/>
      <c r="H174" s="188"/>
      <c r="I174" s="188"/>
    </row>
    <row r="175" spans="2:9">
      <c r="B175" s="190"/>
      <c r="C175" s="187"/>
      <c r="D175" s="188"/>
      <c r="E175" s="188"/>
      <c r="F175" s="188"/>
      <c r="G175" s="188"/>
      <c r="H175" s="188"/>
      <c r="I175" s="188"/>
    </row>
    <row r="176" spans="2:9">
      <c r="B176" s="190"/>
      <c r="C176" s="187"/>
      <c r="D176" s="188"/>
      <c r="E176" s="188"/>
      <c r="F176" s="188"/>
      <c r="G176" s="188"/>
      <c r="H176" s="188"/>
      <c r="I176" s="188"/>
    </row>
    <row r="177" spans="2:9">
      <c r="B177" s="190"/>
      <c r="C177" s="187"/>
      <c r="D177" s="188"/>
      <c r="E177" s="188"/>
      <c r="F177" s="188"/>
      <c r="G177" s="188"/>
      <c r="H177" s="188"/>
      <c r="I177" s="188"/>
    </row>
    <row r="178" spans="2:9">
      <c r="B178" s="190" t="s">
        <v>18</v>
      </c>
      <c r="C178" s="187" t="s">
        <v>173</v>
      </c>
      <c r="D178" s="188"/>
      <c r="E178" s="188">
        <f t="shared" ref="E178:I178" si="4">E77-D77</f>
        <v>635.00287647094228</v>
      </c>
      <c r="F178" s="188">
        <f t="shared" si="4"/>
        <v>921.30120093417645</v>
      </c>
      <c r="G178" s="188">
        <f t="shared" si="4"/>
        <v>986.54686337040039</v>
      </c>
      <c r="H178" s="188">
        <f t="shared" si="4"/>
        <v>1006.1729407638195</v>
      </c>
      <c r="I178" s="188">
        <f t="shared" si="4"/>
        <v>919.57896630284085</v>
      </c>
    </row>
    <row r="179" spans="2:9">
      <c r="B179" s="190"/>
      <c r="C179" s="187"/>
      <c r="D179" s="188"/>
      <c r="E179" s="188"/>
      <c r="F179" s="188"/>
      <c r="G179" s="188"/>
      <c r="H179" s="188"/>
      <c r="I179" s="188"/>
    </row>
    <row r="180" spans="2:9">
      <c r="B180" s="190"/>
      <c r="C180" s="187"/>
      <c r="D180" s="188"/>
      <c r="E180" s="188"/>
      <c r="F180" s="188"/>
      <c r="G180" s="188"/>
      <c r="H180" s="188"/>
      <c r="I180" s="188"/>
    </row>
    <row r="181" spans="2:9">
      <c r="B181" s="191"/>
      <c r="C181" s="187"/>
      <c r="D181" s="188"/>
      <c r="E181" s="188"/>
      <c r="F181" s="188"/>
      <c r="G181" s="188"/>
      <c r="H181" s="188"/>
      <c r="I181" s="188"/>
    </row>
    <row r="182" spans="2:9">
      <c r="B182" s="191"/>
      <c r="C182" s="187"/>
      <c r="D182" s="188"/>
      <c r="E182" s="188"/>
      <c r="F182" s="188"/>
      <c r="G182" s="188"/>
      <c r="H182" s="188"/>
      <c r="I182" s="188"/>
    </row>
    <row r="183" spans="2:9">
      <c r="B183" s="191"/>
      <c r="C183" s="187"/>
      <c r="D183" s="188"/>
      <c r="E183" s="188"/>
      <c r="F183" s="188"/>
      <c r="G183" s="188"/>
      <c r="H183" s="188"/>
      <c r="I183" s="188"/>
    </row>
    <row r="184" spans="2:9">
      <c r="B184" s="191"/>
      <c r="C184" s="187"/>
      <c r="D184" s="188"/>
      <c r="E184" s="188"/>
      <c r="F184" s="188"/>
      <c r="G184" s="188"/>
      <c r="H184" s="188"/>
      <c r="I184" s="188"/>
    </row>
    <row r="185" spans="2:9">
      <c r="B185" s="191"/>
      <c r="C185" s="187"/>
      <c r="D185" s="188"/>
      <c r="E185" s="188"/>
      <c r="F185" s="188"/>
      <c r="G185" s="188"/>
      <c r="H185" s="188"/>
      <c r="I185" s="188"/>
    </row>
    <row r="186" spans="2:9">
      <c r="B186" s="191"/>
      <c r="C186" s="187"/>
      <c r="D186" s="188"/>
      <c r="E186" s="188"/>
      <c r="F186" s="188"/>
      <c r="G186" s="188"/>
      <c r="H186" s="188"/>
      <c r="I186" s="188"/>
    </row>
    <row r="187" spans="2:9">
      <c r="B187" s="191"/>
      <c r="C187" s="187"/>
      <c r="D187" s="188"/>
      <c r="E187" s="188"/>
      <c r="F187" s="188"/>
      <c r="G187" s="188"/>
      <c r="H187" s="188"/>
      <c r="I187" s="188"/>
    </row>
    <row r="188" spans="2:9">
      <c r="B188" s="191"/>
      <c r="C188" s="187"/>
      <c r="D188" s="188"/>
      <c r="E188" s="188"/>
      <c r="F188" s="188"/>
      <c r="G188" s="188"/>
      <c r="H188" s="188"/>
      <c r="I188" s="188"/>
    </row>
    <row r="189" spans="2:9">
      <c r="B189" s="191"/>
      <c r="C189" s="187"/>
      <c r="D189" s="188"/>
      <c r="E189" s="188"/>
      <c r="F189" s="188"/>
      <c r="G189" s="188"/>
      <c r="H189" s="188"/>
      <c r="I189" s="188"/>
    </row>
    <row r="190" spans="2:9">
      <c r="B190" s="191" t="s">
        <v>34</v>
      </c>
      <c r="C190" s="187" t="s">
        <v>174</v>
      </c>
      <c r="D190" s="188"/>
      <c r="E190" s="188">
        <f t="shared" ref="E190:I195" si="5">E89-D89</f>
        <v>0</v>
      </c>
      <c r="F190" s="188">
        <f t="shared" si="5"/>
        <v>0</v>
      </c>
      <c r="G190" s="188">
        <f t="shared" si="5"/>
        <v>0</v>
      </c>
      <c r="H190" s="188">
        <f t="shared" si="5"/>
        <v>0</v>
      </c>
      <c r="I190" s="188">
        <f t="shared" si="5"/>
        <v>0</v>
      </c>
    </row>
    <row r="191" spans="2:9">
      <c r="B191" s="191" t="s">
        <v>193</v>
      </c>
      <c r="C191" s="187" t="s">
        <v>175</v>
      </c>
      <c r="D191" s="188"/>
      <c r="E191" s="188">
        <f t="shared" si="5"/>
        <v>-0.41917654053207354</v>
      </c>
      <c r="F191" s="188">
        <f t="shared" si="5"/>
        <v>0</v>
      </c>
      <c r="G191" s="188">
        <f t="shared" si="5"/>
        <v>0</v>
      </c>
      <c r="H191" s="188">
        <f t="shared" si="5"/>
        <v>0</v>
      </c>
      <c r="I191" s="188">
        <f t="shared" si="5"/>
        <v>0</v>
      </c>
    </row>
    <row r="192" spans="2:9">
      <c r="B192" s="191" t="s">
        <v>194</v>
      </c>
      <c r="C192" s="187" t="s">
        <v>176</v>
      </c>
      <c r="D192" s="188"/>
      <c r="E192" s="188">
        <f t="shared" si="5"/>
        <v>0</v>
      </c>
      <c r="F192" s="188">
        <f t="shared" si="5"/>
        <v>0</v>
      </c>
      <c r="G192" s="188">
        <f t="shared" si="5"/>
        <v>0</v>
      </c>
      <c r="H192" s="188">
        <f t="shared" si="5"/>
        <v>0</v>
      </c>
      <c r="I192" s="188">
        <f t="shared" si="5"/>
        <v>0</v>
      </c>
    </row>
    <row r="193" spans="2:9">
      <c r="B193" s="191" t="s">
        <v>30</v>
      </c>
      <c r="C193" s="187"/>
      <c r="D193" s="188"/>
      <c r="E193" s="188">
        <f t="shared" si="5"/>
        <v>-1004.1945205479452</v>
      </c>
      <c r="F193" s="188">
        <f t="shared" si="5"/>
        <v>0</v>
      </c>
      <c r="G193" s="188">
        <f t="shared" si="5"/>
        <v>0</v>
      </c>
      <c r="H193" s="188">
        <f t="shared" si="5"/>
        <v>0</v>
      </c>
      <c r="I193" s="188">
        <f t="shared" si="5"/>
        <v>0</v>
      </c>
    </row>
    <row r="194" spans="2:9">
      <c r="B194" s="191" t="s">
        <v>33</v>
      </c>
      <c r="C194" s="187"/>
      <c r="D194" s="188"/>
      <c r="E194" s="188">
        <f t="shared" si="5"/>
        <v>-288.99452054794523</v>
      </c>
      <c r="F194" s="188">
        <f t="shared" si="5"/>
        <v>0</v>
      </c>
      <c r="G194" s="188">
        <f t="shared" si="5"/>
        <v>0</v>
      </c>
      <c r="H194" s="188">
        <f t="shared" si="5"/>
        <v>0</v>
      </c>
      <c r="I194" s="188">
        <f t="shared" si="5"/>
        <v>0</v>
      </c>
    </row>
    <row r="195" spans="2:9" s="350" customFormat="1">
      <c r="B195" s="191"/>
      <c r="C195" s="355" t="s">
        <v>177</v>
      </c>
      <c r="D195" s="356"/>
      <c r="E195" s="356">
        <f t="shared" si="5"/>
        <v>14202.997906740755</v>
      </c>
      <c r="F195" s="356">
        <f t="shared" si="5"/>
        <v>15390.562933761626</v>
      </c>
      <c r="G195" s="356">
        <f t="shared" si="5"/>
        <v>16999.132337258663</v>
      </c>
      <c r="H195" s="356">
        <f t="shared" si="5"/>
        <v>16933.128278617747</v>
      </c>
      <c r="I195" s="356">
        <f t="shared" si="5"/>
        <v>14092.652752269991</v>
      </c>
    </row>
    <row r="196" spans="2:9">
      <c r="B196" s="350"/>
      <c r="C196" s="350"/>
      <c r="D196" s="350"/>
      <c r="E196" s="350"/>
      <c r="F196" s="350"/>
      <c r="G196" s="350"/>
      <c r="H196" s="350"/>
      <c r="I196" s="350"/>
    </row>
    <row r="197" spans="2:9">
      <c r="B197" s="350"/>
      <c r="C197" s="350"/>
      <c r="D197" s="350"/>
      <c r="E197" s="350"/>
      <c r="F197" s="350"/>
      <c r="G197" s="350"/>
      <c r="H197" s="350"/>
      <c r="I197" s="350"/>
    </row>
    <row r="198" spans="2:9">
      <c r="B198" s="350"/>
      <c r="C198" s="350"/>
      <c r="D198" s="350"/>
      <c r="E198" s="350"/>
      <c r="F198" s="350"/>
      <c r="G198" s="350"/>
      <c r="H198" s="350"/>
      <c r="I198" s="350"/>
    </row>
    <row r="199" spans="2:9">
      <c r="B199" s="350"/>
      <c r="C199" s="350"/>
      <c r="D199" s="350"/>
      <c r="E199" s="350"/>
      <c r="F199" s="350"/>
      <c r="G199" s="350"/>
      <c r="H199" s="350"/>
      <c r="I199" s="350"/>
    </row>
    <row r="200" spans="2:9">
      <c r="B200" s="350"/>
      <c r="C200" s="350"/>
      <c r="D200" s="350"/>
      <c r="E200" s="350"/>
      <c r="F200" s="350"/>
      <c r="G200" s="350"/>
      <c r="H200" s="350"/>
      <c r="I200" s="350"/>
    </row>
  </sheetData>
  <mergeCells count="4">
    <mergeCell ref="D6:I6"/>
    <mergeCell ref="C4:J4"/>
    <mergeCell ref="C103:J103"/>
    <mergeCell ref="D107:I107"/>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pageSetUpPr fitToPage="1"/>
  </sheetPr>
  <dimension ref="B1:J35"/>
  <sheetViews>
    <sheetView showGridLines="0" workbookViewId="0">
      <selection activeCell="S18" sqref="S18"/>
    </sheetView>
  </sheetViews>
  <sheetFormatPr defaultColWidth="8.85546875" defaultRowHeight="15"/>
  <cols>
    <col min="1" max="1" width="3" customWidth="1"/>
    <col min="2" max="2" width="36.7109375" customWidth="1"/>
    <col min="3" max="10" width="15" customWidth="1"/>
  </cols>
  <sheetData>
    <row r="1" spans="2:10" s="159" customFormat="1"/>
    <row r="2" spans="2:10" s="68" customFormat="1" ht="21">
      <c r="B2" s="369" t="s">
        <v>339</v>
      </c>
      <c r="C2" s="369"/>
      <c r="D2" s="369"/>
      <c r="E2" s="369"/>
      <c r="F2" s="369"/>
      <c r="G2" s="369"/>
      <c r="H2" s="369"/>
    </row>
    <row r="3" spans="2:10" s="68" customFormat="1" ht="12.75">
      <c r="B3" s="67" t="s">
        <v>87</v>
      </c>
      <c r="C3" s="370" t="s">
        <v>340</v>
      </c>
      <c r="D3" s="370"/>
      <c r="E3" s="370"/>
      <c r="F3" s="370"/>
      <c r="G3" s="370"/>
      <c r="H3" s="370"/>
      <c r="I3" s="370"/>
      <c r="J3" s="370"/>
    </row>
    <row r="4" spans="2:10">
      <c r="B4" s="131" t="s">
        <v>65</v>
      </c>
      <c r="C4" s="131"/>
      <c r="D4" s="131"/>
      <c r="E4" s="131"/>
      <c r="F4" s="131"/>
      <c r="G4" s="131"/>
      <c r="H4" s="131"/>
      <c r="I4" s="131"/>
    </row>
    <row r="5" spans="2:10">
      <c r="B5" s="68"/>
      <c r="C5" s="68"/>
      <c r="D5" s="68"/>
      <c r="E5" s="68"/>
      <c r="F5" s="68"/>
      <c r="G5" s="68"/>
      <c r="H5" s="68"/>
      <c r="I5" s="68"/>
    </row>
    <row r="7" spans="2:10">
      <c r="B7" s="371" t="s">
        <v>126</v>
      </c>
      <c r="C7" s="371"/>
      <c r="D7" s="371"/>
      <c r="E7" s="371"/>
      <c r="F7" s="371"/>
      <c r="G7" s="371"/>
      <c r="H7" s="371"/>
      <c r="I7" s="371"/>
    </row>
    <row r="9" spans="2:10">
      <c r="B9" s="138" t="s">
        <v>122</v>
      </c>
    </row>
    <row r="10" spans="2:10">
      <c r="B10" s="266" t="s">
        <v>276</v>
      </c>
    </row>
    <row r="11" spans="2:10">
      <c r="B11" s="138" t="s">
        <v>109</v>
      </c>
    </row>
    <row r="13" spans="2:10" s="138" customFormat="1"/>
    <row r="14" spans="2:10" s="138" customFormat="1">
      <c r="B14" s="138" t="s">
        <v>123</v>
      </c>
    </row>
    <row r="15" spans="2:10" s="138" customFormat="1">
      <c r="B15" s="235" t="s">
        <v>239</v>
      </c>
    </row>
    <row r="16" spans="2:10" s="138" customFormat="1">
      <c r="B16" s="138" t="s">
        <v>124</v>
      </c>
    </row>
    <row r="17" spans="2:9" s="138" customFormat="1"/>
    <row r="18" spans="2:9" s="138" customFormat="1">
      <c r="B18" s="138" t="s">
        <v>125</v>
      </c>
    </row>
    <row r="19" spans="2:9" s="138" customFormat="1">
      <c r="B19" s="235" t="s">
        <v>240</v>
      </c>
    </row>
    <row r="20" spans="2:9" s="235" customFormat="1">
      <c r="B20" s="235" t="s">
        <v>241</v>
      </c>
    </row>
    <row r="21" spans="2:9" s="138" customFormat="1"/>
    <row r="22" spans="2:9">
      <c r="B22" s="371" t="s">
        <v>96</v>
      </c>
      <c r="C22" s="371"/>
      <c r="D22" s="371"/>
      <c r="E22" s="371"/>
      <c r="F22" s="371"/>
      <c r="G22" s="371"/>
      <c r="H22" s="371"/>
      <c r="I22" s="371"/>
    </row>
    <row r="24" spans="2:9">
      <c r="B24" s="71" t="s">
        <v>98</v>
      </c>
      <c r="C24" s="368" t="s">
        <v>99</v>
      </c>
      <c r="D24" s="368"/>
      <c r="E24" s="368"/>
      <c r="F24" s="368"/>
      <c r="G24" s="368"/>
      <c r="H24" s="368"/>
      <c r="I24" s="368"/>
    </row>
    <row r="25" spans="2:9">
      <c r="B25" s="132" t="s">
        <v>336</v>
      </c>
      <c r="C25" s="368" t="s">
        <v>116</v>
      </c>
      <c r="D25" s="368"/>
      <c r="E25" s="368"/>
      <c r="F25" s="368"/>
      <c r="G25" s="368"/>
      <c r="H25" s="368"/>
      <c r="I25" s="368"/>
    </row>
    <row r="26" spans="2:9" s="361" customFormat="1">
      <c r="B26" s="362" t="s">
        <v>244</v>
      </c>
      <c r="C26" s="365" t="s">
        <v>337</v>
      </c>
      <c r="D26" s="366"/>
      <c r="E26" s="366"/>
      <c r="F26" s="366"/>
      <c r="G26" s="366"/>
      <c r="H26" s="366"/>
      <c r="I26" s="367"/>
    </row>
    <row r="27" spans="2:9" s="361" customFormat="1">
      <c r="B27" s="362" t="s">
        <v>335</v>
      </c>
      <c r="C27" s="365" t="s">
        <v>338</v>
      </c>
      <c r="D27" s="366"/>
      <c r="E27" s="366"/>
      <c r="F27" s="366"/>
      <c r="G27" s="366"/>
      <c r="H27" s="366"/>
      <c r="I27" s="367"/>
    </row>
    <row r="28" spans="2:9">
      <c r="B28" s="160" t="s">
        <v>128</v>
      </c>
      <c r="C28" s="368" t="s">
        <v>242</v>
      </c>
      <c r="D28" s="368"/>
      <c r="E28" s="368"/>
      <c r="F28" s="368"/>
      <c r="G28" s="368"/>
      <c r="H28" s="368"/>
      <c r="I28" s="368"/>
    </row>
    <row r="29" spans="2:9">
      <c r="B29" s="160" t="s">
        <v>129</v>
      </c>
      <c r="C29" s="368" t="s">
        <v>130</v>
      </c>
      <c r="D29" s="368"/>
      <c r="E29" s="368"/>
      <c r="F29" s="368"/>
      <c r="G29" s="368"/>
      <c r="H29" s="368"/>
      <c r="I29" s="368"/>
    </row>
    <row r="30" spans="2:9">
      <c r="B30" s="132" t="s">
        <v>91</v>
      </c>
      <c r="C30" s="368" t="s">
        <v>117</v>
      </c>
      <c r="D30" s="368"/>
      <c r="E30" s="368"/>
      <c r="F30" s="368"/>
      <c r="G30" s="368"/>
      <c r="H30" s="368"/>
      <c r="I30" s="368"/>
    </row>
    <row r="31" spans="2:9">
      <c r="B31" s="132" t="s">
        <v>90</v>
      </c>
      <c r="C31" s="368" t="s">
        <v>119</v>
      </c>
      <c r="D31" s="368"/>
      <c r="E31" s="368"/>
      <c r="F31" s="368"/>
      <c r="G31" s="368"/>
      <c r="H31" s="368"/>
      <c r="I31" s="368"/>
    </row>
    <row r="32" spans="2:9">
      <c r="B32" s="132" t="s">
        <v>89</v>
      </c>
      <c r="C32" s="368" t="s">
        <v>120</v>
      </c>
      <c r="D32" s="368"/>
      <c r="E32" s="368"/>
      <c r="F32" s="368"/>
      <c r="G32" s="368"/>
      <c r="H32" s="368"/>
      <c r="I32" s="368"/>
    </row>
    <row r="33" spans="2:9">
      <c r="B33" s="132" t="s">
        <v>88</v>
      </c>
      <c r="C33" s="368" t="s">
        <v>121</v>
      </c>
      <c r="D33" s="368"/>
      <c r="E33" s="368"/>
      <c r="F33" s="368"/>
      <c r="G33" s="368"/>
      <c r="H33" s="368"/>
      <c r="I33" s="368"/>
    </row>
    <row r="34" spans="2:9">
      <c r="B34" s="132" t="s">
        <v>77</v>
      </c>
      <c r="C34" s="368" t="s">
        <v>118</v>
      </c>
      <c r="D34" s="368"/>
      <c r="E34" s="368"/>
      <c r="F34" s="368"/>
      <c r="G34" s="368"/>
      <c r="H34" s="368"/>
      <c r="I34" s="368"/>
    </row>
    <row r="35" spans="2:9">
      <c r="B35" s="132" t="s">
        <v>75</v>
      </c>
      <c r="C35" s="368" t="s">
        <v>243</v>
      </c>
      <c r="D35" s="368"/>
      <c r="E35" s="368"/>
      <c r="F35" s="368"/>
      <c r="G35" s="368"/>
      <c r="H35" s="368"/>
      <c r="I35" s="368"/>
    </row>
  </sheetData>
  <mergeCells count="16">
    <mergeCell ref="B2:H2"/>
    <mergeCell ref="C3:J3"/>
    <mergeCell ref="B22:I22"/>
    <mergeCell ref="C24:I24"/>
    <mergeCell ref="C30:I30"/>
    <mergeCell ref="C25:I25"/>
    <mergeCell ref="B7:I7"/>
    <mergeCell ref="C28:I28"/>
    <mergeCell ref="C29:I29"/>
    <mergeCell ref="C26:I26"/>
    <mergeCell ref="C27:I27"/>
    <mergeCell ref="C33:I33"/>
    <mergeCell ref="C34:I34"/>
    <mergeCell ref="C35:I35"/>
    <mergeCell ref="C31:I31"/>
    <mergeCell ref="C32:I32"/>
  </mergeCells>
  <pageMargins left="0.7" right="0.7" top="0.75" bottom="0.75" header="0.3" footer="0.3"/>
  <pageSetup paperSize="9" scale="63" fitToHeight="0"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rgb="FFFFFF00"/>
    <pageSetUpPr fitToPage="1"/>
  </sheetPr>
  <dimension ref="A2:AD95"/>
  <sheetViews>
    <sheetView showGridLines="0" topLeftCell="A64" zoomScale="115" zoomScaleNormal="115" zoomScalePageLayoutView="125" workbookViewId="0">
      <selection activeCell="H92" sqref="H92"/>
    </sheetView>
  </sheetViews>
  <sheetFormatPr defaultColWidth="8.85546875" defaultRowHeight="12.75"/>
  <cols>
    <col min="1" max="1" width="2.42578125" style="1" customWidth="1"/>
    <col min="2" max="2" width="35.7109375" style="3" bestFit="1" customWidth="1"/>
    <col min="3" max="3" width="12.85546875" style="3" customWidth="1"/>
    <col min="4" max="4" width="12" style="3" customWidth="1"/>
    <col min="5" max="7" width="12.42578125" style="3" customWidth="1"/>
    <col min="8" max="8" width="12.42578125" style="8" customWidth="1"/>
    <col min="9" max="9" width="12.42578125" style="3" customWidth="1"/>
    <col min="10" max="10" width="12.85546875" style="3" customWidth="1"/>
    <col min="11" max="11" width="15.140625" style="3" customWidth="1"/>
    <col min="12" max="13" width="8.85546875" style="3" customWidth="1"/>
    <col min="14" max="14" width="10.42578125" style="3" customWidth="1"/>
    <col min="15" max="18" width="8.85546875" style="3" customWidth="1"/>
    <col min="19" max="16384" width="8.85546875" style="1"/>
  </cols>
  <sheetData>
    <row r="2" spans="1:20" ht="21">
      <c r="A2" s="2"/>
      <c r="B2" s="369" t="s">
        <v>97</v>
      </c>
      <c r="C2" s="369"/>
      <c r="D2" s="369"/>
      <c r="E2" s="369"/>
      <c r="F2" s="369"/>
      <c r="G2" s="369"/>
      <c r="H2" s="369"/>
      <c r="I2" s="67"/>
      <c r="J2" s="1"/>
      <c r="K2" s="1"/>
      <c r="L2" s="1"/>
      <c r="M2" s="1"/>
      <c r="N2" s="1"/>
      <c r="O2" s="1"/>
      <c r="P2" s="1"/>
      <c r="Q2" s="1"/>
      <c r="R2" s="1"/>
    </row>
    <row r="3" spans="1:20" ht="15.75">
      <c r="A3" s="2"/>
      <c r="B3" s="67" t="s">
        <v>87</v>
      </c>
      <c r="C3" s="370" t="s">
        <v>340</v>
      </c>
      <c r="D3" s="370"/>
      <c r="E3" s="370"/>
      <c r="F3" s="370"/>
      <c r="G3" s="370"/>
      <c r="H3" s="370"/>
      <c r="I3" s="370"/>
      <c r="J3" s="1"/>
      <c r="K3" s="1"/>
      <c r="L3" s="1"/>
      <c r="M3" s="1"/>
      <c r="N3" s="1"/>
      <c r="O3" s="1"/>
      <c r="P3" s="1"/>
      <c r="Q3" s="1"/>
      <c r="R3" s="1"/>
    </row>
    <row r="4" spans="1:20" s="68" customFormat="1" ht="14.25" customHeight="1">
      <c r="A4" s="70"/>
      <c r="B4" s="103" t="s">
        <v>65</v>
      </c>
      <c r="C4" s="103"/>
      <c r="D4" s="103"/>
      <c r="E4" s="103"/>
      <c r="F4" s="103"/>
      <c r="G4" s="103"/>
      <c r="H4" s="103"/>
      <c r="I4" s="103"/>
      <c r="J4" s="67"/>
      <c r="K4" s="67"/>
      <c r="L4" s="67"/>
      <c r="M4" s="67"/>
      <c r="N4" s="67"/>
      <c r="O4" s="67"/>
      <c r="P4" s="67"/>
      <c r="Q4" s="67"/>
      <c r="R4" s="67"/>
    </row>
    <row r="5" spans="1:20" s="68" customFormat="1" ht="14.25" customHeight="1">
      <c r="A5" s="70"/>
      <c r="J5" s="67"/>
      <c r="K5" s="67"/>
      <c r="L5" s="67"/>
      <c r="M5" s="67"/>
      <c r="N5" s="67"/>
      <c r="O5" s="67"/>
      <c r="P5" s="67"/>
      <c r="Q5" s="67"/>
      <c r="R5" s="67"/>
    </row>
    <row r="6" spans="1:20" s="68" customFormat="1" ht="28.5" customHeight="1">
      <c r="B6" s="71" t="s">
        <v>72</v>
      </c>
      <c r="C6" s="368" t="s">
        <v>111</v>
      </c>
      <c r="D6" s="368"/>
      <c r="E6" s="368"/>
      <c r="F6" s="368"/>
      <c r="G6" s="368"/>
      <c r="H6" s="368"/>
      <c r="I6" s="368"/>
    </row>
    <row r="7" spans="1:20" s="68" customFormat="1">
      <c r="B7" s="67"/>
      <c r="C7" s="67"/>
      <c r="D7" s="67"/>
      <c r="E7" s="67"/>
      <c r="F7" s="67"/>
      <c r="G7" s="67"/>
      <c r="H7" s="67"/>
      <c r="I7" s="69"/>
      <c r="J7" s="67"/>
      <c r="K7" s="67"/>
      <c r="L7" s="67"/>
      <c r="M7" s="67"/>
      <c r="N7" s="67"/>
      <c r="O7" s="67"/>
      <c r="P7" s="67"/>
      <c r="Q7" s="67"/>
      <c r="R7" s="67"/>
      <c r="S7" s="67"/>
    </row>
    <row r="8" spans="1:20" s="68" customFormat="1" ht="29.25" customHeight="1">
      <c r="B8" s="71" t="s">
        <v>1</v>
      </c>
      <c r="C8" s="368" t="s">
        <v>110</v>
      </c>
      <c r="D8" s="368"/>
      <c r="E8" s="368"/>
      <c r="F8" s="368"/>
      <c r="G8" s="368"/>
      <c r="H8" s="368"/>
      <c r="I8" s="368"/>
    </row>
    <row r="9" spans="1:20" s="68" customFormat="1" ht="17.25" customHeight="1">
      <c r="B9" s="76"/>
      <c r="C9" s="72"/>
      <c r="D9" s="72"/>
      <c r="E9" s="72"/>
      <c r="F9" s="72"/>
      <c r="G9" s="72"/>
      <c r="H9" s="72"/>
      <c r="I9" s="72"/>
    </row>
    <row r="10" spans="1:20">
      <c r="B10" s="5" t="s">
        <v>62</v>
      </c>
      <c r="C10" s="5"/>
      <c r="D10" s="21"/>
      <c r="E10" s="21"/>
      <c r="F10" s="21"/>
      <c r="G10" s="21"/>
      <c r="H10" s="21"/>
      <c r="I10" s="21"/>
    </row>
    <row r="11" spans="1:20">
      <c r="B11" s="68"/>
      <c r="C11" s="68"/>
      <c r="D11" s="68"/>
      <c r="E11" s="68"/>
      <c r="F11" s="68"/>
      <c r="G11" s="68"/>
      <c r="H11" s="68"/>
      <c r="I11" s="68"/>
      <c r="J11" s="68"/>
      <c r="K11" s="68"/>
    </row>
    <row r="12" spans="1:20">
      <c r="H12" s="3"/>
    </row>
    <row r="13" spans="1:20">
      <c r="B13" s="74"/>
      <c r="C13" s="75"/>
      <c r="D13" s="74" t="str">
        <f>'INPUT - Forecast Expenditure'!D19</f>
        <v>FY14</v>
      </c>
      <c r="E13" s="74" t="str">
        <f>'INPUT - Forecast Expenditure'!E19</f>
        <v>FY15</v>
      </c>
      <c r="F13" s="74" t="str">
        <f>'INPUT - Forecast Expenditure'!F19</f>
        <v>FY16</v>
      </c>
      <c r="G13" s="74" t="str">
        <f>'INPUT - Forecast Expenditure'!G19</f>
        <v>FY17</v>
      </c>
      <c r="H13" s="74" t="str">
        <f>'INPUT - Forecast Expenditure'!H19</f>
        <v>FY18</v>
      </c>
      <c r="I13" s="74" t="str">
        <f>'INPUT - Forecast Expenditure'!I19</f>
        <v>FY19</v>
      </c>
      <c r="S13" s="3"/>
      <c r="T13" s="3"/>
    </row>
    <row r="14" spans="1:20">
      <c r="B14" s="74" t="str">
        <f>'INPUT - Forecast Expenditure'!B20</f>
        <v>Inflation Assumption (CPI % increase)</v>
      </c>
      <c r="C14" s="75"/>
      <c r="D14" s="90">
        <f>'INPUT - Forecast Expenditure'!D20</f>
        <v>2.5000000000000001E-2</v>
      </c>
      <c r="E14" s="90">
        <f>'INPUT - Forecast Expenditure'!E20</f>
        <v>2.5000000000000001E-2</v>
      </c>
      <c r="F14" s="90">
        <f>'INPUT - Forecast Expenditure'!F20</f>
        <v>2.5000000000000001E-2</v>
      </c>
      <c r="G14" s="90">
        <f>'INPUT - Forecast Expenditure'!G20</f>
        <v>2.5000000000000001E-2</v>
      </c>
      <c r="H14" s="90">
        <f>'INPUT - Forecast Expenditure'!H20</f>
        <v>2.5000000000000001E-2</v>
      </c>
      <c r="I14" s="90">
        <f>'INPUT - Forecast Expenditure'!I20</f>
        <v>2.5000000000000001E-2</v>
      </c>
      <c r="S14" s="3"/>
      <c r="T14" s="3"/>
    </row>
    <row r="15" spans="1:20">
      <c r="H15" s="23"/>
    </row>
    <row r="16" spans="1:20">
      <c r="H16" s="3"/>
    </row>
    <row r="17" spans="2:30">
      <c r="B17" s="5" t="s">
        <v>80</v>
      </c>
      <c r="C17" s="5"/>
      <c r="D17" s="21"/>
      <c r="E17" s="21"/>
      <c r="F17" s="21"/>
      <c r="G17" s="21"/>
      <c r="H17" s="21"/>
      <c r="I17" s="21"/>
    </row>
    <row r="18" spans="2:30" ht="15">
      <c r="H18" s="23"/>
      <c r="L18" s="360"/>
      <c r="M18" s="360"/>
      <c r="N18" s="360"/>
      <c r="O18" s="360"/>
      <c r="P18" s="360"/>
      <c r="R18" s="41"/>
      <c r="S18" s="41"/>
      <c r="T18" s="41"/>
      <c r="U18" s="41"/>
      <c r="V18" s="41"/>
      <c r="W18" s="41"/>
      <c r="X18" s="41"/>
      <c r="Y18" s="41"/>
      <c r="Z18" s="41"/>
      <c r="AA18" s="41"/>
      <c r="AB18" s="41"/>
      <c r="AC18" s="41"/>
      <c r="AD18" s="41"/>
    </row>
    <row r="19" spans="2:30" ht="14.25" customHeight="1">
      <c r="B19" s="257" t="s">
        <v>302</v>
      </c>
      <c r="C19" s="257"/>
      <c r="D19" s="257"/>
      <c r="E19" s="257"/>
      <c r="F19" s="257"/>
      <c r="G19" s="257"/>
      <c r="H19" s="373" t="s">
        <v>236</v>
      </c>
      <c r="I19" s="373"/>
      <c r="J19" s="232"/>
      <c r="K19" s="232"/>
      <c r="L19" s="360"/>
      <c r="M19" s="360"/>
      <c r="N19" s="360"/>
      <c r="O19" s="360"/>
      <c r="P19" s="360"/>
    </row>
    <row r="20" spans="2:30" ht="15">
      <c r="H20" s="3"/>
      <c r="J20" s="232"/>
      <c r="K20" s="263"/>
      <c r="L20" s="360"/>
      <c r="M20" s="360"/>
      <c r="N20" s="360"/>
      <c r="O20" s="360"/>
      <c r="P20" s="360"/>
      <c r="Q20" s="263"/>
      <c r="R20" s="263"/>
      <c r="S20" s="263"/>
      <c r="T20" s="263"/>
      <c r="U20" s="263"/>
      <c r="V20" s="263"/>
      <c r="W20" s="263"/>
    </row>
    <row r="21" spans="2:30" ht="25.5">
      <c r="B21" s="43" t="s">
        <v>58</v>
      </c>
      <c r="C21" s="43" t="s">
        <v>13</v>
      </c>
      <c r="D21" s="44" t="s">
        <v>57</v>
      </c>
      <c r="E21" s="45" t="s">
        <v>42</v>
      </c>
      <c r="F21" s="45" t="s">
        <v>43</v>
      </c>
      <c r="G21" s="45" t="s">
        <v>44</v>
      </c>
      <c r="H21" s="45" t="s">
        <v>45</v>
      </c>
      <c r="I21" s="45" t="s">
        <v>46</v>
      </c>
      <c r="J21" s="232"/>
      <c r="K21" s="263"/>
      <c r="L21" s="360"/>
      <c r="M21" s="360"/>
      <c r="N21" s="360"/>
      <c r="O21" s="360"/>
      <c r="P21" s="360"/>
      <c r="Q21" s="263"/>
      <c r="R21" s="263"/>
      <c r="S21" s="263"/>
      <c r="T21" s="263"/>
      <c r="U21" s="263"/>
      <c r="V21" s="263"/>
      <c r="W21" s="263"/>
    </row>
    <row r="22" spans="2:30" ht="15">
      <c r="B22" s="46" t="s">
        <v>21</v>
      </c>
      <c r="C22" s="46" t="s">
        <v>20</v>
      </c>
      <c r="D22" s="47" t="s">
        <v>53</v>
      </c>
      <c r="E22" s="48">
        <f>SUM('CALC Meter Data Services'!E31,'CALC Meter Reading'!E31,'CALC Meter Maintenance'!E31,'CALC ICT opex'!E33,'CALC CAPEX'!E39,'CALC Overheads'!E45)</f>
        <v>33.675572673968929</v>
      </c>
      <c r="F22" s="48">
        <f>SUM('CALC Meter Data Services'!F31,'CALC Meter Reading'!F31,'CALC Meter Maintenance'!F31,'CALC ICT opex'!F33,'CALC CAPEX'!F39,'CALC Overheads'!F45)</f>
        <v>34.754335804997964</v>
      </c>
      <c r="G22" s="48">
        <f>SUM('CALC Meter Data Services'!G31,'CALC Meter Reading'!G31,'CALC Meter Maintenance'!G31,'CALC ICT opex'!G33,'CALC CAPEX'!G39,'CALC Overheads'!G45)</f>
        <v>35.85296482349132</v>
      </c>
      <c r="H22" s="48">
        <f>SUM('CALC Meter Data Services'!H31,'CALC Meter Reading'!H31,'CALC Meter Maintenance'!H31,'CALC ICT opex'!H33,'CALC CAPEX'!H39,'CALC Overheads'!H45)</f>
        <v>36.991116143742666</v>
      </c>
      <c r="I22" s="48">
        <f>SUM('CALC Meter Data Services'!I31,'CALC Meter Reading'!I31,'CALC Meter Maintenance'!I31,'CALC ICT opex'!I33,'CALC CAPEX'!I39,'CALC Overheads'!I45)</f>
        <v>38.203678571977441</v>
      </c>
      <c r="J22" s="232"/>
      <c r="K22" s="358"/>
      <c r="L22" s="360"/>
      <c r="M22" s="360"/>
      <c r="N22" s="360"/>
      <c r="O22" s="360"/>
      <c r="P22" s="360"/>
      <c r="Q22" s="263"/>
      <c r="R22" s="263"/>
      <c r="S22" s="263"/>
      <c r="T22" s="263"/>
      <c r="U22" s="263"/>
      <c r="V22" s="263"/>
      <c r="W22" s="263"/>
      <c r="X22" s="41"/>
      <c r="Y22" s="41"/>
      <c r="Z22" s="41"/>
      <c r="AA22" s="41"/>
      <c r="AB22" s="41"/>
      <c r="AC22" s="41"/>
      <c r="AD22" s="41"/>
    </row>
    <row r="23" spans="2:30" ht="15">
      <c r="B23" s="46" t="s">
        <v>16</v>
      </c>
      <c r="C23" s="46" t="s">
        <v>15</v>
      </c>
      <c r="D23" s="47" t="s">
        <v>53</v>
      </c>
      <c r="E23" s="48">
        <f>SUM('CALC Meter Data Services'!E32,'CALC Meter Reading'!E32,'CALC Meter Maintenance'!E32,'CALC ICT opex'!E34,'CALC CAPEX'!E40,'CALC Overheads'!E46)</f>
        <v>55.627328481353416</v>
      </c>
      <c r="F23" s="48">
        <f>SUM('CALC Meter Data Services'!F32,'CALC Meter Reading'!F32,'CALC Meter Maintenance'!F32,'CALC ICT opex'!F34,'CALC CAPEX'!F40,'CALC Overheads'!F46)</f>
        <v>57.281678551127712</v>
      </c>
      <c r="G23" s="48">
        <f>SUM('CALC Meter Data Services'!G32,'CALC Meter Reading'!G32,'CALC Meter Maintenance'!G32,'CALC ICT opex'!G34,'CALC CAPEX'!G40,'CALC Overheads'!G46)</f>
        <v>58.969480732532233</v>
      </c>
      <c r="H23" s="48">
        <f>SUM('CALC Meter Data Services'!H32,'CALC Meter Reading'!H32,'CALC Meter Maintenance'!H32,'CALC ICT opex'!H34,'CALC CAPEX'!H40,'CALC Overheads'!H46)</f>
        <v>60.712898276655771</v>
      </c>
      <c r="I23" s="48">
        <f>SUM('CALC Meter Data Services'!I32,'CALC Meter Reading'!I32,'CALC Meter Maintenance'!I32,'CALC ICT opex'!I34,'CALC CAPEX'!I40,'CALC Overheads'!I46)</f>
        <v>62.551056865200778</v>
      </c>
      <c r="J23" s="232"/>
      <c r="K23" s="358"/>
      <c r="L23" s="360"/>
      <c r="M23" s="360"/>
      <c r="N23" s="360"/>
      <c r="O23" s="360"/>
      <c r="P23" s="360"/>
      <c r="Q23" s="263"/>
      <c r="R23" s="263"/>
      <c r="S23" s="263"/>
      <c r="T23" s="263"/>
      <c r="U23" s="263"/>
      <c r="V23" s="263"/>
      <c r="W23" s="263"/>
      <c r="X23" s="41"/>
      <c r="Y23" s="41"/>
      <c r="Z23" s="41"/>
      <c r="AA23" s="41"/>
      <c r="AB23" s="41"/>
      <c r="AC23" s="41"/>
      <c r="AD23" s="41"/>
    </row>
    <row r="24" spans="2:30" ht="25.5">
      <c r="B24" s="46" t="s">
        <v>2</v>
      </c>
      <c r="C24" s="46" t="s">
        <v>39</v>
      </c>
      <c r="D24" s="47" t="s">
        <v>54</v>
      </c>
      <c r="E24" s="48">
        <f>SUM('CALC Meter Data Services'!E33,'CALC Meter Reading'!E33,'CALC Meter Maintenance'!E33,'CALC ICT opex'!E35,'CALC CAPEX'!E41,'CALC Overheads'!E47)</f>
        <v>13.513523039067612</v>
      </c>
      <c r="F24" s="48">
        <f>SUM('CALC Meter Data Services'!F33,'CALC Meter Reading'!F33,'CALC Meter Maintenance'!F33,'CALC ICT opex'!F35,'CALC CAPEX'!F41,'CALC Overheads'!F47)</f>
        <v>13.982962882296794</v>
      </c>
      <c r="G24" s="48">
        <f>SUM('CALC Meter Data Services'!G33,'CALC Meter Reading'!G33,'CALC Meter Maintenance'!G33,'CALC ICT opex'!G35,'CALC CAPEX'!G41,'CALC Overheads'!G47)</f>
        <v>14.460192348441096</v>
      </c>
      <c r="H24" s="48">
        <f>SUM('CALC Meter Data Services'!H33,'CALC Meter Reading'!H33,'CALC Meter Maintenance'!H33,'CALC ICT opex'!H35,'CALC CAPEX'!H41,'CALC Overheads'!H47)</f>
        <v>14.956050914048843</v>
      </c>
      <c r="I24" s="48">
        <f>SUM('CALC Meter Data Services'!I33,'CALC Meter Reading'!I33,'CALC Meter Maintenance'!I33,'CALC ICT opex'!I35,'CALC CAPEX'!I41,'CALC Overheads'!I47)</f>
        <v>15.489838800630826</v>
      </c>
      <c r="J24" s="232"/>
      <c r="K24" s="358"/>
      <c r="L24" s="360"/>
      <c r="M24" s="360"/>
      <c r="N24" s="360"/>
      <c r="O24" s="360"/>
      <c r="P24" s="360"/>
      <c r="Q24" s="263"/>
      <c r="R24" s="263"/>
      <c r="S24" s="263"/>
      <c r="T24" s="263"/>
      <c r="U24" s="263"/>
      <c r="V24" s="263"/>
      <c r="W24" s="263"/>
      <c r="X24" s="41"/>
      <c r="Y24" s="41"/>
      <c r="Z24" s="41"/>
      <c r="AA24" s="41"/>
      <c r="AB24" s="41"/>
      <c r="AC24" s="41"/>
      <c r="AD24" s="41"/>
    </row>
    <row r="25" spans="2:30" ht="15">
      <c r="B25" s="46" t="s">
        <v>32</v>
      </c>
      <c r="C25" s="46" t="s">
        <v>31</v>
      </c>
      <c r="D25" s="47" t="s">
        <v>53</v>
      </c>
      <c r="E25" s="48">
        <f>SUM('CALC Meter Data Services'!E34,'CALC Meter Reading'!E34,'CALC Meter Maintenance'!E34,'CALC ICT opex'!E36,'CALC CAPEX'!E42,'CALC Overheads'!E48)</f>
        <v>45.948575147817344</v>
      </c>
      <c r="F25" s="48">
        <f>SUM('CALC Meter Data Services'!F34,'CALC Meter Reading'!F34,'CALC Meter Maintenance'!F34,'CALC ICT opex'!F36,'CALC CAPEX'!F42,'CALC Overheads'!F48)</f>
        <v>47.459415588492874</v>
      </c>
      <c r="G25" s="48">
        <f>SUM('CALC Meter Data Services'!G34,'CALC Meter Reading'!G34,'CALC Meter Maintenance'!G34,'CALC ICT opex'!G36,'CALC CAPEX'!G42,'CALC Overheads'!G48)</f>
        <v>48.997167880742388</v>
      </c>
      <c r="H25" s="48">
        <f>SUM('CALC Meter Data Services'!H34,'CALC Meter Reading'!H34,'CALC Meter Maintenance'!H34,'CALC ICT opex'!H36,'CALC CAPEX'!H42,'CALC Overheads'!H48)</f>
        <v>50.591795736927835</v>
      </c>
      <c r="I25" s="48">
        <f>SUM('CALC Meter Data Services'!I34,'CALC Meter Reading'!I34,'CALC Meter Maintenance'!I34,'CALC ICT opex'!I36,'CALC CAPEX'!I42,'CALC Overheads'!I48)</f>
        <v>52.296547562559788</v>
      </c>
      <c r="J25" s="232"/>
      <c r="K25" s="358"/>
      <c r="L25" s="360"/>
      <c r="M25" s="360"/>
      <c r="N25" s="360"/>
      <c r="O25" s="360"/>
      <c r="P25" s="360"/>
      <c r="Q25" s="263"/>
      <c r="R25" s="263"/>
      <c r="S25" s="263"/>
      <c r="T25" s="263"/>
      <c r="U25" s="263"/>
      <c r="V25" s="263"/>
      <c r="W25" s="263"/>
      <c r="X25" s="41"/>
      <c r="Y25" s="41"/>
      <c r="Z25" s="41"/>
      <c r="AA25" s="41"/>
      <c r="AB25" s="41"/>
      <c r="AC25" s="41"/>
      <c r="AD25" s="41"/>
    </row>
    <row r="26" spans="2:30" ht="15">
      <c r="B26" s="46" t="s">
        <v>19</v>
      </c>
      <c r="C26" s="46" t="s">
        <v>18</v>
      </c>
      <c r="D26" s="47" t="s">
        <v>53</v>
      </c>
      <c r="E26" s="48">
        <f>SUM('CALC Meter Data Services'!E35,'CALC Meter Reading'!E35,'CALC Meter Maintenance'!E35,'CALC ICT opex'!E37,'CALC CAPEX'!E43,'CALC Overheads'!E49)</f>
        <v>54.195958992376191</v>
      </c>
      <c r="F26" s="48">
        <f>SUM('CALC Meter Data Services'!F35,'CALC Meter Reading'!F35,'CALC Meter Maintenance'!F35,'CALC ICT opex'!F37,'CALC CAPEX'!F43,'CALC Overheads'!F49)</f>
        <v>55.802485847509537</v>
      </c>
      <c r="G26" s="48">
        <f>SUM('CALC Meter Data Services'!G35,'CALC Meter Reading'!G35,'CALC Meter Maintenance'!G35,'CALC ICT opex'!G37,'CALC CAPEX'!G43,'CALC Overheads'!G49)</f>
        <v>57.441630249556127</v>
      </c>
      <c r="H26" s="48">
        <f>SUM('CALC Meter Data Services'!H35,'CALC Meter Reading'!H35,'CALC Meter Maintenance'!H35,'CALC ICT opex'!H37,'CALC CAPEX'!H43,'CALC Overheads'!H49)</f>
        <v>59.134560801177599</v>
      </c>
      <c r="I26" s="48">
        <f>SUM('CALC Meter Data Services'!I35,'CALC Meter Reading'!I35,'CALC Meter Maintenance'!I35,'CALC ICT opex'!I37,'CALC CAPEX'!I43,'CALC Overheads'!I49)</f>
        <v>60.918634467400885</v>
      </c>
      <c r="J26" s="232"/>
      <c r="K26" s="358"/>
      <c r="L26" s="360"/>
      <c r="M26" s="360"/>
      <c r="N26" s="360"/>
      <c r="O26" s="360"/>
      <c r="P26" s="360"/>
      <c r="Q26" s="263"/>
      <c r="R26" s="263"/>
      <c r="S26" s="263"/>
      <c r="T26" s="263"/>
      <c r="U26" s="263"/>
      <c r="V26" s="263"/>
      <c r="W26" s="263"/>
      <c r="X26" s="41"/>
      <c r="Y26" s="41"/>
      <c r="Z26" s="41"/>
      <c r="AA26" s="41"/>
      <c r="AB26" s="41"/>
      <c r="AC26" s="41"/>
      <c r="AD26" s="41"/>
    </row>
    <row r="27" spans="2:30" ht="15">
      <c r="B27" s="46" t="s">
        <v>26</v>
      </c>
      <c r="C27" s="46" t="s">
        <v>25</v>
      </c>
      <c r="D27" s="47" t="s">
        <v>53</v>
      </c>
      <c r="E27" s="48">
        <f>SUM('CALC Meter Data Services'!E36,'CALC Meter Reading'!E36,'CALC Meter Maintenance'!E36,'CALC ICT opex'!E38,'CALC CAPEX'!E44,'CALC Overheads'!E50)</f>
        <v>85.870282204430907</v>
      </c>
      <c r="F27" s="48">
        <f>SUM('CALC Meter Data Services'!F36,'CALC Meter Reading'!F36,'CALC Meter Maintenance'!F36,'CALC ICT opex'!F38,'CALC CAPEX'!F44,'CALC Overheads'!F50)</f>
        <v>88.344709160996047</v>
      </c>
      <c r="G27" s="48">
        <f>SUM('CALC Meter Data Services'!G36,'CALC Meter Reading'!G36,'CALC Meter Maintenance'!G36,'CALC ICT opex'!G38,'CALC CAPEX'!G44,'CALC Overheads'!G50)</f>
        <v>90.871170877026941</v>
      </c>
      <c r="H27" s="48">
        <f>SUM('CALC Meter Data Services'!H36,'CALC Meter Reading'!H36,'CALC Meter Maintenance'!H36,'CALC ICT opex'!H38,'CALC CAPEX'!H44,'CALC Overheads'!H50)</f>
        <v>93.477472117779271</v>
      </c>
      <c r="I27" s="48">
        <f>SUM('CALC Meter Data Services'!I36,'CALC Meter Reading'!I36,'CALC Meter Maintenance'!I36,'CALC ICT opex'!I38,'CALC CAPEX'!I44,'CALC Overheads'!I50)</f>
        <v>96.212504113963206</v>
      </c>
      <c r="J27" s="232"/>
      <c r="K27" s="358"/>
      <c r="L27" s="360"/>
      <c r="M27" s="360"/>
      <c r="N27" s="360"/>
      <c r="O27" s="360"/>
      <c r="P27" s="360"/>
      <c r="Q27" s="263"/>
      <c r="R27" s="263"/>
      <c r="S27" s="263"/>
      <c r="T27" s="263"/>
      <c r="U27" s="263"/>
      <c r="V27" s="263"/>
      <c r="W27" s="263"/>
      <c r="X27" s="41"/>
      <c r="Y27" s="41"/>
      <c r="Z27" s="41"/>
      <c r="AA27" s="41"/>
      <c r="AB27" s="41"/>
      <c r="AC27" s="41"/>
      <c r="AD27" s="41"/>
    </row>
    <row r="28" spans="2:30" ht="63.75">
      <c r="B28" s="46" t="s">
        <v>41</v>
      </c>
      <c r="C28" s="46" t="s">
        <v>40</v>
      </c>
      <c r="D28" s="47" t="s">
        <v>54</v>
      </c>
      <c r="E28" s="48">
        <f>SUM('CALC Meter Data Services'!E37,'CALC Meter Reading'!E37,'CALC Meter Maintenance'!E37,'CALC ICT opex'!E39,'CALC CAPEX'!E45,'CALC Overheads'!E51)</f>
        <v>16.141200545982436</v>
      </c>
      <c r="F28" s="48">
        <f>SUM('CALC Meter Data Services'!F37,'CALC Meter Reading'!F37,'CALC Meter Maintenance'!F37,'CALC ICT opex'!F39,'CALC CAPEX'!F45,'CALC Overheads'!F51)</f>
        <v>16.680491137417796</v>
      </c>
      <c r="G28" s="48">
        <f>SUM('CALC Meter Data Services'!G37,'CALC Meter Reading'!G37,'CALC Meter Maintenance'!G37,'CALC ICT opex'!G39,'CALC CAPEX'!G45,'CALC Overheads'!G51)</f>
        <v>17.229192909243245</v>
      </c>
      <c r="H28" s="48">
        <f>SUM('CALC Meter Data Services'!H37,'CALC Meter Reading'!H37,'CALC Meter Maintenance'!H37,'CALC ICT opex'!H39,'CALC CAPEX'!H45,'CALC Overheads'!H51)</f>
        <v>17.798522266348336</v>
      </c>
      <c r="I28" s="48">
        <f>SUM('CALC Meter Data Services'!I37,'CALC Meter Reading'!I37,'CALC Meter Maintenance'!I37,'CALC ICT opex'!I39,'CALC CAPEX'!I45,'CALC Overheads'!I51)</f>
        <v>18.408424590263675</v>
      </c>
      <c r="J28" s="232"/>
      <c r="K28" s="358"/>
      <c r="L28" s="360"/>
      <c r="M28" s="360"/>
      <c r="N28" s="360"/>
      <c r="O28" s="360"/>
      <c r="P28" s="360"/>
      <c r="Q28" s="263"/>
      <c r="R28" s="263"/>
      <c r="S28" s="263"/>
      <c r="T28" s="263"/>
      <c r="U28" s="263"/>
      <c r="V28" s="263"/>
      <c r="W28" s="263"/>
      <c r="X28" s="41"/>
      <c r="Y28" s="41"/>
      <c r="Z28" s="41"/>
      <c r="AA28" s="41"/>
      <c r="AB28" s="41"/>
      <c r="AC28" s="41"/>
      <c r="AD28" s="41"/>
    </row>
    <row r="29" spans="2:30" ht="15">
      <c r="B29" s="6"/>
      <c r="J29" s="232"/>
      <c r="K29" s="358"/>
      <c r="L29" s="360"/>
      <c r="M29" s="360"/>
      <c r="N29" s="360"/>
      <c r="O29" s="360"/>
      <c r="P29" s="360"/>
      <c r="R29" s="41"/>
      <c r="S29" s="41"/>
      <c r="T29" s="41"/>
      <c r="U29" s="41"/>
      <c r="V29" s="41"/>
      <c r="W29" s="41"/>
      <c r="X29" s="41"/>
      <c r="Y29" s="41"/>
      <c r="Z29" s="41"/>
      <c r="AA29" s="41"/>
      <c r="AB29" s="41"/>
      <c r="AC29" s="41"/>
      <c r="AD29" s="41"/>
    </row>
    <row r="30" spans="2:30" ht="15">
      <c r="H30" s="23"/>
      <c r="J30" s="232"/>
      <c r="K30" s="232"/>
      <c r="L30" s="360"/>
      <c r="M30" s="360"/>
      <c r="N30" s="360"/>
      <c r="O30" s="360"/>
      <c r="P30" s="360"/>
      <c r="R30" s="41"/>
      <c r="S30" s="41"/>
      <c r="T30" s="41"/>
      <c r="U30" s="41"/>
      <c r="V30" s="41"/>
      <c r="W30" s="41"/>
      <c r="X30" s="41"/>
      <c r="Y30" s="41"/>
      <c r="Z30" s="41"/>
      <c r="AA30" s="41"/>
      <c r="AB30" s="41"/>
      <c r="AC30" s="41"/>
      <c r="AD30" s="41"/>
    </row>
    <row r="31" spans="2:30" ht="14.25" customHeight="1">
      <c r="B31" s="257" t="s">
        <v>79</v>
      </c>
      <c r="C31" s="257"/>
      <c r="D31" s="257"/>
      <c r="E31" s="257"/>
      <c r="F31" s="257"/>
      <c r="G31" s="257"/>
      <c r="H31" s="373" t="s">
        <v>233</v>
      </c>
      <c r="I31" s="373"/>
      <c r="J31" s="232"/>
      <c r="K31" s="232"/>
      <c r="L31" s="360"/>
      <c r="M31" s="360"/>
      <c r="N31" s="360"/>
      <c r="O31" s="360"/>
      <c r="P31" s="360"/>
    </row>
    <row r="32" spans="2:30" ht="15">
      <c r="H32" s="3"/>
      <c r="J32" s="232"/>
      <c r="K32" s="232"/>
      <c r="L32" s="360"/>
      <c r="M32" s="360"/>
      <c r="N32" s="360"/>
      <c r="O32" s="360"/>
      <c r="P32" s="360"/>
    </row>
    <row r="33" spans="2:30" ht="25.5">
      <c r="B33" s="43" t="s">
        <v>58</v>
      </c>
      <c r="C33" s="43" t="s">
        <v>13</v>
      </c>
      <c r="D33" s="44" t="s">
        <v>57</v>
      </c>
      <c r="E33" s="45" t="s">
        <v>42</v>
      </c>
      <c r="F33" s="45" t="s">
        <v>43</v>
      </c>
      <c r="G33" s="45" t="s">
        <v>44</v>
      </c>
      <c r="H33" s="45" t="s">
        <v>45</v>
      </c>
      <c r="I33" s="45" t="s">
        <v>46</v>
      </c>
      <c r="J33" s="232"/>
      <c r="K33" s="232"/>
      <c r="L33" s="360"/>
      <c r="M33" s="360"/>
      <c r="N33" s="360"/>
      <c r="O33" s="360"/>
      <c r="P33" s="360"/>
    </row>
    <row r="34" spans="2:30" ht="15">
      <c r="B34" s="46" t="s">
        <v>21</v>
      </c>
      <c r="C34" s="46" t="s">
        <v>20</v>
      </c>
      <c r="D34" s="47" t="s">
        <v>53</v>
      </c>
      <c r="E34" s="48">
        <f t="shared" ref="E34:E40" si="0">E22/365*100</f>
        <v>9.2261842942380632</v>
      </c>
      <c r="F34" s="48">
        <f>F22/366*100</f>
        <v>9.495720165299991</v>
      </c>
      <c r="G34" s="48">
        <f t="shared" ref="G34:I40" si="1">G22/365*100</f>
        <v>9.8227300886277575</v>
      </c>
      <c r="H34" s="48">
        <f t="shared" si="1"/>
        <v>10.134552368148675</v>
      </c>
      <c r="I34" s="48">
        <f t="shared" si="1"/>
        <v>10.466761252596561</v>
      </c>
      <c r="J34" s="232"/>
      <c r="K34" s="232"/>
      <c r="L34" s="360"/>
      <c r="M34" s="360"/>
      <c r="N34" s="360"/>
      <c r="O34" s="360"/>
      <c r="P34" s="360"/>
      <c r="Q34" s="41"/>
      <c r="R34" s="41"/>
      <c r="S34" s="41"/>
      <c r="T34" s="41"/>
      <c r="U34" s="41"/>
      <c r="V34" s="41"/>
      <c r="W34" s="41"/>
      <c r="X34" s="41"/>
      <c r="Y34" s="41"/>
      <c r="Z34" s="41"/>
      <c r="AA34" s="41"/>
      <c r="AB34" s="41"/>
      <c r="AC34" s="41"/>
      <c r="AD34" s="41"/>
    </row>
    <row r="35" spans="2:30" ht="15">
      <c r="B35" s="46" t="s">
        <v>16</v>
      </c>
      <c r="C35" s="46" t="s">
        <v>15</v>
      </c>
      <c r="D35" s="47" t="s">
        <v>53</v>
      </c>
      <c r="E35" s="48">
        <f t="shared" si="0"/>
        <v>15.240363967494087</v>
      </c>
      <c r="F35" s="48">
        <f t="shared" ref="F35:F40" si="2">F23/366*100</f>
        <v>15.650731844570412</v>
      </c>
      <c r="G35" s="48">
        <f t="shared" si="1"/>
        <v>16.15602211850198</v>
      </c>
      <c r="H35" s="48">
        <f t="shared" si="1"/>
        <v>16.633670760727608</v>
      </c>
      <c r="I35" s="48">
        <f t="shared" si="1"/>
        <v>17.137275853479665</v>
      </c>
      <c r="J35" s="232"/>
      <c r="K35" s="232"/>
      <c r="L35" s="360"/>
      <c r="M35" s="360"/>
      <c r="N35" s="360"/>
      <c r="O35" s="360"/>
      <c r="P35" s="360"/>
      <c r="Q35" s="41"/>
      <c r="R35" s="41"/>
      <c r="S35" s="41"/>
      <c r="T35" s="41"/>
      <c r="U35" s="41"/>
      <c r="V35" s="41"/>
      <c r="W35" s="41"/>
      <c r="X35" s="41"/>
      <c r="Y35" s="41"/>
      <c r="Z35" s="41"/>
      <c r="AA35" s="41"/>
      <c r="AB35" s="41"/>
      <c r="AC35" s="41"/>
      <c r="AD35" s="41"/>
    </row>
    <row r="36" spans="2:30" ht="25.5">
      <c r="B36" s="46" t="s">
        <v>2</v>
      </c>
      <c r="C36" s="46" t="s">
        <v>39</v>
      </c>
      <c r="D36" s="47" t="s">
        <v>54</v>
      </c>
      <c r="E36" s="48">
        <f t="shared" si="0"/>
        <v>3.7023350791966059</v>
      </c>
      <c r="F36" s="48">
        <f t="shared" si="2"/>
        <v>3.8204816618297248</v>
      </c>
      <c r="G36" s="48">
        <f t="shared" si="1"/>
        <v>3.9616965338194783</v>
      </c>
      <c r="H36" s="48">
        <f t="shared" si="1"/>
        <v>4.0975481956298205</v>
      </c>
      <c r="I36" s="48">
        <f t="shared" si="1"/>
        <v>4.2437914522276232</v>
      </c>
      <c r="J36" s="232"/>
      <c r="K36" s="232"/>
      <c r="L36" s="360"/>
      <c r="M36" s="360"/>
      <c r="N36" s="360"/>
      <c r="O36" s="360"/>
      <c r="P36" s="360"/>
      <c r="Q36" s="41"/>
      <c r="R36" s="41"/>
      <c r="S36" s="41"/>
      <c r="T36" s="41"/>
      <c r="U36" s="41"/>
      <c r="V36" s="41"/>
      <c r="W36" s="41"/>
      <c r="X36" s="41"/>
      <c r="Y36" s="41"/>
      <c r="Z36" s="41"/>
      <c r="AA36" s="41"/>
      <c r="AB36" s="41"/>
      <c r="AC36" s="41"/>
      <c r="AD36" s="41"/>
    </row>
    <row r="37" spans="2:30" ht="15">
      <c r="B37" s="46" t="s">
        <v>32</v>
      </c>
      <c r="C37" s="46" t="s">
        <v>31</v>
      </c>
      <c r="D37" s="47" t="s">
        <v>53</v>
      </c>
      <c r="E37" s="48">
        <f t="shared" si="0"/>
        <v>12.58865072542941</v>
      </c>
      <c r="F37" s="48">
        <f t="shared" si="2"/>
        <v>12.967053439478926</v>
      </c>
      <c r="G37" s="48">
        <f t="shared" si="1"/>
        <v>13.423881611162297</v>
      </c>
      <c r="H37" s="48">
        <f t="shared" si="1"/>
        <v>13.860765955322696</v>
      </c>
      <c r="I37" s="48">
        <f t="shared" si="1"/>
        <v>14.327821250016381</v>
      </c>
      <c r="J37" s="232"/>
      <c r="K37" s="232"/>
      <c r="L37" s="360"/>
      <c r="M37" s="360"/>
      <c r="N37" s="360"/>
      <c r="O37" s="360"/>
      <c r="P37" s="360"/>
      <c r="Q37" s="41"/>
      <c r="R37" s="41"/>
      <c r="S37" s="41"/>
      <c r="T37" s="41"/>
      <c r="U37" s="41"/>
      <c r="V37" s="41"/>
      <c r="W37" s="41"/>
      <c r="X37" s="41"/>
      <c r="Y37" s="41"/>
      <c r="Z37" s="41"/>
      <c r="AA37" s="41"/>
      <c r="AB37" s="41"/>
      <c r="AC37" s="41"/>
      <c r="AD37" s="41"/>
    </row>
    <row r="38" spans="2:30" ht="15">
      <c r="B38" s="46" t="s">
        <v>19</v>
      </c>
      <c r="C38" s="46" t="s">
        <v>18</v>
      </c>
      <c r="D38" s="47" t="s">
        <v>53</v>
      </c>
      <c r="E38" s="48">
        <f t="shared" si="0"/>
        <v>14.848207943116766</v>
      </c>
      <c r="F38" s="48">
        <f t="shared" si="2"/>
        <v>15.246580832652878</v>
      </c>
      <c r="G38" s="48">
        <f t="shared" si="1"/>
        <v>15.737432945083871</v>
      </c>
      <c r="H38" s="48">
        <f t="shared" si="1"/>
        <v>16.201249534569207</v>
      </c>
      <c r="I38" s="48">
        <f t="shared" si="1"/>
        <v>16.690036840383804</v>
      </c>
      <c r="J38" s="232"/>
      <c r="K38" s="232"/>
      <c r="L38" s="360"/>
      <c r="M38" s="360"/>
      <c r="N38" s="360"/>
      <c r="O38" s="360"/>
      <c r="P38" s="360"/>
      <c r="Q38" s="41"/>
      <c r="R38" s="41"/>
      <c r="S38" s="41"/>
      <c r="T38" s="41"/>
      <c r="U38" s="41"/>
      <c r="V38" s="41"/>
      <c r="W38" s="41"/>
      <c r="X38" s="41"/>
      <c r="Y38" s="41"/>
      <c r="Z38" s="41"/>
      <c r="AA38" s="41"/>
      <c r="AB38" s="41"/>
      <c r="AC38" s="41"/>
      <c r="AD38" s="41"/>
    </row>
    <row r="39" spans="2:30" ht="15">
      <c r="B39" s="46" t="s">
        <v>26</v>
      </c>
      <c r="C39" s="46" t="s">
        <v>25</v>
      </c>
      <c r="D39" s="47" t="s">
        <v>53</v>
      </c>
      <c r="E39" s="48">
        <f t="shared" si="0"/>
        <v>23.526104713542715</v>
      </c>
      <c r="F39" s="48">
        <f t="shared" si="2"/>
        <v>24.137898677867771</v>
      </c>
      <c r="G39" s="48">
        <f t="shared" si="1"/>
        <v>24.896211199185466</v>
      </c>
      <c r="H39" s="48">
        <f t="shared" si="1"/>
        <v>25.610266333638155</v>
      </c>
      <c r="I39" s="48">
        <f t="shared" si="1"/>
        <v>26.359590168209095</v>
      </c>
      <c r="J39" s="232"/>
      <c r="K39" s="232"/>
      <c r="L39" s="360"/>
      <c r="M39" s="360"/>
      <c r="N39" s="360"/>
      <c r="O39" s="360"/>
      <c r="P39" s="360"/>
      <c r="Q39" s="41"/>
      <c r="R39" s="41"/>
      <c r="S39" s="41"/>
      <c r="T39" s="41"/>
      <c r="U39" s="41"/>
      <c r="V39" s="41"/>
      <c r="W39" s="41"/>
      <c r="X39" s="41"/>
      <c r="Y39" s="41"/>
      <c r="Z39" s="41"/>
      <c r="AA39" s="41"/>
      <c r="AB39" s="41"/>
      <c r="AC39" s="41"/>
      <c r="AD39" s="41"/>
    </row>
    <row r="40" spans="2:30" ht="63.75">
      <c r="B40" s="46" t="s">
        <v>41</v>
      </c>
      <c r="C40" s="46" t="s">
        <v>40</v>
      </c>
      <c r="D40" s="47" t="s">
        <v>54</v>
      </c>
      <c r="E40" s="48">
        <f t="shared" si="0"/>
        <v>4.422246724926695</v>
      </c>
      <c r="F40" s="48">
        <f t="shared" si="2"/>
        <v>4.557511239731638</v>
      </c>
      <c r="G40" s="48">
        <f t="shared" si="1"/>
        <v>4.7203268244502041</v>
      </c>
      <c r="H40" s="48">
        <f t="shared" si="1"/>
        <v>4.8763074702324207</v>
      </c>
      <c r="I40" s="48">
        <f t="shared" si="1"/>
        <v>5.043403997332514</v>
      </c>
      <c r="J40" s="232"/>
      <c r="K40" s="232"/>
      <c r="L40" s="360"/>
      <c r="M40" s="360"/>
      <c r="N40" s="360"/>
      <c r="O40" s="360"/>
      <c r="P40" s="360"/>
      <c r="Q40" s="41"/>
      <c r="R40" s="41"/>
      <c r="S40" s="41"/>
      <c r="T40" s="41"/>
      <c r="U40" s="41"/>
      <c r="V40" s="41"/>
      <c r="W40" s="41"/>
      <c r="X40" s="41"/>
      <c r="Y40" s="41"/>
      <c r="Z40" s="41"/>
      <c r="AA40" s="41"/>
      <c r="AB40" s="41"/>
      <c r="AC40" s="41"/>
      <c r="AD40" s="41"/>
    </row>
    <row r="41" spans="2:30" ht="15">
      <c r="H41" s="23"/>
      <c r="J41" s="232"/>
      <c r="K41" s="232"/>
      <c r="L41" s="360"/>
      <c r="M41" s="360"/>
      <c r="N41" s="360"/>
      <c r="O41" s="360"/>
      <c r="P41" s="360"/>
      <c r="R41" s="41"/>
      <c r="S41" s="41"/>
      <c r="T41" s="41"/>
      <c r="U41" s="41"/>
      <c r="V41" s="41"/>
      <c r="W41" s="41"/>
      <c r="X41" s="41"/>
      <c r="Y41" s="41"/>
      <c r="Z41" s="41"/>
      <c r="AA41" s="41"/>
      <c r="AB41" s="41"/>
      <c r="AC41" s="41"/>
      <c r="AD41" s="41"/>
    </row>
    <row r="42" spans="2:30" ht="14.25" customHeight="1">
      <c r="B42" s="257" t="s">
        <v>301</v>
      </c>
      <c r="C42" s="257"/>
      <c r="D42" s="257"/>
      <c r="E42" s="257"/>
      <c r="F42" s="257"/>
      <c r="G42" s="257"/>
      <c r="H42" s="373" t="s">
        <v>281</v>
      </c>
      <c r="I42" s="373"/>
      <c r="J42" s="266"/>
      <c r="K42" s="266"/>
      <c r="L42" s="360"/>
      <c r="M42" s="360"/>
      <c r="N42" s="360"/>
      <c r="O42" s="360"/>
      <c r="P42" s="360"/>
    </row>
    <row r="43" spans="2:30" ht="15">
      <c r="H43" s="23"/>
      <c r="J43" s="266"/>
      <c r="K43" s="266"/>
      <c r="L43" s="360"/>
      <c r="M43" s="360"/>
      <c r="N43" s="360"/>
      <c r="O43" s="360"/>
      <c r="P43" s="360"/>
      <c r="R43" s="41"/>
      <c r="S43" s="41"/>
      <c r="T43" s="41"/>
      <c r="U43" s="41"/>
      <c r="V43" s="41"/>
      <c r="W43" s="41"/>
      <c r="X43" s="41"/>
      <c r="Y43" s="41"/>
      <c r="Z43" s="41"/>
      <c r="AA43" s="41"/>
      <c r="AB43" s="41"/>
      <c r="AC43" s="41"/>
      <c r="AD43" s="41"/>
    </row>
    <row r="44" spans="2:30" ht="15">
      <c r="B44" s="46"/>
      <c r="C44" s="46"/>
      <c r="D44" s="47"/>
      <c r="E44" s="45" t="s">
        <v>42</v>
      </c>
      <c r="F44" s="45" t="s">
        <v>43</v>
      </c>
      <c r="G44" s="45" t="s">
        <v>44</v>
      </c>
      <c r="H44" s="45" t="s">
        <v>45</v>
      </c>
      <c r="I44" s="45" t="s">
        <v>46</v>
      </c>
      <c r="J44" s="266"/>
      <c r="K44" s="266"/>
      <c r="L44" s="360"/>
      <c r="M44" s="360"/>
      <c r="N44" s="360"/>
      <c r="O44" s="360"/>
      <c r="P44" s="360"/>
      <c r="R44" s="41"/>
      <c r="S44" s="41"/>
      <c r="T44" s="41"/>
      <c r="U44" s="41"/>
      <c r="V44" s="41"/>
      <c r="W44" s="41"/>
      <c r="X44" s="41"/>
      <c r="Y44" s="41"/>
      <c r="Z44" s="41"/>
      <c r="AA44" s="41"/>
      <c r="AB44" s="41"/>
      <c r="AC44" s="41"/>
      <c r="AD44" s="41"/>
    </row>
    <row r="45" spans="2:30" ht="15">
      <c r="B45" s="43" t="s">
        <v>335</v>
      </c>
      <c r="C45" s="46"/>
      <c r="D45" s="47"/>
      <c r="E45" s="243">
        <f>'Meter Transfer Fee'!D23</f>
        <v>35.869573034999988</v>
      </c>
      <c r="F45" s="243">
        <f>'Meter Transfer Fee'!E23</f>
        <v>37.08617927841459</v>
      </c>
      <c r="G45" s="243">
        <f>'Meter Transfer Fee'!F23</f>
        <v>38.545520433020208</v>
      </c>
      <c r="H45" s="243">
        <f>'Meter Transfer Fee'!G23</f>
        <v>40.149206810636009</v>
      </c>
      <c r="I45" s="243">
        <f>'Meter Transfer Fee'!H23</f>
        <v>41.745539273426893</v>
      </c>
      <c r="L45" s="360"/>
      <c r="M45" s="360"/>
      <c r="N45" s="360"/>
      <c r="O45" s="360"/>
      <c r="P45" s="360"/>
      <c r="R45" s="41"/>
      <c r="S45" s="41"/>
      <c r="T45" s="41"/>
      <c r="U45" s="41"/>
      <c r="V45" s="41"/>
      <c r="W45" s="41"/>
      <c r="X45" s="41"/>
      <c r="Y45" s="41"/>
      <c r="Z45" s="41"/>
      <c r="AA45" s="41"/>
      <c r="AB45" s="41"/>
      <c r="AC45" s="41"/>
      <c r="AD45" s="41"/>
    </row>
    <row r="46" spans="2:30" s="266" customFormat="1" ht="15">
      <c r="L46" s="360"/>
      <c r="M46" s="360"/>
      <c r="N46" s="360"/>
      <c r="O46" s="360"/>
      <c r="P46" s="360"/>
    </row>
    <row r="47" spans="2:30" ht="15">
      <c r="B47" s="46"/>
      <c r="C47" s="43" t="s">
        <v>252</v>
      </c>
      <c r="D47" s="47"/>
      <c r="E47" s="45" t="s">
        <v>42</v>
      </c>
      <c r="F47" s="45" t="s">
        <v>43</v>
      </c>
      <c r="G47" s="45" t="s">
        <v>44</v>
      </c>
      <c r="H47" s="45" t="s">
        <v>45</v>
      </c>
      <c r="I47" s="45" t="s">
        <v>46</v>
      </c>
      <c r="L47" s="360"/>
      <c r="M47" s="360"/>
      <c r="N47" s="360"/>
      <c r="O47" s="360"/>
      <c r="P47" s="360"/>
      <c r="R47" s="41"/>
      <c r="S47" s="41"/>
      <c r="T47" s="41"/>
      <c r="U47" s="41"/>
      <c r="V47" s="41"/>
      <c r="W47" s="41"/>
      <c r="X47" s="41"/>
      <c r="Y47" s="41"/>
      <c r="Z47" s="41"/>
      <c r="AA47" s="41"/>
      <c r="AB47" s="41"/>
      <c r="AC47" s="41"/>
      <c r="AD47" s="41"/>
    </row>
    <row r="48" spans="2:30" ht="15">
      <c r="B48" s="43" t="s">
        <v>244</v>
      </c>
      <c r="C48" s="310" t="str">
        <f>'Upfront Charge'!B69</f>
        <v>B1</v>
      </c>
      <c r="D48" s="310"/>
      <c r="E48" s="243">
        <f>'Upfront Charge'!D69</f>
        <v>47.645504672861769</v>
      </c>
      <c r="F48" s="243">
        <f>'Upfront Charge'!E69</f>
        <v>49.046955974365495</v>
      </c>
      <c r="G48" s="243">
        <f>'Upfront Charge'!F69</f>
        <v>50.623044584891709</v>
      </c>
      <c r="H48" s="243">
        <f>'Upfront Charge'!G69</f>
        <v>52.309454874645027</v>
      </c>
      <c r="I48" s="243">
        <f>'Upfront Charge'!H69</f>
        <v>54.006829451833234</v>
      </c>
      <c r="L48" s="360"/>
      <c r="M48" s="360"/>
      <c r="N48" s="360"/>
      <c r="O48" s="360"/>
      <c r="P48" s="360"/>
      <c r="R48" s="41"/>
      <c r="S48" s="41"/>
      <c r="T48" s="41"/>
      <c r="U48" s="41"/>
      <c r="V48" s="41"/>
      <c r="W48" s="41"/>
      <c r="X48" s="41"/>
      <c r="Y48" s="41"/>
      <c r="Z48" s="41"/>
      <c r="AA48" s="41"/>
      <c r="AB48" s="41"/>
      <c r="AC48" s="41"/>
      <c r="AD48" s="41"/>
    </row>
    <row r="49" spans="2:30" ht="15">
      <c r="B49" s="46"/>
      <c r="C49" s="310" t="str">
        <f>'Upfront Charge'!B70</f>
        <v>B3</v>
      </c>
      <c r="D49" s="310"/>
      <c r="E49" s="243">
        <f>'Upfront Charge'!D70</f>
        <v>123.83907464806128</v>
      </c>
      <c r="F49" s="243">
        <f>'Upfront Charge'!E70</f>
        <v>127.14536519894499</v>
      </c>
      <c r="G49" s="243">
        <f>'Upfront Charge'!F70</f>
        <v>130.67391404008566</v>
      </c>
      <c r="H49" s="243">
        <f>'Upfront Charge'!G70</f>
        <v>134.36159606621882</v>
      </c>
      <c r="I49" s="243">
        <f>'Upfront Charge'!H70</f>
        <v>138.11027417319639</v>
      </c>
      <c r="L49" s="360"/>
      <c r="M49" s="360"/>
      <c r="N49" s="360"/>
      <c r="O49" s="360"/>
      <c r="P49" s="360"/>
      <c r="R49" s="41"/>
      <c r="S49" s="41"/>
      <c r="T49" s="41"/>
      <c r="U49" s="41"/>
      <c r="V49" s="41"/>
      <c r="W49" s="41"/>
      <c r="X49" s="41"/>
      <c r="Y49" s="41"/>
      <c r="Z49" s="41"/>
      <c r="AA49" s="41"/>
      <c r="AB49" s="41"/>
      <c r="AC49" s="41"/>
      <c r="AD49" s="41"/>
    </row>
    <row r="50" spans="2:30" ht="15">
      <c r="B50" s="46"/>
      <c r="C50" s="310" t="str">
        <f>'Upfront Charge'!B71</f>
        <v>E1</v>
      </c>
      <c r="D50" s="310"/>
      <c r="E50" s="243">
        <f>'Upfront Charge'!D71</f>
        <v>116.08604472076028</v>
      </c>
      <c r="F50" s="243">
        <f>'Upfront Charge'!E71</f>
        <v>119.19850952346147</v>
      </c>
      <c r="G50" s="243">
        <f>'Upfront Charge'!F71</f>
        <v>122.52838697271507</v>
      </c>
      <c r="H50" s="243">
        <f>'Upfront Charge'!G71</f>
        <v>126.01243082216398</v>
      </c>
      <c r="I50" s="243">
        <f>'Upfront Charge'!H71</f>
        <v>129.55237979804016</v>
      </c>
      <c r="L50" s="360"/>
      <c r="M50" s="360"/>
      <c r="N50" s="360"/>
      <c r="O50" s="360"/>
      <c r="P50" s="360"/>
      <c r="R50" s="41"/>
      <c r="S50" s="41"/>
      <c r="T50" s="41"/>
      <c r="U50" s="41"/>
      <c r="V50" s="41"/>
      <c r="W50" s="41"/>
      <c r="X50" s="41"/>
      <c r="Y50" s="41"/>
      <c r="Z50" s="41"/>
      <c r="AA50" s="41"/>
      <c r="AB50" s="41"/>
      <c r="AC50" s="41"/>
      <c r="AD50" s="41"/>
    </row>
    <row r="51" spans="2:30" ht="15">
      <c r="B51" s="46"/>
      <c r="C51" s="310" t="str">
        <f>'Upfront Charge'!B72</f>
        <v>E2</v>
      </c>
      <c r="D51" s="310"/>
      <c r="E51" s="243">
        <f>'Upfront Charge'!D72</f>
        <v>177.21913127396127</v>
      </c>
      <c r="F51" s="243">
        <f>'Upfront Charge'!E72</f>
        <v>181.85992324049246</v>
      </c>
      <c r="G51" s="243">
        <f>'Upfront Charge'!F72</f>
        <v>186.75633603267187</v>
      </c>
      <c r="H51" s="243">
        <f>'Upfront Charge'!G72</f>
        <v>191.84607860861965</v>
      </c>
      <c r="I51" s="243">
        <f>'Upfront Charge'!H72</f>
        <v>197.03186877915721</v>
      </c>
      <c r="L51" s="360"/>
      <c r="M51" s="360"/>
      <c r="N51" s="360"/>
      <c r="O51" s="360"/>
      <c r="P51" s="360"/>
      <c r="R51" s="41"/>
      <c r="S51" s="41"/>
      <c r="T51" s="41"/>
      <c r="U51" s="41"/>
      <c r="V51" s="41"/>
      <c r="W51" s="41"/>
      <c r="X51" s="41"/>
      <c r="Y51" s="41"/>
      <c r="Z51" s="41"/>
      <c r="AA51" s="41"/>
      <c r="AB51" s="41"/>
      <c r="AC51" s="41"/>
      <c r="AD51" s="41"/>
    </row>
    <row r="52" spans="2:30" ht="15">
      <c r="B52" s="46"/>
      <c r="C52" s="310" t="str">
        <f>'Upfront Charge'!B73</f>
        <v>E3</v>
      </c>
      <c r="D52" s="310"/>
      <c r="E52" s="243">
        <f>'Upfront Charge'!D73</f>
        <v>239.59983183845213</v>
      </c>
      <c r="F52" s="243">
        <f>'Upfront Charge'!E73</f>
        <v>245.80014131909562</v>
      </c>
      <c r="G52" s="243">
        <f>'Upfront Charge'!F73</f>
        <v>252.29505956324005</v>
      </c>
      <c r="H52" s="243">
        <f>'Upfront Charge'!G73</f>
        <v>259.02327022745203</v>
      </c>
      <c r="I52" s="243">
        <f>'Upfront Charge'!H73</f>
        <v>265.88849018846037</v>
      </c>
      <c r="L52" s="360"/>
      <c r="M52" s="360"/>
      <c r="N52" s="360"/>
      <c r="O52" s="360"/>
      <c r="P52" s="360"/>
      <c r="R52" s="41"/>
      <c r="S52" s="41"/>
      <c r="T52" s="41"/>
      <c r="U52" s="41"/>
      <c r="V52" s="41"/>
      <c r="W52" s="41"/>
      <c r="X52" s="41"/>
      <c r="Y52" s="41"/>
      <c r="Z52" s="41"/>
      <c r="AA52" s="41"/>
      <c r="AB52" s="41"/>
      <c r="AC52" s="41"/>
      <c r="AD52" s="41"/>
    </row>
    <row r="53" spans="2:30" ht="15">
      <c r="B53" s="46"/>
      <c r="C53" s="310" t="str">
        <f>'Upfront Charge'!B74</f>
        <v>E4</v>
      </c>
      <c r="D53" s="310"/>
      <c r="E53" s="243">
        <f>'Upfront Charge'!D74</f>
        <v>578.59438176319941</v>
      </c>
      <c r="F53" s="243">
        <f>'Upfront Charge'!E74</f>
        <v>593.26955499196151</v>
      </c>
      <c r="G53" s="243">
        <f>'Upfront Charge'!F74</f>
        <v>608.45120857792756</v>
      </c>
      <c r="H53" s="243">
        <f>'Upfront Charge'!G74</f>
        <v>624.08332296750677</v>
      </c>
      <c r="I53" s="243">
        <f>'Upfront Charge'!H74</f>
        <v>640.07504424701665</v>
      </c>
      <c r="L53" s="360"/>
      <c r="M53" s="360"/>
      <c r="N53" s="360"/>
      <c r="O53" s="360"/>
      <c r="P53" s="360"/>
      <c r="R53" s="41"/>
      <c r="S53" s="41"/>
      <c r="T53" s="41"/>
      <c r="U53" s="41"/>
      <c r="V53" s="41"/>
      <c r="W53" s="41"/>
      <c r="X53" s="41"/>
      <c r="Y53" s="41"/>
      <c r="Z53" s="41"/>
      <c r="AA53" s="41"/>
      <c r="AB53" s="41"/>
      <c r="AC53" s="41"/>
      <c r="AD53" s="41"/>
    </row>
    <row r="54" spans="2:30" ht="15">
      <c r="H54" s="23"/>
      <c r="L54" s="360"/>
      <c r="M54" s="360"/>
      <c r="N54" s="360"/>
      <c r="O54" s="360"/>
      <c r="P54" s="360"/>
      <c r="R54" s="41"/>
      <c r="S54" s="41"/>
      <c r="T54" s="41"/>
      <c r="U54" s="41"/>
      <c r="V54" s="41"/>
      <c r="W54" s="41"/>
      <c r="X54" s="41"/>
      <c r="Y54" s="41"/>
      <c r="Z54" s="41"/>
      <c r="AA54" s="41"/>
      <c r="AB54" s="41"/>
      <c r="AC54" s="41"/>
      <c r="AD54" s="41"/>
    </row>
    <row r="55" spans="2:30" ht="15">
      <c r="B55" s="371" t="s">
        <v>81</v>
      </c>
      <c r="C55" s="371"/>
      <c r="D55" s="371"/>
      <c r="E55" s="371"/>
      <c r="F55" s="371"/>
      <c r="G55" s="371"/>
      <c r="H55" s="371"/>
      <c r="I55" s="371"/>
      <c r="L55" s="360"/>
      <c r="M55" s="360"/>
      <c r="N55" s="360"/>
      <c r="O55" s="360"/>
      <c r="P55" s="360"/>
    </row>
    <row r="56" spans="2:30">
      <c r="H56" s="3"/>
      <c r="L56" s="1"/>
      <c r="M56" s="1"/>
    </row>
    <row r="57" spans="2:30" ht="25.5">
      <c r="B57" s="43" t="s">
        <v>58</v>
      </c>
      <c r="C57" s="43" t="s">
        <v>13</v>
      </c>
      <c r="D57" s="44" t="s">
        <v>57</v>
      </c>
      <c r="E57" s="45" t="s">
        <v>42</v>
      </c>
      <c r="F57" s="45" t="s">
        <v>43</v>
      </c>
      <c r="G57" s="45" t="s">
        <v>44</v>
      </c>
      <c r="H57" s="45" t="s">
        <v>45</v>
      </c>
      <c r="I57" s="45" t="s">
        <v>46</v>
      </c>
      <c r="L57" s="1"/>
      <c r="M57" s="1"/>
    </row>
    <row r="58" spans="2:30">
      <c r="B58" s="46" t="s">
        <v>21</v>
      </c>
      <c r="C58" s="46" t="s">
        <v>20</v>
      </c>
      <c r="D58" s="47" t="s">
        <v>53</v>
      </c>
      <c r="E58" s="48">
        <f>'INPUT Customer #''s'!P167</f>
        <v>1141072.2137213482</v>
      </c>
      <c r="F58" s="48">
        <f>'INPUT Customer #''s'!Q167</f>
        <v>1160991.4631289567</v>
      </c>
      <c r="G58" s="48">
        <f>'INPUT Customer #''s'!R167</f>
        <v>1182271.6632255258</v>
      </c>
      <c r="H58" s="48">
        <f>'INPUT Customer #''s'!S167</f>
        <v>1203438.9710138901</v>
      </c>
      <c r="I58" s="48">
        <f>'INPUT Customer #''s'!T167</f>
        <v>1222122.6480217529</v>
      </c>
      <c r="M58" s="41"/>
    </row>
    <row r="59" spans="2:30">
      <c r="B59" s="46" t="s">
        <v>16</v>
      </c>
      <c r="C59" s="46" t="s">
        <v>15</v>
      </c>
      <c r="D59" s="47" t="s">
        <v>53</v>
      </c>
      <c r="E59" s="48">
        <f>'INPUT Customer #''s'!P168</f>
        <v>331688.79096229188</v>
      </c>
      <c r="F59" s="48">
        <f>'INPUT Customer #''s'!Q168</f>
        <v>331688.79096229188</v>
      </c>
      <c r="G59" s="48">
        <f>'INPUT Customer #''s'!R168</f>
        <v>331688.79096229188</v>
      </c>
      <c r="H59" s="48">
        <f>'INPUT Customer #''s'!S168</f>
        <v>331688.79096229188</v>
      </c>
      <c r="I59" s="48">
        <f>'INPUT Customer #''s'!T168</f>
        <v>331688.79096229188</v>
      </c>
      <c r="M59" s="41"/>
    </row>
    <row r="60" spans="2:30" ht="25.5">
      <c r="B60" s="46" t="s">
        <v>2</v>
      </c>
      <c r="C60" s="46" t="s">
        <v>39</v>
      </c>
      <c r="D60" s="47" t="s">
        <v>54</v>
      </c>
      <c r="E60" s="48">
        <f>SUM('INPUT Customer #''s'!P169:P170)</f>
        <v>503510.82800822658</v>
      </c>
      <c r="F60" s="48">
        <f>SUM('INPUT Customer #''s'!Q169:Q170)</f>
        <v>496514.54572691466</v>
      </c>
      <c r="G60" s="48">
        <f>SUM('INPUT Customer #''s'!R169:R170)</f>
        <v>489591.12940510316</v>
      </c>
      <c r="H60" s="48">
        <f>SUM('INPUT Customer #''s'!S169:S170)</f>
        <v>482662.03521631751</v>
      </c>
      <c r="I60" s="48">
        <f>SUM('INPUT Customer #''s'!T169:T170)</f>
        <v>475608.02795410273</v>
      </c>
      <c r="M60" s="41"/>
    </row>
    <row r="61" spans="2:30">
      <c r="B61" s="46" t="s">
        <v>32</v>
      </c>
      <c r="C61" s="46" t="s">
        <v>31</v>
      </c>
      <c r="D61" s="47" t="s">
        <v>53</v>
      </c>
      <c r="E61" s="48">
        <f>'INPUT Customer #''s'!P171</f>
        <v>73871.734745714275</v>
      </c>
      <c r="F61" s="48">
        <f>'INPUT Customer #''s'!Q171</f>
        <v>74885.02215359715</v>
      </c>
      <c r="G61" s="48">
        <f>'INPUT Customer #''s'!R171</f>
        <v>75970.069598369766</v>
      </c>
      <c r="H61" s="48">
        <f>'INPUT Customer #''s'!S171</f>
        <v>77076.702662556228</v>
      </c>
      <c r="I61" s="48">
        <f>'INPUT Customer #''s'!T171</f>
        <v>78088.095881368688</v>
      </c>
      <c r="M61" s="41"/>
    </row>
    <row r="62" spans="2:30">
      <c r="B62" s="46" t="s">
        <v>19</v>
      </c>
      <c r="C62" s="46" t="s">
        <v>18</v>
      </c>
      <c r="D62" s="47" t="s">
        <v>53</v>
      </c>
      <c r="E62" s="48">
        <f>'INPUT Customer #''s'!P172</f>
        <v>67165.660410717523</v>
      </c>
      <c r="F62" s="48">
        <f>'INPUT Customer #''s'!Q172</f>
        <v>68086.961611651699</v>
      </c>
      <c r="G62" s="48">
        <f>'INPUT Customer #''s'!R172</f>
        <v>69073.508475022099</v>
      </c>
      <c r="H62" s="48">
        <f>'INPUT Customer #''s'!S172</f>
        <v>70079.681415785919</v>
      </c>
      <c r="I62" s="48">
        <f>'INPUT Customer #''s'!T172</f>
        <v>70999.26038208876</v>
      </c>
      <c r="M62" s="41"/>
    </row>
    <row r="63" spans="2:30">
      <c r="B63" s="46" t="s">
        <v>26</v>
      </c>
      <c r="C63" s="46" t="s">
        <v>25</v>
      </c>
      <c r="D63" s="47" t="s">
        <v>53</v>
      </c>
      <c r="E63" s="48">
        <f>'INPUT Customer #''s'!P174</f>
        <v>25056.440207913798</v>
      </c>
      <c r="F63" s="48">
        <f>'INPUT Customer #''s'!Q174</f>
        <v>25400.135606924614</v>
      </c>
      <c r="G63" s="48">
        <f>'INPUT Customer #''s'!R174</f>
        <v>25768.171182592097</v>
      </c>
      <c r="H63" s="48">
        <f>'INPUT Customer #''s'!S174</f>
        <v>26143.528351343266</v>
      </c>
      <c r="I63" s="48">
        <f>'INPUT Customer #''s'!T174</f>
        <v>26486.581263273623</v>
      </c>
      <c r="M63" s="41"/>
    </row>
    <row r="64" spans="2:30" ht="63.75">
      <c r="B64" s="46" t="s">
        <v>41</v>
      </c>
      <c r="C64" s="46" t="s">
        <v>40</v>
      </c>
      <c r="D64" s="46" t="s">
        <v>54</v>
      </c>
      <c r="E64" s="48">
        <f>SUM('INPUT Customer #''s'!P178:P182)</f>
        <v>80341.004634974117</v>
      </c>
      <c r="F64" s="48">
        <f>SUM('INPUT Customer #''s'!Q178:Q182)</f>
        <v>87377.368271337764</v>
      </c>
      <c r="G64" s="48">
        <f>SUM('INPUT Customer #''s'!R178:R182)</f>
        <v>94413.731907701411</v>
      </c>
      <c r="H64" s="48">
        <f>SUM('INPUT Customer #''s'!S178:S182)</f>
        <v>101450.09554406504</v>
      </c>
      <c r="I64" s="48">
        <f>SUM('INPUT Customer #''s'!T178:T182)</f>
        <v>108486.45918042868</v>
      </c>
      <c r="M64" s="372"/>
      <c r="N64" s="372"/>
      <c r="O64" s="372"/>
      <c r="P64" s="372"/>
      <c r="Q64" s="372"/>
      <c r="R64" s="372"/>
      <c r="S64" s="372"/>
      <c r="T64" s="372"/>
    </row>
    <row r="65" spans="2:20" ht="15">
      <c r="B65" s="106"/>
      <c r="C65" s="106"/>
      <c r="D65" s="106"/>
      <c r="E65" s="119"/>
      <c r="F65" s="119"/>
      <c r="G65" s="119"/>
      <c r="H65" s="119"/>
      <c r="I65" s="119"/>
      <c r="M65" s="109"/>
      <c r="N65" s="109"/>
      <c r="O65" s="109"/>
      <c r="P65" s="109"/>
      <c r="Q65" s="109"/>
      <c r="R65" s="109"/>
      <c r="S65" s="109"/>
      <c r="T65" s="109"/>
    </row>
    <row r="66" spans="2:20" ht="14.25" customHeight="1">
      <c r="B66" s="257" t="s">
        <v>238</v>
      </c>
      <c r="C66" s="257"/>
      <c r="D66" s="257"/>
      <c r="E66" s="257"/>
      <c r="F66" s="257"/>
      <c r="G66" s="257"/>
      <c r="H66" s="373" t="s">
        <v>237</v>
      </c>
      <c r="I66" s="373"/>
    </row>
    <row r="68" spans="2:20" ht="15">
      <c r="B68" s="49" t="s">
        <v>82</v>
      </c>
      <c r="C68" s="51" t="s">
        <v>63</v>
      </c>
      <c r="D68" s="51" t="s">
        <v>64</v>
      </c>
      <c r="E68" s="51" t="s">
        <v>42</v>
      </c>
      <c r="F68" s="51" t="s">
        <v>43</v>
      </c>
      <c r="G68" s="51" t="s">
        <v>44</v>
      </c>
      <c r="H68" s="51" t="s">
        <v>45</v>
      </c>
      <c r="I68" s="51" t="s">
        <v>46</v>
      </c>
    </row>
    <row r="69" spans="2:20" ht="15">
      <c r="B69" s="46" t="s">
        <v>21</v>
      </c>
      <c r="C69" s="49"/>
      <c r="D69" s="49"/>
      <c r="E69" s="255">
        <f t="shared" ref="E69:I75" si="3">E22*E58*10^-6</f>
        <v>38.426260259419863</v>
      </c>
      <c r="F69" s="255">
        <f t="shared" si="3"/>
        <v>40.34948717631967</v>
      </c>
      <c r="G69" s="255">
        <f t="shared" si="3"/>
        <v>42.387944353435351</v>
      </c>
      <c r="H69" s="255">
        <f t="shared" si="3"/>
        <v>44.51655074868097</v>
      </c>
      <c r="I69" s="255">
        <f t="shared" si="3"/>
        <v>46.689580820556969</v>
      </c>
    </row>
    <row r="70" spans="2:20" ht="15">
      <c r="B70" s="46" t="s">
        <v>16</v>
      </c>
      <c r="C70" s="49"/>
      <c r="D70" s="49"/>
      <c r="E70" s="255">
        <f t="shared" si="3"/>
        <v>18.450961328442379</v>
      </c>
      <c r="F70" s="255">
        <f t="shared" si="3"/>
        <v>18.999690702914197</v>
      </c>
      <c r="G70" s="255">
        <f t="shared" si="3"/>
        <v>19.559515767847785</v>
      </c>
      <c r="H70" s="255">
        <f t="shared" si="3"/>
        <v>20.137787825200569</v>
      </c>
      <c r="I70" s="255">
        <f t="shared" si="3"/>
        <v>20.74748442503201</v>
      </c>
    </row>
    <row r="71" spans="2:20" ht="15">
      <c r="B71" s="46" t="s">
        <v>2</v>
      </c>
      <c r="C71" s="49"/>
      <c r="D71" s="49"/>
      <c r="E71" s="255">
        <f t="shared" si="3"/>
        <v>6.8042051747091801</v>
      </c>
      <c r="F71" s="255">
        <f t="shared" si="3"/>
        <v>6.9427444634199018</v>
      </c>
      <c r="G71" s="255">
        <f t="shared" si="3"/>
        <v>7.0795819032883065</v>
      </c>
      <c r="H71" s="255">
        <f t="shared" si="3"/>
        <v>7.2187179729736801</v>
      </c>
      <c r="I71" s="255">
        <f t="shared" si="3"/>
        <v>7.3670916852949704</v>
      </c>
    </row>
    <row r="72" spans="2:20" ht="15">
      <c r="B72" s="46" t="s">
        <v>32</v>
      </c>
      <c r="C72" s="49"/>
      <c r="D72" s="49"/>
      <c r="E72" s="255">
        <f t="shared" si="3"/>
        <v>3.3943009552630818</v>
      </c>
      <c r="F72" s="255">
        <f t="shared" si="3"/>
        <v>3.5539993877410625</v>
      </c>
      <c r="G72" s="255">
        <f t="shared" si="3"/>
        <v>3.7223182540230071</v>
      </c>
      <c r="H72" s="255">
        <f t="shared" si="3"/>
        <v>3.8994487971799665</v>
      </c>
      <c r="I72" s="255">
        <f t="shared" si="3"/>
        <v>4.0837378203297261</v>
      </c>
    </row>
    <row r="73" spans="2:20" ht="15">
      <c r="B73" s="46" t="s">
        <v>19</v>
      </c>
      <c r="C73" s="49"/>
      <c r="D73" s="49"/>
      <c r="E73" s="255">
        <f t="shared" si="3"/>
        <v>3.6401073773151116</v>
      </c>
      <c r="F73" s="255">
        <f t="shared" si="3"/>
        <v>3.7994217117341189</v>
      </c>
      <c r="G73" s="255">
        <f t="shared" si="3"/>
        <v>3.9676949338618006</v>
      </c>
      <c r="H73" s="255">
        <f t="shared" si="3"/>
        <v>4.1441311816089481</v>
      </c>
      <c r="I73" s="255">
        <f t="shared" si="3"/>
        <v>4.3251779906722829</v>
      </c>
    </row>
    <row r="74" spans="2:20" ht="15">
      <c r="B74" s="46" t="s">
        <v>26</v>
      </c>
      <c r="C74" s="49"/>
      <c r="D74" s="49"/>
      <c r="E74" s="255">
        <f t="shared" si="3"/>
        <v>2.1516035916920071</v>
      </c>
      <c r="F74" s="255">
        <f t="shared" si="3"/>
        <v>2.2439675928436147</v>
      </c>
      <c r="G74" s="255">
        <f t="shared" si="3"/>
        <v>2.3415838867218079</v>
      </c>
      <c r="H74" s="255">
        <f t="shared" si="3"/>
        <v>2.443830942523062</v>
      </c>
      <c r="I74" s="255">
        <f t="shared" si="3"/>
        <v>2.5483403087575343</v>
      </c>
    </row>
    <row r="75" spans="2:20" ht="15">
      <c r="B75" s="46" t="s">
        <v>41</v>
      </c>
      <c r="C75" s="49"/>
      <c r="D75" s="49"/>
      <c r="E75" s="255">
        <f t="shared" si="3"/>
        <v>1.2968002678788215</v>
      </c>
      <c r="F75" s="255">
        <f t="shared" si="3"/>
        <v>1.4574974170609405</v>
      </c>
      <c r="G75" s="255">
        <f t="shared" si="3"/>
        <v>1.6266724003193618</v>
      </c>
      <c r="H75" s="255">
        <f t="shared" si="3"/>
        <v>1.8056617844642076</v>
      </c>
      <c r="I75" s="255">
        <f t="shared" si="3"/>
        <v>1.9970648028876394</v>
      </c>
      <c r="K75" s="336" t="s">
        <v>262</v>
      </c>
      <c r="L75" s="337">
        <f>'INPUT - Forecast Expenditure'!C25</f>
        <v>8.8476800000000008E-2</v>
      </c>
    </row>
    <row r="76" spans="2:20">
      <c r="K76" s="336" t="s">
        <v>318</v>
      </c>
      <c r="L76" s="338"/>
    </row>
    <row r="77" spans="2:20">
      <c r="B77" s="52" t="s">
        <v>277</v>
      </c>
      <c r="C77" s="52"/>
      <c r="D77" s="52"/>
      <c r="E77" s="332">
        <f>SUM(E69:E75)</f>
        <v>74.164238954720446</v>
      </c>
      <c r="F77" s="333">
        <f>SUM(F69:F75)</f>
        <v>77.346808452033486</v>
      </c>
      <c r="G77" s="332">
        <f t="shared" ref="G77:I77" si="4">SUM(G69:G75)</f>
        <v>80.685311499497431</v>
      </c>
      <c r="H77" s="332">
        <f t="shared" si="4"/>
        <v>84.166129252631421</v>
      </c>
      <c r="I77" s="332">
        <f t="shared" si="4"/>
        <v>87.758477853531133</v>
      </c>
      <c r="J77" s="334"/>
      <c r="K77" s="339">
        <f>NPV($L$75,E77:I77)</f>
        <v>313.38224295158761</v>
      </c>
      <c r="L77" s="338"/>
    </row>
    <row r="78" spans="2:20">
      <c r="B78" s="52" t="s">
        <v>325</v>
      </c>
      <c r="C78" s="52"/>
      <c r="D78" s="52"/>
      <c r="E78" s="53">
        <f>'INPUT - Forecast Expenditure'!E36</f>
        <v>74.164238954720446</v>
      </c>
      <c r="F78" s="53">
        <f>'INPUT - Forecast Expenditure'!F36</f>
        <v>79.763751016095426</v>
      </c>
      <c r="G78" s="53">
        <f>'INPUT - Forecast Expenditure'!G36</f>
        <v>85.160439835587056</v>
      </c>
      <c r="H78" s="53">
        <f>'INPUT - Forecast Expenditure'!H36</f>
        <v>82.544111261285153</v>
      </c>
      <c r="I78" s="53">
        <f>'INPUT - Forecast Expenditure'!I36</f>
        <v>81.590733088115385</v>
      </c>
      <c r="K78" s="339">
        <f>NPV($L$75,E78:I78)</f>
        <v>313.70011891691007</v>
      </c>
      <c r="L78" s="338"/>
    </row>
    <row r="79" spans="2:20">
      <c r="B79" s="52"/>
      <c r="C79" s="52"/>
      <c r="D79" s="52"/>
      <c r="E79" s="53"/>
      <c r="F79" s="53"/>
      <c r="G79" s="53"/>
      <c r="H79" s="53"/>
      <c r="I79" s="53"/>
      <c r="J79" s="334"/>
      <c r="K79" s="339"/>
      <c r="L79" s="338"/>
    </row>
    <row r="80" spans="2:20" ht="15">
      <c r="B80" s="252" t="s">
        <v>324</v>
      </c>
      <c r="C80" s="252"/>
      <c r="D80" s="252"/>
      <c r="E80" s="253">
        <f>E77-E78</f>
        <v>0</v>
      </c>
      <c r="F80" s="254">
        <f t="shared" ref="F80:I80" si="5">F77-F78</f>
        <v>-2.4169425640619409</v>
      </c>
      <c r="G80" s="253">
        <f t="shared" si="5"/>
        <v>-4.4751283360896252</v>
      </c>
      <c r="H80" s="253">
        <f t="shared" si="5"/>
        <v>1.6220179913462687</v>
      </c>
      <c r="I80" s="253">
        <f t="shared" si="5"/>
        <v>6.1677447654157476</v>
      </c>
      <c r="J80" s="104"/>
      <c r="K80" s="339">
        <f>K77-K78</f>
        <v>-0.31787596532245743</v>
      </c>
      <c r="L80" s="340">
        <f>K80/K78</f>
        <v>-1.0133115869383953E-3</v>
      </c>
    </row>
    <row r="81" spans="1:11" ht="15">
      <c r="A81" s="235"/>
      <c r="B81" s="235"/>
      <c r="C81" s="235"/>
      <c r="D81" s="235"/>
      <c r="E81" s="235"/>
      <c r="F81" s="235"/>
      <c r="G81" s="235"/>
      <c r="H81" s="235"/>
      <c r="I81" s="235"/>
      <c r="J81" s="335"/>
      <c r="K81" s="335"/>
    </row>
    <row r="82" spans="1:11" ht="14.25" customHeight="1">
      <c r="A82" s="235"/>
      <c r="B82" s="372"/>
      <c r="C82" s="372"/>
      <c r="D82" s="372"/>
      <c r="E82" s="372"/>
      <c r="F82" s="372"/>
      <c r="G82" s="235"/>
      <c r="H82" s="372"/>
      <c r="I82" s="372"/>
    </row>
    <row r="83" spans="1:11" ht="15">
      <c r="A83" s="235"/>
      <c r="B83" s="235"/>
      <c r="C83" s="235"/>
      <c r="D83" s="235"/>
      <c r="E83" s="235"/>
      <c r="F83" s="235"/>
      <c r="G83" s="235"/>
      <c r="H83" s="235"/>
      <c r="I83" s="235"/>
    </row>
    <row r="84" spans="1:11" ht="15">
      <c r="A84" s="235"/>
      <c r="B84" s="235"/>
      <c r="C84" s="235"/>
      <c r="D84" s="235"/>
      <c r="E84" s="235"/>
      <c r="F84" s="235"/>
      <c r="G84" s="235"/>
      <c r="H84" s="235"/>
      <c r="I84" s="235"/>
    </row>
    <row r="85" spans="1:11" ht="15">
      <c r="A85" s="235"/>
      <c r="B85" s="235"/>
      <c r="C85" s="235"/>
      <c r="D85" s="235"/>
      <c r="E85" s="235"/>
      <c r="F85" s="235"/>
      <c r="G85" s="235"/>
      <c r="H85" s="235"/>
      <c r="I85" s="235"/>
    </row>
    <row r="86" spans="1:11" ht="15">
      <c r="A86" s="235"/>
      <c r="B86" s="235"/>
      <c r="C86" s="235"/>
      <c r="D86" s="235"/>
      <c r="E86" s="235"/>
      <c r="F86" s="235"/>
      <c r="G86" s="235"/>
      <c r="H86" s="235"/>
      <c r="I86" s="235"/>
    </row>
    <row r="87" spans="1:11" ht="15">
      <c r="A87" s="235"/>
      <c r="B87" s="235"/>
      <c r="C87" s="235"/>
      <c r="D87" s="235"/>
      <c r="E87" s="235"/>
      <c r="F87" s="235"/>
      <c r="G87" s="235"/>
      <c r="H87" s="235"/>
      <c r="I87" s="235"/>
    </row>
    <row r="88" spans="1:11" ht="15">
      <c r="A88" s="235"/>
      <c r="B88" s="235"/>
      <c r="C88" s="235"/>
      <c r="D88" s="235"/>
      <c r="E88" s="235"/>
      <c r="F88" s="235"/>
      <c r="G88" s="235"/>
      <c r="H88" s="235"/>
      <c r="I88" s="235"/>
    </row>
    <row r="89" spans="1:11" ht="15">
      <c r="A89" s="235"/>
      <c r="B89" s="235"/>
      <c r="C89" s="235"/>
      <c r="D89" s="235"/>
      <c r="E89" s="235"/>
      <c r="F89" s="235"/>
      <c r="G89" s="235"/>
      <c r="H89" s="235"/>
      <c r="I89" s="235"/>
    </row>
    <row r="90" spans="1:11" ht="15">
      <c r="A90" s="235"/>
      <c r="B90" s="235"/>
      <c r="C90" s="235"/>
      <c r="D90" s="235"/>
      <c r="E90" s="235"/>
      <c r="F90" s="235"/>
      <c r="G90" s="235"/>
      <c r="H90" s="235"/>
      <c r="I90" s="235"/>
    </row>
    <row r="91" spans="1:11" ht="15">
      <c r="A91" s="235"/>
      <c r="B91" s="235"/>
      <c r="C91" s="235"/>
      <c r="D91" s="235"/>
      <c r="E91" s="235"/>
      <c r="F91" s="235"/>
      <c r="G91" s="235"/>
      <c r="H91" s="235"/>
      <c r="I91" s="235"/>
    </row>
    <row r="92" spans="1:11" ht="15">
      <c r="A92" s="235"/>
      <c r="B92" s="235"/>
      <c r="C92" s="235"/>
      <c r="D92" s="235"/>
      <c r="E92" s="235"/>
      <c r="F92" s="235"/>
      <c r="G92" s="235"/>
      <c r="H92" s="235"/>
      <c r="I92" s="235"/>
    </row>
    <row r="93" spans="1:11" ht="15">
      <c r="A93" s="235"/>
      <c r="B93" s="235"/>
      <c r="C93" s="235"/>
      <c r="D93" s="235"/>
      <c r="E93" s="235"/>
      <c r="F93" s="235"/>
      <c r="G93" s="235"/>
      <c r="H93" s="235"/>
      <c r="I93" s="235"/>
    </row>
    <row r="94" spans="1:11" ht="15">
      <c r="A94" s="235"/>
      <c r="B94" s="235"/>
      <c r="C94" s="235"/>
      <c r="D94" s="235"/>
      <c r="E94" s="235"/>
      <c r="F94" s="235"/>
      <c r="G94" s="235"/>
      <c r="H94" s="235"/>
      <c r="I94" s="235"/>
    </row>
    <row r="95" spans="1:11" ht="15">
      <c r="A95" s="235"/>
      <c r="B95" s="235"/>
      <c r="C95" s="235"/>
      <c r="D95" s="235"/>
      <c r="E95" s="235"/>
      <c r="F95" s="235"/>
      <c r="G95" s="235"/>
      <c r="H95" s="235"/>
      <c r="I95" s="235"/>
      <c r="J95" s="104"/>
    </row>
  </sheetData>
  <dataConsolidate/>
  <mergeCells count="12">
    <mergeCell ref="B2:H2"/>
    <mergeCell ref="C3:I3"/>
    <mergeCell ref="B82:F82"/>
    <mergeCell ref="H82:I82"/>
    <mergeCell ref="M64:T64"/>
    <mergeCell ref="C6:I6"/>
    <mergeCell ref="C8:I8"/>
    <mergeCell ref="B55:I55"/>
    <mergeCell ref="H31:I31"/>
    <mergeCell ref="H66:I66"/>
    <mergeCell ref="H19:I19"/>
    <mergeCell ref="H42:I42"/>
  </mergeCells>
  <pageMargins left="0.7" right="0.7" top="0.75" bottom="0.75" header="0.3" footer="0.3"/>
  <pageSetup paperSize="9" scale="52"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rgb="FFFFFF00"/>
    <pageSetUpPr fitToPage="1"/>
  </sheetPr>
  <dimension ref="A2:AD139"/>
  <sheetViews>
    <sheetView showGridLines="0" workbookViewId="0">
      <selection activeCell="H59" sqref="H59"/>
    </sheetView>
  </sheetViews>
  <sheetFormatPr defaultColWidth="8.85546875" defaultRowHeight="12.75"/>
  <cols>
    <col min="1" max="1" width="2.42578125" style="1" customWidth="1"/>
    <col min="2" max="2" width="35.7109375" style="3" bestFit="1" customWidth="1"/>
    <col min="3" max="3" width="12.85546875" style="3" customWidth="1"/>
    <col min="4" max="4" width="12" style="3" customWidth="1"/>
    <col min="5" max="7" width="12.42578125" style="3" customWidth="1"/>
    <col min="8" max="8" width="12.42578125" style="23" customWidth="1"/>
    <col min="9" max="9" width="12.42578125" style="3" customWidth="1"/>
    <col min="10" max="10" width="63.85546875" style="3" customWidth="1"/>
    <col min="11" max="11" width="15.140625" style="3" customWidth="1"/>
    <col min="12" max="13" width="8.85546875" style="3"/>
    <col min="14" max="14" width="10.42578125" style="3" bestFit="1" customWidth="1"/>
    <col min="15" max="18" width="8.85546875" style="3"/>
    <col min="19" max="16384" width="8.85546875" style="1"/>
  </cols>
  <sheetData>
    <row r="2" spans="1:30" ht="21">
      <c r="A2" s="2"/>
      <c r="B2" s="369" t="s">
        <v>244</v>
      </c>
      <c r="C2" s="369"/>
      <c r="D2" s="369"/>
      <c r="E2" s="369"/>
      <c r="F2" s="369"/>
      <c r="G2" s="369"/>
      <c r="H2" s="369"/>
      <c r="I2" s="67"/>
      <c r="J2" s="1"/>
      <c r="K2" s="1"/>
      <c r="L2" s="1"/>
      <c r="M2" s="1"/>
      <c r="N2" s="1"/>
      <c r="O2" s="1"/>
      <c r="P2" s="1"/>
      <c r="Q2" s="1"/>
      <c r="R2" s="1"/>
    </row>
    <row r="3" spans="1:30" ht="15.75">
      <c r="A3" s="2"/>
      <c r="B3" s="67" t="s">
        <v>87</v>
      </c>
      <c r="C3" s="370" t="s">
        <v>340</v>
      </c>
      <c r="D3" s="370"/>
      <c r="E3" s="370"/>
      <c r="F3" s="370"/>
      <c r="G3" s="370"/>
      <c r="H3" s="370"/>
      <c r="I3" s="370"/>
      <c r="J3" s="1"/>
      <c r="K3" s="1"/>
      <c r="L3" s="1"/>
      <c r="M3" s="1"/>
      <c r="N3" s="1"/>
      <c r="O3" s="1"/>
      <c r="P3" s="1"/>
      <c r="Q3" s="1"/>
      <c r="R3" s="1"/>
    </row>
    <row r="4" spans="1:30" s="68" customFormat="1" ht="14.25" customHeight="1">
      <c r="A4" s="70"/>
      <c r="B4" s="233" t="s">
        <v>65</v>
      </c>
      <c r="C4" s="233"/>
      <c r="D4" s="233"/>
      <c r="E4" s="233"/>
      <c r="F4" s="233"/>
      <c r="G4" s="233"/>
      <c r="H4" s="233"/>
      <c r="I4" s="233"/>
      <c r="J4" s="67"/>
      <c r="K4" s="67"/>
      <c r="L4" s="67"/>
      <c r="M4" s="67"/>
      <c r="N4" s="67"/>
      <c r="O4" s="67"/>
      <c r="P4" s="67"/>
      <c r="Q4" s="67"/>
      <c r="R4" s="67"/>
    </row>
    <row r="5" spans="1:30" s="68" customFormat="1" ht="14.25" customHeight="1">
      <c r="A5" s="70"/>
      <c r="J5" s="67"/>
      <c r="K5" s="67"/>
      <c r="L5" s="67"/>
      <c r="M5" s="67"/>
      <c r="N5" s="67"/>
      <c r="O5" s="67"/>
      <c r="P5" s="67"/>
      <c r="Q5" s="67"/>
      <c r="R5" s="67"/>
    </row>
    <row r="6" spans="1:30" s="68" customFormat="1" ht="28.5" customHeight="1">
      <c r="B6" s="71" t="s">
        <v>72</v>
      </c>
      <c r="C6" s="368" t="s">
        <v>245</v>
      </c>
      <c r="D6" s="368"/>
      <c r="E6" s="368"/>
      <c r="F6" s="368"/>
      <c r="G6" s="368"/>
      <c r="H6" s="368"/>
      <c r="I6" s="368"/>
    </row>
    <row r="7" spans="1:30" s="68" customFormat="1">
      <c r="B7" s="67"/>
      <c r="C7" s="67"/>
      <c r="D7" s="67"/>
      <c r="E7" s="67"/>
      <c r="F7" s="67"/>
      <c r="G7" s="67"/>
      <c r="H7" s="67"/>
      <c r="I7" s="231"/>
      <c r="J7" s="67"/>
      <c r="K7" s="67"/>
      <c r="L7" s="67"/>
      <c r="M7" s="67"/>
      <c r="N7" s="67"/>
      <c r="O7" s="67"/>
      <c r="P7" s="67"/>
      <c r="Q7" s="67"/>
      <c r="R7" s="67"/>
      <c r="S7" s="67"/>
    </row>
    <row r="8" spans="1:30" s="68" customFormat="1" ht="99.75" customHeight="1">
      <c r="B8" s="71" t="s">
        <v>1</v>
      </c>
      <c r="C8" s="368" t="s">
        <v>278</v>
      </c>
      <c r="D8" s="368"/>
      <c r="E8" s="368"/>
      <c r="F8" s="368"/>
      <c r="G8" s="368"/>
      <c r="H8" s="368"/>
      <c r="I8" s="368"/>
    </row>
    <row r="9" spans="1:30" s="68" customFormat="1" ht="17.25" customHeight="1">
      <c r="B9" s="76"/>
      <c r="C9" s="72"/>
      <c r="D9" s="72"/>
      <c r="E9" s="72"/>
      <c r="F9" s="72"/>
      <c r="G9" s="72"/>
      <c r="H9" s="72"/>
      <c r="I9" s="72"/>
    </row>
    <row r="10" spans="1:30">
      <c r="B10" s="5" t="s">
        <v>62</v>
      </c>
      <c r="C10" s="5"/>
      <c r="D10" s="21"/>
      <c r="E10" s="21"/>
      <c r="F10" s="21"/>
      <c r="G10" s="21"/>
      <c r="H10" s="21"/>
      <c r="I10" s="21"/>
    </row>
    <row r="11" spans="1:30">
      <c r="B11" s="68"/>
      <c r="C11" s="68"/>
      <c r="D11" s="68"/>
      <c r="E11" s="68"/>
      <c r="F11" s="68"/>
      <c r="G11" s="68"/>
      <c r="H11" s="68"/>
      <c r="I11" s="68"/>
      <c r="J11" s="68"/>
      <c r="K11" s="68"/>
    </row>
    <row r="12" spans="1:30">
      <c r="B12" s="120" t="s">
        <v>257</v>
      </c>
      <c r="C12" s="120"/>
      <c r="D12" s="120"/>
      <c r="E12" s="120"/>
      <c r="F12" s="120"/>
      <c r="G12" s="120"/>
      <c r="H12" s="374" t="s">
        <v>275</v>
      </c>
      <c r="I12" s="374"/>
      <c r="L12" s="1"/>
      <c r="M12" s="1"/>
      <c r="R12" s="41"/>
      <c r="S12" s="41"/>
      <c r="T12" s="41"/>
      <c r="U12" s="41"/>
      <c r="V12" s="41"/>
      <c r="W12" s="41"/>
      <c r="X12" s="41"/>
      <c r="Y12" s="41"/>
      <c r="Z12" s="41"/>
      <c r="AA12" s="41"/>
      <c r="AB12" s="41"/>
      <c r="AC12" s="41"/>
      <c r="AD12" s="41"/>
    </row>
    <row r="13" spans="1:30">
      <c r="H13" s="3"/>
    </row>
    <row r="14" spans="1:30">
      <c r="B14" s="74" t="s">
        <v>252</v>
      </c>
      <c r="C14" s="75" t="s">
        <v>64</v>
      </c>
      <c r="D14" s="75" t="s">
        <v>42</v>
      </c>
      <c r="E14" s="75" t="s">
        <v>43</v>
      </c>
      <c r="F14" s="75" t="s">
        <v>44</v>
      </c>
      <c r="G14" s="75" t="s">
        <v>45</v>
      </c>
      <c r="H14" s="75" t="s">
        <v>46</v>
      </c>
      <c r="I14" s="75"/>
      <c r="S14" s="3"/>
      <c r="T14" s="3"/>
    </row>
    <row r="15" spans="1:30">
      <c r="B15" s="251" t="s">
        <v>246</v>
      </c>
      <c r="C15" s="278">
        <f>[2]Summarised!R11</f>
        <v>22.5</v>
      </c>
      <c r="D15" s="278">
        <f>C15*(1+D$44)</f>
        <v>23.062499999999996</v>
      </c>
      <c r="E15" s="278">
        <f t="shared" ref="E15:H15" si="0">D15*(1+E$44)</f>
        <v>23.639062499999994</v>
      </c>
      <c r="F15" s="278">
        <f t="shared" si="0"/>
        <v>24.230039062499991</v>
      </c>
      <c r="G15" s="278">
        <f t="shared" si="0"/>
        <v>24.835790039062488</v>
      </c>
      <c r="H15" s="278">
        <f t="shared" si="0"/>
        <v>25.456684790039048</v>
      </c>
      <c r="I15" s="74"/>
      <c r="S15" s="3"/>
      <c r="T15" s="3"/>
    </row>
    <row r="16" spans="1:30">
      <c r="B16" s="74" t="s">
        <v>247</v>
      </c>
      <c r="C16" s="278">
        <f>[2]Summarised!S11</f>
        <v>93.75</v>
      </c>
      <c r="D16" s="278">
        <f t="shared" ref="D16:H20" si="1">C16*(1+D$44)</f>
        <v>96.093749999999986</v>
      </c>
      <c r="E16" s="278">
        <f t="shared" si="1"/>
        <v>98.496093749999972</v>
      </c>
      <c r="F16" s="278">
        <f t="shared" si="1"/>
        <v>100.95849609374996</v>
      </c>
      <c r="G16" s="278">
        <f t="shared" si="1"/>
        <v>103.4824584960937</v>
      </c>
      <c r="H16" s="278">
        <f t="shared" si="1"/>
        <v>106.06951995849603</v>
      </c>
      <c r="I16" s="74"/>
      <c r="S16" s="3"/>
      <c r="T16" s="3"/>
    </row>
    <row r="17" spans="2:30">
      <c r="B17" s="74" t="s">
        <v>248</v>
      </c>
      <c r="C17" s="278">
        <f>[2]Summarised!T11</f>
        <v>86.5</v>
      </c>
      <c r="D17" s="278">
        <f t="shared" si="1"/>
        <v>88.662499999999994</v>
      </c>
      <c r="E17" s="278">
        <f t="shared" si="1"/>
        <v>90.879062499999989</v>
      </c>
      <c r="F17" s="278">
        <f t="shared" si="1"/>
        <v>93.151039062499976</v>
      </c>
      <c r="G17" s="278">
        <f t="shared" si="1"/>
        <v>95.479815039062473</v>
      </c>
      <c r="H17" s="278">
        <f t="shared" si="1"/>
        <v>97.866810415039026</v>
      </c>
      <c r="I17" s="74"/>
      <c r="S17" s="3"/>
      <c r="T17" s="3"/>
    </row>
    <row r="18" spans="2:30">
      <c r="B18" s="74" t="s">
        <v>249</v>
      </c>
      <c r="C18" s="278">
        <f>[2]Summarised!U11</f>
        <v>143.66666666666666</v>
      </c>
      <c r="D18" s="278">
        <f t="shared" si="1"/>
        <v>147.2583333333333</v>
      </c>
      <c r="E18" s="278">
        <f t="shared" si="1"/>
        <v>150.93979166666662</v>
      </c>
      <c r="F18" s="278">
        <f t="shared" si="1"/>
        <v>154.71328645833327</v>
      </c>
      <c r="G18" s="278">
        <f t="shared" si="1"/>
        <v>158.5811186197916</v>
      </c>
      <c r="H18" s="278">
        <f t="shared" si="1"/>
        <v>162.54564658528636</v>
      </c>
      <c r="I18" s="74"/>
      <c r="S18" s="3"/>
      <c r="T18" s="3"/>
    </row>
    <row r="19" spans="2:30">
      <c r="B19" s="74" t="s">
        <v>250</v>
      </c>
      <c r="C19" s="278">
        <f>[2]Summarised!V11</f>
        <v>202</v>
      </c>
      <c r="D19" s="278">
        <f t="shared" si="1"/>
        <v>207.04999999999998</v>
      </c>
      <c r="E19" s="278">
        <f t="shared" si="1"/>
        <v>212.22624999999996</v>
      </c>
      <c r="F19" s="278">
        <f t="shared" si="1"/>
        <v>217.53190624999993</v>
      </c>
      <c r="G19" s="278">
        <f t="shared" si="1"/>
        <v>222.97020390624991</v>
      </c>
      <c r="H19" s="278">
        <f t="shared" si="1"/>
        <v>228.54445900390613</v>
      </c>
      <c r="I19" s="74"/>
      <c r="S19" s="3"/>
      <c r="T19" s="3"/>
    </row>
    <row r="20" spans="2:30">
      <c r="B20" s="74" t="s">
        <v>251</v>
      </c>
      <c r="C20" s="278">
        <f>[2]Summarised!W11</f>
        <v>519</v>
      </c>
      <c r="D20" s="278">
        <f t="shared" si="1"/>
        <v>531.97499999999991</v>
      </c>
      <c r="E20" s="278">
        <f t="shared" si="1"/>
        <v>545.27437499999985</v>
      </c>
      <c r="F20" s="278">
        <f t="shared" si="1"/>
        <v>558.90623437499983</v>
      </c>
      <c r="G20" s="278">
        <f t="shared" si="1"/>
        <v>572.87889023437481</v>
      </c>
      <c r="H20" s="278">
        <f t="shared" si="1"/>
        <v>587.20086249023416</v>
      </c>
      <c r="I20" s="251"/>
      <c r="S20" s="3"/>
      <c r="T20" s="3"/>
    </row>
    <row r="21" spans="2:30">
      <c r="B21" s="76"/>
      <c r="C21" s="277"/>
      <c r="D21" s="277"/>
      <c r="E21" s="277"/>
      <c r="F21" s="277"/>
      <c r="G21" s="277"/>
      <c r="H21" s="277"/>
      <c r="I21" s="108"/>
      <c r="S21" s="3"/>
      <c r="T21" s="3"/>
    </row>
    <row r="22" spans="2:30">
      <c r="B22" s="76"/>
      <c r="C22" s="277"/>
      <c r="D22" s="277"/>
      <c r="E22" s="277"/>
      <c r="F22" s="277"/>
      <c r="G22" s="277"/>
      <c r="H22" s="277"/>
      <c r="I22" s="108"/>
      <c r="S22" s="3"/>
      <c r="T22" s="3"/>
    </row>
    <row r="23" spans="2:30">
      <c r="B23" s="76"/>
      <c r="C23" s="277"/>
      <c r="D23" s="277"/>
      <c r="E23" s="277"/>
      <c r="F23" s="277"/>
      <c r="G23" s="277"/>
      <c r="H23" s="277"/>
      <c r="I23" s="108"/>
      <c r="S23" s="3"/>
      <c r="T23" s="3"/>
    </row>
    <row r="25" spans="2:30">
      <c r="B25" s="120" t="s">
        <v>258</v>
      </c>
      <c r="C25" s="120"/>
      <c r="D25" s="120"/>
      <c r="E25" s="120"/>
      <c r="F25" s="120"/>
      <c r="G25" s="120"/>
      <c r="H25" s="374" t="s">
        <v>260</v>
      </c>
      <c r="I25" s="374"/>
      <c r="L25" s="1"/>
      <c r="M25" s="1"/>
      <c r="R25" s="41"/>
      <c r="S25" s="41"/>
      <c r="T25" s="41"/>
      <c r="U25" s="41"/>
      <c r="V25" s="41"/>
      <c r="W25" s="41"/>
      <c r="X25" s="41"/>
      <c r="Y25" s="41"/>
      <c r="Z25" s="41"/>
      <c r="AA25" s="41"/>
      <c r="AB25" s="41"/>
      <c r="AC25" s="41"/>
      <c r="AD25" s="41"/>
    </row>
    <row r="27" spans="2:30">
      <c r="B27" s="74" t="s">
        <v>145</v>
      </c>
      <c r="C27" s="75"/>
      <c r="D27" s="75" t="s">
        <v>43</v>
      </c>
      <c r="E27" s="75" t="s">
        <v>44</v>
      </c>
      <c r="F27" s="75" t="s">
        <v>45</v>
      </c>
      <c r="G27" s="75" t="s">
        <v>46</v>
      </c>
      <c r="H27" s="75"/>
      <c r="I27" s="74" t="s">
        <v>0</v>
      </c>
    </row>
    <row r="28" spans="2:30">
      <c r="B28" s="74" t="s">
        <v>259</v>
      </c>
      <c r="C28" s="246"/>
      <c r="D28" s="247">
        <f>[2]Summarised!P17</f>
        <v>1635515.0036796597</v>
      </c>
      <c r="E28" s="248">
        <f>[2]Summarised!P23</f>
        <v>1640318.8467952674</v>
      </c>
      <c r="F28" s="248">
        <f>[2]Summarised!P29</f>
        <v>1501453.9731870517</v>
      </c>
      <c r="G28" s="248">
        <f>[2]Summarised!P35</f>
        <v>1304642.5295114154</v>
      </c>
      <c r="H28" s="248"/>
      <c r="I28" s="247">
        <f>SUM(C28:G28)</f>
        <v>6081930.3531733947</v>
      </c>
    </row>
    <row r="30" spans="2:30">
      <c r="B30" s="120" t="s">
        <v>253</v>
      </c>
      <c r="C30" s="120"/>
      <c r="D30" s="120"/>
      <c r="E30" s="120"/>
      <c r="F30" s="120"/>
      <c r="G30" s="120"/>
      <c r="H30" s="374"/>
      <c r="I30" s="374"/>
      <c r="L30" s="1"/>
      <c r="M30" s="1"/>
      <c r="R30" s="41"/>
      <c r="S30" s="41"/>
      <c r="T30" s="41"/>
      <c r="U30" s="41"/>
      <c r="V30" s="41"/>
      <c r="W30" s="41"/>
      <c r="X30" s="41"/>
      <c r="Y30" s="41"/>
      <c r="Z30" s="41"/>
      <c r="AA30" s="41"/>
      <c r="AB30" s="41"/>
      <c r="AC30" s="41"/>
      <c r="AD30" s="41"/>
    </row>
    <row r="32" spans="2:30">
      <c r="B32" s="74" t="s">
        <v>145</v>
      </c>
      <c r="C32" s="75"/>
      <c r="D32" s="75" t="s">
        <v>43</v>
      </c>
      <c r="E32" s="75" t="s">
        <v>44</v>
      </c>
      <c r="F32" s="75" t="s">
        <v>45</v>
      </c>
      <c r="G32" s="75" t="s">
        <v>46</v>
      </c>
      <c r="H32" s="75"/>
      <c r="I32" s="74" t="s">
        <v>0</v>
      </c>
    </row>
    <row r="33" spans="2:30" ht="12" customHeight="1">
      <c r="B33" s="74" t="s">
        <v>261</v>
      </c>
      <c r="C33" s="249"/>
      <c r="D33" s="249">
        <f>[2]Summarised!E17</f>
        <v>54137.086545023041</v>
      </c>
      <c r="E33" s="249">
        <f>[2]Summarised!$E$23</f>
        <v>82945.247215514042</v>
      </c>
      <c r="F33" s="249">
        <f>[2]Summarised!$E$29</f>
        <v>84083.482007188752</v>
      </c>
      <c r="G33" s="249">
        <f>[2]Summarised!$E$35</f>
        <v>57060.755752590921</v>
      </c>
      <c r="H33" s="249"/>
      <c r="I33" s="249">
        <f>SUM(C33:G33)</f>
        <v>278226.57152031676</v>
      </c>
    </row>
    <row r="34" spans="2:30">
      <c r="H34" s="3"/>
    </row>
    <row r="35" spans="2:30">
      <c r="B35" s="120" t="s">
        <v>262</v>
      </c>
      <c r="C35" s="120"/>
      <c r="D35" s="120"/>
      <c r="E35" s="120"/>
      <c r="F35" s="120"/>
      <c r="G35" s="120"/>
      <c r="H35" s="374" t="s">
        <v>281</v>
      </c>
      <c r="I35" s="374"/>
      <c r="L35" s="1"/>
      <c r="M35" s="1"/>
      <c r="R35" s="41"/>
      <c r="S35" s="41"/>
      <c r="T35" s="41"/>
      <c r="U35" s="41"/>
      <c r="V35" s="41"/>
      <c r="W35" s="41"/>
      <c r="X35" s="41"/>
      <c r="Y35" s="41"/>
      <c r="Z35" s="41"/>
      <c r="AA35" s="41"/>
      <c r="AB35" s="41"/>
      <c r="AC35" s="41"/>
      <c r="AD35" s="41"/>
    </row>
    <row r="37" spans="2:30" ht="15">
      <c r="B37" s="350"/>
      <c r="C37" s="350"/>
      <c r="D37" s="235"/>
      <c r="E37" s="235"/>
      <c r="F37" s="235"/>
      <c r="G37" s="235"/>
      <c r="H37" s="235"/>
      <c r="I37" s="235"/>
    </row>
    <row r="38" spans="2:30" ht="12" customHeight="1">
      <c r="B38" s="74" t="s">
        <v>265</v>
      </c>
      <c r="C38" s="124">
        <f>'INPUT - Forecast Expenditure'!C25</f>
        <v>8.8476800000000008E-2</v>
      </c>
      <c r="D38" s="235"/>
      <c r="E38" s="235"/>
      <c r="F38" s="235"/>
      <c r="G38" s="235"/>
      <c r="H38" s="235"/>
      <c r="I38" s="235"/>
    </row>
    <row r="39" spans="2:30" ht="12" customHeight="1">
      <c r="D39" s="235"/>
      <c r="E39" s="235"/>
      <c r="F39" s="235"/>
      <c r="G39" s="235"/>
      <c r="H39" s="235"/>
      <c r="I39" s="235"/>
    </row>
    <row r="40" spans="2:30">
      <c r="H40" s="3"/>
    </row>
    <row r="41" spans="2:30">
      <c r="B41" s="120" t="s">
        <v>263</v>
      </c>
      <c r="C41" s="120"/>
      <c r="D41" s="120"/>
      <c r="E41" s="120"/>
      <c r="F41" s="120"/>
      <c r="G41" s="120"/>
      <c r="H41" s="374"/>
      <c r="I41" s="374"/>
      <c r="L41" s="1"/>
      <c r="M41" s="1"/>
      <c r="R41" s="41"/>
      <c r="S41" s="41"/>
      <c r="T41" s="41"/>
      <c r="U41" s="41"/>
      <c r="V41" s="41"/>
      <c r="W41" s="41"/>
      <c r="X41" s="41"/>
      <c r="Y41" s="41"/>
      <c r="Z41" s="41"/>
      <c r="AA41" s="41"/>
      <c r="AB41" s="41"/>
      <c r="AC41" s="41"/>
      <c r="AD41" s="41"/>
    </row>
    <row r="43" spans="2:30" ht="15">
      <c r="B43" s="74"/>
      <c r="C43" s="1"/>
      <c r="D43" s="75" t="s">
        <v>42</v>
      </c>
      <c r="E43" s="75" t="s">
        <v>43</v>
      </c>
      <c r="F43" s="75" t="s">
        <v>44</v>
      </c>
      <c r="G43" s="75" t="s">
        <v>45</v>
      </c>
      <c r="H43" s="75" t="s">
        <v>46</v>
      </c>
      <c r="I43" s="235"/>
      <c r="S43" s="3"/>
      <c r="T43" s="3"/>
    </row>
    <row r="44" spans="2:30" ht="15">
      <c r="B44" s="74" t="s">
        <v>141</v>
      </c>
      <c r="C44" s="1"/>
      <c r="D44" s="90">
        <v>2.5000000000000001E-2</v>
      </c>
      <c r="E44" s="90">
        <v>2.5000000000000001E-2</v>
      </c>
      <c r="F44" s="90">
        <v>2.5000000000000001E-2</v>
      </c>
      <c r="G44" s="90">
        <v>2.5000000000000001E-2</v>
      </c>
      <c r="H44" s="90">
        <v>2.5000000000000001E-2</v>
      </c>
      <c r="I44" s="235"/>
      <c r="S44" s="3"/>
      <c r="T44" s="3"/>
    </row>
    <row r="45" spans="2:30" ht="15">
      <c r="B45" s="272" t="s">
        <v>264</v>
      </c>
      <c r="C45" s="1"/>
      <c r="D45" s="273">
        <f>[3]Escalators!H29</f>
        <v>8.8999999999999999E-3</v>
      </c>
      <c r="E45" s="273">
        <f>[3]Escalators!I29</f>
        <v>8.6999999999999994E-3</v>
      </c>
      <c r="F45" s="273">
        <f>[3]Escalators!J29</f>
        <v>1.3999999999999999E-2</v>
      </c>
      <c r="G45" s="273">
        <f>[3]Escalators!K29</f>
        <v>1.6200000000000003E-2</v>
      </c>
      <c r="H45" s="273">
        <f>[3]Escalators!L29</f>
        <v>1.44E-2</v>
      </c>
      <c r="I45" s="274"/>
      <c r="S45" s="3"/>
      <c r="T45" s="3"/>
    </row>
    <row r="46" spans="2:30">
      <c r="B46" s="272" t="s">
        <v>341</v>
      </c>
      <c r="C46" s="1"/>
      <c r="D46" s="273">
        <v>0</v>
      </c>
      <c r="E46" s="273">
        <v>0</v>
      </c>
      <c r="F46" s="273">
        <v>0</v>
      </c>
      <c r="G46" s="273">
        <v>0</v>
      </c>
      <c r="H46" s="273">
        <v>0</v>
      </c>
      <c r="I46" s="275"/>
    </row>
    <row r="47" spans="2:30">
      <c r="H47" s="3"/>
    </row>
    <row r="48" spans="2:30">
      <c r="B48" s="5" t="s">
        <v>80</v>
      </c>
      <c r="C48" s="5"/>
      <c r="D48" s="21"/>
      <c r="E48" s="21"/>
      <c r="F48" s="21"/>
      <c r="G48" s="21"/>
      <c r="H48" s="21"/>
      <c r="I48" s="21"/>
    </row>
    <row r="49" spans="2:30">
      <c r="L49" s="1"/>
      <c r="M49" s="1"/>
      <c r="R49" s="41"/>
      <c r="S49" s="41"/>
      <c r="T49" s="41"/>
      <c r="U49" s="41"/>
      <c r="V49" s="41"/>
      <c r="W49" s="41"/>
      <c r="X49" s="41"/>
      <c r="Y49" s="41"/>
      <c r="Z49" s="41"/>
      <c r="AA49" s="41"/>
      <c r="AB49" s="41"/>
      <c r="AC49" s="41"/>
      <c r="AD49" s="41"/>
    </row>
    <row r="50" spans="2:30" ht="12.75" customHeight="1">
      <c r="B50" s="120" t="s">
        <v>254</v>
      </c>
      <c r="C50" s="120"/>
      <c r="D50" s="120"/>
      <c r="E50" s="120"/>
      <c r="F50" s="120"/>
      <c r="G50" s="120"/>
      <c r="H50" s="374" t="s">
        <v>275</v>
      </c>
      <c r="I50" s="374"/>
      <c r="L50" s="1"/>
      <c r="M50" s="1"/>
      <c r="R50" s="41"/>
      <c r="S50" s="41"/>
      <c r="T50" s="41"/>
      <c r="U50" s="41"/>
      <c r="V50" s="41"/>
      <c r="W50" s="41"/>
      <c r="X50" s="41"/>
      <c r="Y50" s="41"/>
      <c r="Z50" s="41"/>
      <c r="AA50" s="41"/>
      <c r="AB50" s="41"/>
      <c r="AC50" s="41"/>
      <c r="AD50" s="41"/>
    </row>
    <row r="51" spans="2:30">
      <c r="L51" s="1"/>
      <c r="M51" s="1"/>
      <c r="R51" s="41"/>
      <c r="S51" s="41"/>
      <c r="T51" s="41"/>
      <c r="U51" s="41"/>
      <c r="V51" s="41"/>
      <c r="W51" s="41"/>
      <c r="X51" s="41"/>
      <c r="Y51" s="41"/>
      <c r="Z51" s="41"/>
      <c r="AA51" s="41"/>
      <c r="AB51" s="41"/>
      <c r="AC51" s="41"/>
      <c r="AD51" s="41"/>
    </row>
    <row r="52" spans="2:30">
      <c r="B52" s="74"/>
      <c r="C52" s="75" t="s">
        <v>274</v>
      </c>
      <c r="D52" s="75" t="s">
        <v>223</v>
      </c>
      <c r="E52" s="75" t="s">
        <v>224</v>
      </c>
      <c r="F52" s="75" t="s">
        <v>225</v>
      </c>
      <c r="G52" s="75" t="s">
        <v>226</v>
      </c>
      <c r="H52" s="75" t="s">
        <v>227</v>
      </c>
      <c r="L52" s="1"/>
      <c r="M52" s="1"/>
      <c r="R52" s="41"/>
      <c r="S52" s="41"/>
      <c r="T52" s="41"/>
      <c r="U52" s="41"/>
      <c r="V52" s="41"/>
      <c r="W52" s="41"/>
      <c r="X52" s="41"/>
      <c r="Y52" s="41"/>
      <c r="Z52" s="41"/>
      <c r="AA52" s="41"/>
      <c r="AB52" s="41"/>
      <c r="AC52" s="41"/>
      <c r="AD52" s="41"/>
    </row>
    <row r="53" spans="2:30">
      <c r="B53" s="74" t="s">
        <v>255</v>
      </c>
      <c r="C53" s="250">
        <f>I28/I33</f>
        <v>21.859631594278831</v>
      </c>
      <c r="D53" s="250">
        <f>C53*(1+D44)*(1+D45)</f>
        <v>22.605536873354605</v>
      </c>
      <c r="E53" s="250">
        <f>D53*(1+E44)*(1+E45)</f>
        <v>23.37226017025661</v>
      </c>
      <c r="F53" s="250">
        <f>E53*(1+F44)*(1+F45)</f>
        <v>24.291958607956207</v>
      </c>
      <c r="G53" s="250">
        <f>F53*(1+G44)*(1+G45)</f>
        <v>25.302625545840225</v>
      </c>
      <c r="H53" s="250">
        <f>G53*(1+H44)*(1+H45)</f>
        <v>26.308657937542829</v>
      </c>
      <c r="L53" s="1"/>
      <c r="M53" s="1"/>
      <c r="R53" s="41"/>
      <c r="S53" s="41"/>
      <c r="T53" s="41"/>
      <c r="U53" s="41"/>
      <c r="V53" s="41"/>
      <c r="W53" s="41"/>
      <c r="X53" s="41"/>
      <c r="Y53" s="41"/>
      <c r="Z53" s="41"/>
      <c r="AA53" s="41"/>
      <c r="AB53" s="41"/>
      <c r="AC53" s="41"/>
      <c r="AD53" s="41"/>
    </row>
    <row r="54" spans="2:30">
      <c r="L54" s="1"/>
      <c r="M54" s="1"/>
      <c r="R54" s="41"/>
      <c r="S54" s="41"/>
      <c r="T54" s="41"/>
      <c r="U54" s="41"/>
      <c r="V54" s="41"/>
      <c r="W54" s="41"/>
      <c r="X54" s="41"/>
      <c r="Y54" s="41"/>
      <c r="Z54" s="41"/>
      <c r="AA54" s="41"/>
      <c r="AB54" s="41"/>
      <c r="AC54" s="41"/>
      <c r="AD54" s="41"/>
    </row>
    <row r="55" spans="2:30">
      <c r="L55" s="1"/>
      <c r="M55" s="1"/>
      <c r="R55" s="41"/>
      <c r="S55" s="41"/>
      <c r="T55" s="41"/>
      <c r="U55" s="41"/>
      <c r="V55" s="41"/>
      <c r="W55" s="41"/>
      <c r="X55" s="41"/>
      <c r="Y55" s="41"/>
      <c r="Z55" s="41"/>
      <c r="AA55" s="41"/>
      <c r="AB55" s="41"/>
      <c r="AC55" s="41"/>
      <c r="AD55" s="41"/>
    </row>
    <row r="56" spans="2:30">
      <c r="B56" s="120" t="s">
        <v>256</v>
      </c>
      <c r="C56" s="120"/>
      <c r="D56" s="120"/>
      <c r="E56" s="120"/>
      <c r="F56" s="120"/>
      <c r="G56" s="120"/>
      <c r="H56" s="374" t="s">
        <v>275</v>
      </c>
      <c r="I56" s="374"/>
      <c r="L56" s="1"/>
      <c r="M56" s="1"/>
      <c r="R56" s="41"/>
      <c r="S56" s="41"/>
      <c r="T56" s="41"/>
      <c r="U56" s="41"/>
      <c r="V56" s="41"/>
      <c r="W56" s="41"/>
      <c r="X56" s="41"/>
      <c r="Y56" s="41"/>
      <c r="Z56" s="41"/>
      <c r="AA56" s="41"/>
      <c r="AB56" s="41"/>
      <c r="AC56" s="41"/>
      <c r="AD56" s="41"/>
    </row>
    <row r="57" spans="2:30">
      <c r="L57" s="1"/>
      <c r="M57" s="1"/>
      <c r="R57" s="41"/>
      <c r="S57" s="41"/>
      <c r="T57" s="41"/>
      <c r="U57" s="41"/>
      <c r="V57" s="41"/>
      <c r="W57" s="41"/>
      <c r="X57" s="41"/>
      <c r="Y57" s="41"/>
      <c r="Z57" s="41"/>
      <c r="AA57" s="41"/>
      <c r="AB57" s="41"/>
      <c r="AC57" s="41"/>
      <c r="AD57" s="41"/>
    </row>
    <row r="58" spans="2:30">
      <c r="B58" s="74" t="s">
        <v>252</v>
      </c>
      <c r="C58" s="75" t="s">
        <v>274</v>
      </c>
      <c r="D58" s="75" t="s">
        <v>223</v>
      </c>
      <c r="E58" s="75" t="s">
        <v>224</v>
      </c>
      <c r="F58" s="75" t="s">
        <v>225</v>
      </c>
      <c r="G58" s="75" t="s">
        <v>226</v>
      </c>
      <c r="H58" s="75" t="s">
        <v>227</v>
      </c>
      <c r="I58" s="74"/>
      <c r="L58" s="1"/>
      <c r="M58" s="1"/>
      <c r="R58" s="41"/>
      <c r="S58" s="41"/>
      <c r="T58" s="41"/>
      <c r="U58" s="41"/>
      <c r="V58" s="41"/>
      <c r="W58" s="41"/>
      <c r="X58" s="41"/>
      <c r="Y58" s="41"/>
      <c r="Z58" s="41"/>
      <c r="AA58" s="41"/>
      <c r="AB58" s="41"/>
      <c r="AC58" s="41"/>
      <c r="AD58" s="41"/>
    </row>
    <row r="59" spans="2:30">
      <c r="B59" s="251" t="s">
        <v>246</v>
      </c>
      <c r="C59" s="245">
        <f>C$53+C15</f>
        <v>44.359631594278831</v>
      </c>
      <c r="D59" s="245">
        <f t="shared" ref="D59:H59" si="2">D$53+D15</f>
        <v>45.668036873354602</v>
      </c>
      <c r="E59" s="245">
        <f t="shared" si="2"/>
        <v>47.011322670256604</v>
      </c>
      <c r="F59" s="245">
        <f t="shared" si="2"/>
        <v>48.521997670456201</v>
      </c>
      <c r="G59" s="245">
        <f t="shared" si="2"/>
        <v>50.138415584902717</v>
      </c>
      <c r="H59" s="245">
        <f t="shared" si="2"/>
        <v>51.765342727581881</v>
      </c>
      <c r="I59" s="245"/>
      <c r="L59" s="1"/>
      <c r="M59" s="1"/>
      <c r="R59" s="41"/>
      <c r="S59" s="41"/>
      <c r="T59" s="41"/>
      <c r="U59" s="41"/>
      <c r="V59" s="41"/>
      <c r="W59" s="41"/>
      <c r="X59" s="41"/>
      <c r="Y59" s="41"/>
      <c r="Z59" s="41"/>
      <c r="AA59" s="41"/>
      <c r="AB59" s="41"/>
      <c r="AC59" s="41"/>
      <c r="AD59" s="41"/>
    </row>
    <row r="60" spans="2:30">
      <c r="B60" s="74" t="s">
        <v>247</v>
      </c>
      <c r="C60" s="245">
        <f t="shared" ref="C60:H64" si="3">C$53+C16</f>
        <v>115.60963159427882</v>
      </c>
      <c r="D60" s="245">
        <f t="shared" si="3"/>
        <v>118.69928687335459</v>
      </c>
      <c r="E60" s="245">
        <f t="shared" si="3"/>
        <v>121.86835392025658</v>
      </c>
      <c r="F60" s="245">
        <f t="shared" si="3"/>
        <v>125.25045470170616</v>
      </c>
      <c r="G60" s="245">
        <f t="shared" si="3"/>
        <v>128.78508404193391</v>
      </c>
      <c r="H60" s="245">
        <f t="shared" si="3"/>
        <v>132.37817789603886</v>
      </c>
      <c r="I60" s="245"/>
      <c r="L60" s="1"/>
      <c r="M60" s="1"/>
      <c r="R60" s="41"/>
      <c r="S60" s="41"/>
      <c r="T60" s="41"/>
      <c r="U60" s="41"/>
      <c r="V60" s="41"/>
      <c r="W60" s="41"/>
      <c r="X60" s="41"/>
      <c r="Y60" s="41"/>
      <c r="Z60" s="41"/>
      <c r="AA60" s="41"/>
      <c r="AB60" s="41"/>
      <c r="AC60" s="41"/>
      <c r="AD60" s="41"/>
    </row>
    <row r="61" spans="2:30">
      <c r="B61" s="74" t="s">
        <v>248</v>
      </c>
      <c r="C61" s="245">
        <f t="shared" si="3"/>
        <v>108.35963159427882</v>
      </c>
      <c r="D61" s="245">
        <f t="shared" si="3"/>
        <v>111.2680368733546</v>
      </c>
      <c r="E61" s="245">
        <f t="shared" si="3"/>
        <v>114.2513226702566</v>
      </c>
      <c r="F61" s="245">
        <f t="shared" si="3"/>
        <v>117.44299767045618</v>
      </c>
      <c r="G61" s="245">
        <f t="shared" si="3"/>
        <v>120.7824405849027</v>
      </c>
      <c r="H61" s="245">
        <f t="shared" si="3"/>
        <v>124.17546835258186</v>
      </c>
      <c r="I61" s="245"/>
      <c r="L61" s="1"/>
      <c r="M61" s="1"/>
      <c r="R61" s="41"/>
      <c r="S61" s="41"/>
      <c r="T61" s="41"/>
      <c r="U61" s="41"/>
      <c r="V61" s="41"/>
      <c r="W61" s="41"/>
      <c r="X61" s="41"/>
      <c r="Y61" s="41"/>
      <c r="Z61" s="41"/>
      <c r="AA61" s="41"/>
      <c r="AB61" s="41"/>
      <c r="AC61" s="41"/>
      <c r="AD61" s="41"/>
    </row>
    <row r="62" spans="2:30">
      <c r="B62" s="74" t="s">
        <v>249</v>
      </c>
      <c r="C62" s="245">
        <f t="shared" si="3"/>
        <v>165.52629826094548</v>
      </c>
      <c r="D62" s="245">
        <f t="shared" si="3"/>
        <v>169.86387020668789</v>
      </c>
      <c r="E62" s="245">
        <f t="shared" si="3"/>
        <v>174.31205183692322</v>
      </c>
      <c r="F62" s="245">
        <f t="shared" si="3"/>
        <v>179.00524506628949</v>
      </c>
      <c r="G62" s="245">
        <f t="shared" si="3"/>
        <v>183.88374416563181</v>
      </c>
      <c r="H62" s="245">
        <f t="shared" si="3"/>
        <v>188.85430452282918</v>
      </c>
      <c r="I62" s="245"/>
      <c r="L62" s="1"/>
      <c r="M62" s="1"/>
      <c r="R62" s="41"/>
      <c r="S62" s="41"/>
      <c r="T62" s="41"/>
      <c r="U62" s="41"/>
      <c r="V62" s="41"/>
      <c r="W62" s="41"/>
      <c r="X62" s="41"/>
      <c r="Y62" s="41"/>
      <c r="Z62" s="41"/>
      <c r="AA62" s="41"/>
      <c r="AB62" s="41"/>
      <c r="AC62" s="41"/>
      <c r="AD62" s="41"/>
    </row>
    <row r="63" spans="2:30">
      <c r="B63" s="74" t="s">
        <v>250</v>
      </c>
      <c r="C63" s="245">
        <f t="shared" si="3"/>
        <v>223.85963159427882</v>
      </c>
      <c r="D63" s="245">
        <f t="shared" si="3"/>
        <v>229.65553687335458</v>
      </c>
      <c r="E63" s="245">
        <f t="shared" si="3"/>
        <v>235.59851017025659</v>
      </c>
      <c r="F63" s="245">
        <f t="shared" si="3"/>
        <v>241.82386485795615</v>
      </c>
      <c r="G63" s="245">
        <f t="shared" si="3"/>
        <v>248.27282945209012</v>
      </c>
      <c r="H63" s="245">
        <f t="shared" si="3"/>
        <v>254.85311694144895</v>
      </c>
      <c r="I63" s="245"/>
      <c r="L63" s="1"/>
      <c r="M63" s="1"/>
      <c r="R63" s="41"/>
      <c r="S63" s="41"/>
      <c r="T63" s="41"/>
      <c r="U63" s="41"/>
      <c r="V63" s="41"/>
      <c r="W63" s="41"/>
      <c r="X63" s="41"/>
      <c r="Y63" s="41"/>
      <c r="Z63" s="41"/>
      <c r="AA63" s="41"/>
      <c r="AB63" s="41"/>
      <c r="AC63" s="41"/>
      <c r="AD63" s="41"/>
    </row>
    <row r="64" spans="2:30">
      <c r="B64" s="74" t="s">
        <v>251</v>
      </c>
      <c r="C64" s="245">
        <f t="shared" si="3"/>
        <v>540.85963159427888</v>
      </c>
      <c r="D64" s="245">
        <f t="shared" si="3"/>
        <v>554.5805368733545</v>
      </c>
      <c r="E64" s="245">
        <f t="shared" si="3"/>
        <v>568.64663517025645</v>
      </c>
      <c r="F64" s="245">
        <f t="shared" si="3"/>
        <v>583.19819298295602</v>
      </c>
      <c r="G64" s="245">
        <f t="shared" si="3"/>
        <v>598.18151578021502</v>
      </c>
      <c r="H64" s="245">
        <f t="shared" si="3"/>
        <v>613.50952042777703</v>
      </c>
      <c r="I64" s="245"/>
      <c r="L64" s="1"/>
      <c r="M64" s="1"/>
      <c r="R64" s="41"/>
      <c r="S64" s="41"/>
      <c r="T64" s="41"/>
      <c r="U64" s="41"/>
      <c r="V64" s="41"/>
      <c r="W64" s="41"/>
      <c r="X64" s="41"/>
      <c r="Y64" s="41"/>
      <c r="Z64" s="41"/>
      <c r="AA64" s="41"/>
      <c r="AB64" s="41"/>
      <c r="AC64" s="41"/>
      <c r="AD64" s="41"/>
    </row>
    <row r="65" spans="2:30">
      <c r="B65" s="76"/>
      <c r="C65" s="277"/>
      <c r="D65" s="277"/>
      <c r="E65" s="277"/>
      <c r="F65" s="277"/>
      <c r="G65" s="277"/>
      <c r="H65" s="277"/>
      <c r="I65" s="108"/>
      <c r="L65" s="1"/>
      <c r="M65" s="1"/>
      <c r="R65" s="41"/>
      <c r="S65" s="41"/>
      <c r="T65" s="41"/>
      <c r="U65" s="41"/>
      <c r="V65" s="41"/>
      <c r="W65" s="41"/>
      <c r="X65" s="41"/>
      <c r="Y65" s="41"/>
      <c r="Z65" s="41"/>
      <c r="AA65" s="41"/>
      <c r="AB65" s="41"/>
      <c r="AC65" s="41"/>
      <c r="AD65" s="41"/>
    </row>
    <row r="66" spans="2:30" ht="14.25" customHeight="1">
      <c r="B66" s="257" t="s">
        <v>266</v>
      </c>
      <c r="C66" s="257"/>
      <c r="D66" s="257"/>
      <c r="E66" s="257"/>
      <c r="F66" s="257"/>
      <c r="G66" s="257"/>
      <c r="H66" s="373" t="s">
        <v>275</v>
      </c>
      <c r="I66" s="373"/>
      <c r="J66" s="232"/>
      <c r="K66" s="232"/>
      <c r="L66" s="232"/>
      <c r="M66" s="232"/>
      <c r="N66" s="232"/>
      <c r="O66" s="232"/>
    </row>
    <row r="67" spans="2:30" ht="15">
      <c r="H67" s="3"/>
      <c r="J67" s="232"/>
      <c r="K67" s="232"/>
      <c r="L67" s="232"/>
      <c r="M67" s="232"/>
      <c r="N67" s="232"/>
      <c r="O67" s="232"/>
    </row>
    <row r="68" spans="2:30" ht="15">
      <c r="B68" s="74" t="s">
        <v>252</v>
      </c>
      <c r="C68" s="74"/>
      <c r="D68" s="75" t="s">
        <v>42</v>
      </c>
      <c r="E68" s="75" t="s">
        <v>43</v>
      </c>
      <c r="F68" s="75" t="s">
        <v>44</v>
      </c>
      <c r="G68" s="75" t="s">
        <v>45</v>
      </c>
      <c r="H68" s="75" t="s">
        <v>46</v>
      </c>
      <c r="I68" s="74"/>
      <c r="J68" s="232"/>
      <c r="K68" s="232"/>
      <c r="L68" s="232"/>
      <c r="M68" s="232"/>
      <c r="N68" s="232"/>
      <c r="O68" s="232"/>
    </row>
    <row r="69" spans="2:30" ht="15">
      <c r="B69" s="251" t="s">
        <v>246</v>
      </c>
      <c r="C69" s="251"/>
      <c r="D69" s="276">
        <f t="shared" ref="D69:H74" si="4">D59*(1+$C$38)^0.5</f>
        <v>47.645504672861769</v>
      </c>
      <c r="E69" s="276">
        <f t="shared" si="4"/>
        <v>49.046955974365495</v>
      </c>
      <c r="F69" s="276">
        <f t="shared" si="4"/>
        <v>50.623044584891709</v>
      </c>
      <c r="G69" s="276">
        <f t="shared" si="4"/>
        <v>52.309454874645027</v>
      </c>
      <c r="H69" s="276">
        <f t="shared" si="4"/>
        <v>54.006829451833234</v>
      </c>
      <c r="I69" s="251"/>
      <c r="J69" s="232"/>
      <c r="K69" s="232"/>
      <c r="L69" s="232"/>
      <c r="M69" s="232"/>
      <c r="N69" s="232"/>
      <c r="O69" s="232"/>
      <c r="P69" s="41"/>
      <c r="Q69" s="41"/>
      <c r="R69" s="41"/>
      <c r="S69" s="41"/>
      <c r="T69" s="41"/>
      <c r="U69" s="41"/>
      <c r="V69" s="41"/>
      <c r="W69" s="41"/>
      <c r="X69" s="41"/>
      <c r="Y69" s="41"/>
      <c r="Z69" s="41"/>
      <c r="AA69" s="41"/>
      <c r="AB69" s="41"/>
      <c r="AC69" s="41"/>
      <c r="AD69" s="41"/>
    </row>
    <row r="70" spans="2:30" ht="15">
      <c r="B70" s="74" t="s">
        <v>247</v>
      </c>
      <c r="C70" s="74"/>
      <c r="D70" s="276">
        <f t="shared" si="4"/>
        <v>123.83907464806128</v>
      </c>
      <c r="E70" s="276">
        <f t="shared" si="4"/>
        <v>127.14536519894499</v>
      </c>
      <c r="F70" s="276">
        <f t="shared" si="4"/>
        <v>130.67391404008566</v>
      </c>
      <c r="G70" s="276">
        <f t="shared" si="4"/>
        <v>134.36159606621882</v>
      </c>
      <c r="H70" s="276">
        <f t="shared" si="4"/>
        <v>138.11027417319639</v>
      </c>
      <c r="I70" s="74"/>
      <c r="J70" s="232"/>
      <c r="K70" s="232"/>
      <c r="L70" s="232"/>
      <c r="M70" s="232"/>
      <c r="N70" s="232"/>
      <c r="O70" s="232"/>
      <c r="P70" s="41"/>
      <c r="Q70" s="41"/>
      <c r="R70" s="41"/>
      <c r="S70" s="41"/>
      <c r="T70" s="41"/>
      <c r="U70" s="41"/>
      <c r="V70" s="41"/>
      <c r="W70" s="41"/>
      <c r="X70" s="41"/>
      <c r="Y70" s="41"/>
      <c r="Z70" s="41"/>
      <c r="AA70" s="41"/>
      <c r="AB70" s="41"/>
      <c r="AC70" s="41"/>
      <c r="AD70" s="41"/>
    </row>
    <row r="71" spans="2:30" ht="15">
      <c r="B71" s="74" t="s">
        <v>248</v>
      </c>
      <c r="C71" s="74"/>
      <c r="D71" s="276">
        <f t="shared" si="4"/>
        <v>116.08604472076028</v>
      </c>
      <c r="E71" s="276">
        <f t="shared" si="4"/>
        <v>119.19850952346147</v>
      </c>
      <c r="F71" s="276">
        <f t="shared" si="4"/>
        <v>122.52838697271507</v>
      </c>
      <c r="G71" s="276">
        <f t="shared" si="4"/>
        <v>126.01243082216398</v>
      </c>
      <c r="H71" s="276">
        <f t="shared" si="4"/>
        <v>129.55237979804016</v>
      </c>
      <c r="I71" s="74"/>
      <c r="J71" s="232"/>
      <c r="K71" s="232"/>
      <c r="L71" s="232"/>
      <c r="M71" s="232"/>
      <c r="N71" s="232"/>
      <c r="O71" s="232"/>
      <c r="P71" s="41"/>
      <c r="Q71" s="41"/>
      <c r="R71" s="41"/>
      <c r="S71" s="41"/>
      <c r="T71" s="41"/>
      <c r="U71" s="41"/>
      <c r="V71" s="41"/>
      <c r="W71" s="41"/>
      <c r="X71" s="41"/>
      <c r="Y71" s="41"/>
      <c r="Z71" s="41"/>
      <c r="AA71" s="41"/>
      <c r="AB71" s="41"/>
      <c r="AC71" s="41"/>
      <c r="AD71" s="41"/>
    </row>
    <row r="72" spans="2:30" ht="15">
      <c r="B72" s="74" t="s">
        <v>249</v>
      </c>
      <c r="C72" s="74"/>
      <c r="D72" s="276">
        <f t="shared" si="4"/>
        <v>177.21913127396127</v>
      </c>
      <c r="E72" s="276">
        <f t="shared" si="4"/>
        <v>181.85992324049246</v>
      </c>
      <c r="F72" s="276">
        <f t="shared" si="4"/>
        <v>186.75633603267187</v>
      </c>
      <c r="G72" s="276">
        <f t="shared" si="4"/>
        <v>191.84607860861965</v>
      </c>
      <c r="H72" s="276">
        <f t="shared" si="4"/>
        <v>197.03186877915721</v>
      </c>
      <c r="I72" s="74"/>
      <c r="J72" s="232"/>
      <c r="K72" s="232"/>
      <c r="L72" s="232"/>
      <c r="M72" s="232"/>
      <c r="N72" s="232"/>
      <c r="O72" s="232"/>
      <c r="P72" s="41"/>
      <c r="Q72" s="41"/>
      <c r="R72" s="41"/>
      <c r="S72" s="41"/>
      <c r="T72" s="41"/>
      <c r="U72" s="41"/>
      <c r="V72" s="41"/>
      <c r="W72" s="41"/>
      <c r="X72" s="41"/>
      <c r="Y72" s="41"/>
      <c r="Z72" s="41"/>
      <c r="AA72" s="41"/>
      <c r="AB72" s="41"/>
      <c r="AC72" s="41"/>
      <c r="AD72" s="41"/>
    </row>
    <row r="73" spans="2:30" ht="15">
      <c r="B73" s="74" t="s">
        <v>250</v>
      </c>
      <c r="C73" s="74"/>
      <c r="D73" s="276">
        <f t="shared" si="4"/>
        <v>239.59983183845213</v>
      </c>
      <c r="E73" s="276">
        <f t="shared" si="4"/>
        <v>245.80014131909562</v>
      </c>
      <c r="F73" s="276">
        <f t="shared" si="4"/>
        <v>252.29505956324005</v>
      </c>
      <c r="G73" s="276">
        <f t="shared" si="4"/>
        <v>259.02327022745203</v>
      </c>
      <c r="H73" s="276">
        <f t="shared" si="4"/>
        <v>265.88849018846037</v>
      </c>
      <c r="I73" s="74"/>
      <c r="J73" s="232"/>
      <c r="K73" s="232"/>
      <c r="L73" s="232"/>
      <c r="M73" s="232"/>
      <c r="N73" s="232"/>
      <c r="O73" s="232"/>
      <c r="P73" s="41"/>
      <c r="Q73" s="41"/>
      <c r="R73" s="41"/>
      <c r="S73" s="41"/>
      <c r="T73" s="41"/>
      <c r="U73" s="41"/>
      <c r="V73" s="41"/>
      <c r="W73" s="41"/>
      <c r="X73" s="41"/>
      <c r="Y73" s="41"/>
      <c r="Z73" s="41"/>
      <c r="AA73" s="41"/>
      <c r="AB73" s="41"/>
      <c r="AC73" s="41"/>
      <c r="AD73" s="41"/>
    </row>
    <row r="74" spans="2:30" ht="15">
      <c r="B74" s="74" t="s">
        <v>251</v>
      </c>
      <c r="C74" s="74"/>
      <c r="D74" s="276">
        <f t="shared" si="4"/>
        <v>578.59438176319941</v>
      </c>
      <c r="E74" s="276">
        <f t="shared" si="4"/>
        <v>593.26955499196151</v>
      </c>
      <c r="F74" s="276">
        <f t="shared" si="4"/>
        <v>608.45120857792756</v>
      </c>
      <c r="G74" s="276">
        <f t="shared" si="4"/>
        <v>624.08332296750677</v>
      </c>
      <c r="H74" s="276">
        <f t="shared" si="4"/>
        <v>640.07504424701665</v>
      </c>
      <c r="I74" s="74"/>
      <c r="J74" s="232"/>
      <c r="K74" s="232"/>
      <c r="L74" s="232"/>
      <c r="M74" s="232"/>
      <c r="N74" s="232"/>
      <c r="O74" s="232"/>
      <c r="P74" s="41"/>
      <c r="Q74" s="41"/>
      <c r="R74" s="41"/>
      <c r="S74" s="41"/>
      <c r="T74" s="41"/>
      <c r="U74" s="41"/>
      <c r="V74" s="41"/>
      <c r="W74" s="41"/>
      <c r="X74" s="41"/>
      <c r="Y74" s="41"/>
      <c r="Z74" s="41"/>
      <c r="AA74" s="41"/>
      <c r="AB74" s="41"/>
      <c r="AC74" s="41"/>
      <c r="AD74" s="41"/>
    </row>
    <row r="75" spans="2:30" ht="15">
      <c r="B75" s="235"/>
      <c r="C75" s="235"/>
      <c r="D75" s="235"/>
      <c r="E75" s="235"/>
      <c r="F75" s="235"/>
      <c r="G75" s="235"/>
      <c r="H75" s="235"/>
      <c r="I75" s="235"/>
      <c r="J75" s="232"/>
      <c r="K75" s="232"/>
      <c r="L75" s="232"/>
      <c r="M75" s="232"/>
      <c r="N75" s="232"/>
      <c r="O75" s="232"/>
      <c r="P75" s="41"/>
      <c r="Q75" s="41"/>
      <c r="R75" s="41"/>
      <c r="S75" s="41"/>
      <c r="T75" s="41"/>
      <c r="U75" s="41"/>
      <c r="V75" s="41"/>
      <c r="W75" s="41"/>
      <c r="X75" s="41"/>
      <c r="Y75" s="41"/>
      <c r="Z75" s="41"/>
      <c r="AA75" s="41"/>
      <c r="AB75" s="41"/>
      <c r="AC75" s="41"/>
      <c r="AD75" s="41"/>
    </row>
    <row r="76" spans="2:30" ht="15">
      <c r="B76" s="235"/>
      <c r="C76" s="235"/>
      <c r="D76" s="235"/>
      <c r="E76" s="235"/>
      <c r="F76" s="235"/>
      <c r="G76" s="235"/>
      <c r="H76" s="235"/>
      <c r="I76" s="235"/>
      <c r="J76" s="232"/>
      <c r="K76" s="232"/>
      <c r="L76" s="232"/>
      <c r="M76" s="232"/>
      <c r="N76" s="232"/>
      <c r="O76" s="232"/>
      <c r="R76" s="41"/>
      <c r="S76" s="41"/>
      <c r="T76" s="41"/>
      <c r="U76" s="41"/>
      <c r="V76" s="41"/>
      <c r="W76" s="41"/>
      <c r="X76" s="41"/>
      <c r="Y76" s="41"/>
      <c r="Z76" s="41"/>
      <c r="AA76" s="41"/>
      <c r="AB76" s="41"/>
      <c r="AC76" s="41"/>
      <c r="AD76" s="41"/>
    </row>
    <row r="77" spans="2:30" ht="15">
      <c r="B77" s="235"/>
      <c r="C77" s="235"/>
      <c r="D77" s="235"/>
      <c r="E77" s="235"/>
      <c r="F77" s="235"/>
      <c r="G77" s="235"/>
      <c r="H77" s="235"/>
      <c r="I77" s="235"/>
      <c r="L77" s="1"/>
      <c r="M77" s="1"/>
      <c r="R77" s="41"/>
      <c r="S77" s="41"/>
      <c r="T77" s="41"/>
      <c r="U77" s="41"/>
      <c r="V77" s="41"/>
      <c r="W77" s="41"/>
      <c r="X77" s="41"/>
      <c r="Y77" s="41"/>
      <c r="Z77" s="41"/>
      <c r="AA77" s="41"/>
      <c r="AB77" s="41"/>
      <c r="AC77" s="41"/>
      <c r="AD77" s="41"/>
    </row>
    <row r="78" spans="2:30">
      <c r="L78" s="1"/>
      <c r="M78" s="1"/>
      <c r="R78" s="41"/>
      <c r="S78" s="41"/>
      <c r="T78" s="41"/>
      <c r="U78" s="41"/>
      <c r="V78" s="41"/>
      <c r="W78" s="41"/>
      <c r="X78" s="41"/>
      <c r="Y78" s="41"/>
      <c r="Z78" s="41"/>
      <c r="AA78" s="41"/>
      <c r="AB78" s="41"/>
      <c r="AC78" s="41"/>
      <c r="AD78" s="41"/>
    </row>
    <row r="79" spans="2:30" ht="15">
      <c r="J79" s="232"/>
      <c r="K79" s="232"/>
      <c r="L79" s="232"/>
      <c r="M79" s="232"/>
      <c r="N79" s="232"/>
      <c r="O79" s="232"/>
      <c r="R79" s="41"/>
      <c r="S79" s="41"/>
      <c r="T79" s="41"/>
      <c r="U79" s="41"/>
      <c r="V79" s="41"/>
      <c r="W79" s="41"/>
      <c r="X79" s="41"/>
      <c r="Y79" s="41"/>
      <c r="Z79" s="41"/>
      <c r="AA79" s="41"/>
      <c r="AB79" s="41"/>
      <c r="AC79" s="41"/>
      <c r="AD79" s="41"/>
    </row>
    <row r="80" spans="2:30" ht="14.25" customHeight="1">
      <c r="B80" s="235"/>
      <c r="C80" s="235"/>
      <c r="D80" s="235"/>
      <c r="E80" s="235"/>
      <c r="F80" s="235"/>
      <c r="G80" s="235"/>
      <c r="H80" s="372"/>
      <c r="I80" s="372"/>
      <c r="J80" s="232"/>
      <c r="K80" s="232"/>
      <c r="L80" s="232"/>
      <c r="M80" s="232"/>
      <c r="N80" s="232"/>
      <c r="O80" s="232"/>
    </row>
    <row r="81" spans="2:30" ht="15">
      <c r="B81" s="235"/>
      <c r="C81" s="235"/>
      <c r="D81" s="235"/>
      <c r="E81" s="235"/>
      <c r="F81" s="235"/>
      <c r="G81" s="235"/>
      <c r="H81" s="235"/>
      <c r="I81" s="235"/>
      <c r="J81" s="232"/>
      <c r="K81" s="232"/>
      <c r="L81" s="232"/>
      <c r="M81" s="232"/>
      <c r="N81" s="232"/>
      <c r="O81" s="232"/>
    </row>
    <row r="82" spans="2:30" ht="15">
      <c r="B82" s="235"/>
      <c r="C82" s="235"/>
      <c r="D82" s="235"/>
      <c r="E82" s="235"/>
      <c r="F82" s="235"/>
      <c r="G82" s="235"/>
      <c r="H82" s="235"/>
      <c r="I82" s="235"/>
      <c r="J82" s="232"/>
      <c r="K82" s="232"/>
      <c r="L82" s="232"/>
      <c r="M82" s="232"/>
      <c r="N82" s="232"/>
      <c r="O82" s="232"/>
    </row>
    <row r="83" spans="2:30" ht="15">
      <c r="B83" s="235"/>
      <c r="C83" s="235"/>
      <c r="D83" s="235"/>
      <c r="E83" s="235"/>
      <c r="F83" s="235"/>
      <c r="G83" s="235"/>
      <c r="H83" s="235"/>
      <c r="I83" s="235"/>
      <c r="J83" s="232"/>
      <c r="K83" s="232"/>
      <c r="L83" s="232"/>
      <c r="M83" s="232"/>
      <c r="N83" s="232"/>
      <c r="O83" s="232"/>
      <c r="P83" s="41"/>
      <c r="Q83" s="41"/>
      <c r="R83" s="41"/>
      <c r="S83" s="41"/>
      <c r="T83" s="41"/>
      <c r="U83" s="41"/>
      <c r="V83" s="41"/>
      <c r="W83" s="41"/>
      <c r="X83" s="41"/>
      <c r="Y83" s="41"/>
      <c r="Z83" s="41"/>
      <c r="AA83" s="41"/>
      <c r="AB83" s="41"/>
      <c r="AC83" s="41"/>
      <c r="AD83" s="41"/>
    </row>
    <row r="84" spans="2:30" ht="15">
      <c r="B84" s="235"/>
      <c r="C84" s="235"/>
      <c r="D84" s="235"/>
      <c r="E84" s="235"/>
      <c r="F84" s="235"/>
      <c r="G84" s="235"/>
      <c r="H84" s="235"/>
      <c r="I84" s="235"/>
      <c r="J84" s="232"/>
      <c r="K84" s="232"/>
      <c r="L84" s="232"/>
      <c r="M84" s="232"/>
      <c r="N84" s="232"/>
      <c r="O84" s="232"/>
      <c r="P84" s="41"/>
      <c r="Q84" s="41"/>
      <c r="R84" s="41"/>
      <c r="S84" s="41"/>
      <c r="T84" s="41"/>
      <c r="U84" s="41"/>
      <c r="V84" s="41"/>
      <c r="W84" s="41"/>
      <c r="X84" s="41"/>
      <c r="Y84" s="41"/>
      <c r="Z84" s="41"/>
      <c r="AA84" s="41"/>
      <c r="AB84" s="41"/>
      <c r="AC84" s="41"/>
      <c r="AD84" s="41"/>
    </row>
    <row r="85" spans="2:30" ht="15">
      <c r="B85" s="235"/>
      <c r="C85" s="235"/>
      <c r="D85" s="235"/>
      <c r="E85" s="235"/>
      <c r="F85" s="235"/>
      <c r="G85" s="235"/>
      <c r="H85" s="235"/>
      <c r="I85" s="235"/>
      <c r="J85" s="232"/>
      <c r="K85" s="232"/>
      <c r="L85" s="232"/>
      <c r="M85" s="232"/>
      <c r="N85" s="232"/>
      <c r="O85" s="232"/>
      <c r="P85" s="41"/>
      <c r="Q85" s="41"/>
      <c r="R85" s="41"/>
      <c r="S85" s="41"/>
      <c r="T85" s="41"/>
      <c r="U85" s="41"/>
      <c r="V85" s="41"/>
      <c r="W85" s="41"/>
      <c r="X85" s="41"/>
      <c r="Y85" s="41"/>
      <c r="Z85" s="41"/>
      <c r="AA85" s="41"/>
      <c r="AB85" s="41"/>
      <c r="AC85" s="41"/>
      <c r="AD85" s="41"/>
    </row>
    <row r="86" spans="2:30" ht="15">
      <c r="B86" s="235"/>
      <c r="C86" s="235"/>
      <c r="D86" s="235"/>
      <c r="E86" s="235"/>
      <c r="F86" s="235"/>
      <c r="G86" s="235"/>
      <c r="H86" s="235"/>
      <c r="I86" s="235"/>
      <c r="J86" s="232"/>
      <c r="K86" s="232"/>
      <c r="L86" s="232"/>
      <c r="M86" s="232"/>
      <c r="N86" s="232"/>
      <c r="O86" s="232"/>
      <c r="P86" s="41"/>
      <c r="Q86" s="41"/>
      <c r="R86" s="41"/>
      <c r="S86" s="41"/>
      <c r="T86" s="41"/>
      <c r="U86" s="41"/>
      <c r="V86" s="41"/>
      <c r="W86" s="41"/>
      <c r="X86" s="41"/>
      <c r="Y86" s="41"/>
      <c r="Z86" s="41"/>
      <c r="AA86" s="41"/>
      <c r="AB86" s="41"/>
      <c r="AC86" s="41"/>
      <c r="AD86" s="41"/>
    </row>
    <row r="87" spans="2:30" ht="15">
      <c r="B87" s="235"/>
      <c r="C87" s="235"/>
      <c r="D87" s="235"/>
      <c r="E87" s="235"/>
      <c r="F87" s="235"/>
      <c r="G87" s="235"/>
      <c r="H87" s="235"/>
      <c r="I87" s="235"/>
      <c r="J87" s="232"/>
      <c r="K87" s="232"/>
      <c r="L87" s="232"/>
      <c r="M87" s="232"/>
      <c r="N87" s="232"/>
      <c r="O87" s="232"/>
      <c r="P87" s="41"/>
      <c r="Q87" s="41"/>
      <c r="R87" s="41"/>
      <c r="S87" s="41"/>
      <c r="T87" s="41"/>
      <c r="U87" s="41"/>
      <c r="V87" s="41"/>
      <c r="W87" s="41"/>
      <c r="X87" s="41"/>
      <c r="Y87" s="41"/>
      <c r="Z87" s="41"/>
      <c r="AA87" s="41"/>
      <c r="AB87" s="41"/>
      <c r="AC87" s="41"/>
      <c r="AD87" s="41"/>
    </row>
    <row r="88" spans="2:30" ht="15">
      <c r="B88" s="235"/>
      <c r="C88" s="235"/>
      <c r="D88" s="235"/>
      <c r="E88" s="235"/>
      <c r="F88" s="235"/>
      <c r="G88" s="235"/>
      <c r="H88" s="235"/>
      <c r="I88" s="235"/>
      <c r="J88" s="232"/>
      <c r="K88" s="232"/>
      <c r="L88" s="232"/>
      <c r="M88" s="232"/>
      <c r="N88" s="232"/>
      <c r="O88" s="232"/>
      <c r="P88" s="41"/>
      <c r="Q88" s="41"/>
      <c r="R88" s="41"/>
      <c r="S88" s="41"/>
      <c r="T88" s="41"/>
      <c r="U88" s="41"/>
      <c r="V88" s="41"/>
      <c r="W88" s="41"/>
      <c r="X88" s="41"/>
      <c r="Y88" s="41"/>
      <c r="Z88" s="41"/>
      <c r="AA88" s="41"/>
      <c r="AB88" s="41"/>
      <c r="AC88" s="41"/>
      <c r="AD88" s="41"/>
    </row>
    <row r="89" spans="2:30" ht="15">
      <c r="B89" s="235"/>
      <c r="C89" s="235"/>
      <c r="D89" s="235"/>
      <c r="E89" s="235"/>
      <c r="F89" s="235"/>
      <c r="G89" s="235"/>
      <c r="H89" s="235"/>
      <c r="I89" s="235"/>
      <c r="J89" s="232"/>
      <c r="K89" s="232"/>
      <c r="L89" s="232"/>
      <c r="M89" s="232"/>
      <c r="N89" s="232"/>
      <c r="O89" s="232"/>
      <c r="P89" s="41"/>
      <c r="Q89" s="41"/>
      <c r="R89" s="41"/>
      <c r="S89" s="41"/>
      <c r="T89" s="41"/>
      <c r="U89" s="41"/>
      <c r="V89" s="41"/>
      <c r="W89" s="41"/>
      <c r="X89" s="41"/>
      <c r="Y89" s="41"/>
      <c r="Z89" s="41"/>
      <c r="AA89" s="41"/>
      <c r="AB89" s="41"/>
      <c r="AC89" s="41"/>
      <c r="AD89" s="41"/>
    </row>
    <row r="90" spans="2:30" ht="15">
      <c r="B90" s="235"/>
      <c r="C90" s="235"/>
      <c r="D90" s="235"/>
      <c r="E90" s="235"/>
      <c r="F90" s="235"/>
      <c r="G90" s="235"/>
      <c r="H90" s="235"/>
      <c r="I90" s="235"/>
      <c r="J90" s="232"/>
      <c r="K90" s="232"/>
      <c r="L90" s="232"/>
      <c r="M90" s="232"/>
      <c r="N90" s="232"/>
      <c r="O90" s="232"/>
      <c r="R90" s="41"/>
      <c r="S90" s="41"/>
      <c r="T90" s="41"/>
      <c r="U90" s="41"/>
      <c r="V90" s="41"/>
      <c r="W90" s="41"/>
      <c r="X90" s="41"/>
      <c r="Y90" s="41"/>
      <c r="Z90" s="41"/>
      <c r="AA90" s="41"/>
      <c r="AB90" s="41"/>
      <c r="AC90" s="41"/>
      <c r="AD90" s="41"/>
    </row>
    <row r="91" spans="2:30" ht="15">
      <c r="B91" s="235"/>
      <c r="C91" s="235"/>
      <c r="D91" s="235"/>
      <c r="E91" s="235"/>
      <c r="F91" s="235"/>
      <c r="G91" s="235"/>
      <c r="H91" s="235"/>
      <c r="I91" s="235"/>
      <c r="L91" s="1"/>
      <c r="M91" s="1"/>
      <c r="R91" s="41"/>
      <c r="S91" s="41"/>
      <c r="T91" s="41"/>
      <c r="U91" s="41"/>
      <c r="V91" s="41"/>
      <c r="W91" s="41"/>
      <c r="X91" s="41"/>
      <c r="Y91" s="41"/>
      <c r="Z91" s="41"/>
      <c r="AA91" s="41"/>
      <c r="AB91" s="41"/>
      <c r="AC91" s="41"/>
      <c r="AD91" s="41"/>
    </row>
    <row r="92" spans="2:30" ht="15">
      <c r="B92" s="235"/>
      <c r="C92" s="235"/>
      <c r="D92" s="235"/>
      <c r="E92" s="235"/>
      <c r="F92" s="235"/>
      <c r="G92" s="235"/>
      <c r="H92" s="235"/>
      <c r="I92" s="235"/>
      <c r="L92" s="1"/>
      <c r="M92" s="1"/>
      <c r="R92" s="41"/>
      <c r="S92" s="41"/>
      <c r="T92" s="41"/>
      <c r="U92" s="41"/>
      <c r="V92" s="41"/>
      <c r="W92" s="41"/>
      <c r="X92" s="41"/>
      <c r="Y92" s="41"/>
      <c r="Z92" s="41"/>
      <c r="AA92" s="41"/>
      <c r="AB92" s="41"/>
      <c r="AC92" s="41"/>
      <c r="AD92" s="41"/>
    </row>
    <row r="93" spans="2:30" ht="15">
      <c r="B93" s="235"/>
      <c r="C93" s="235"/>
      <c r="D93" s="235"/>
      <c r="E93" s="235"/>
      <c r="F93" s="235"/>
      <c r="G93" s="235"/>
      <c r="H93" s="235"/>
      <c r="I93" s="235"/>
      <c r="L93" s="1"/>
      <c r="M93" s="1"/>
      <c r="R93" s="41"/>
      <c r="S93" s="41"/>
      <c r="T93" s="41"/>
      <c r="U93" s="41"/>
      <c r="V93" s="41"/>
      <c r="W93" s="41"/>
      <c r="X93" s="41"/>
      <c r="Y93" s="41"/>
      <c r="Z93" s="41"/>
      <c r="AA93" s="41"/>
      <c r="AB93" s="41"/>
      <c r="AC93" s="41"/>
      <c r="AD93" s="41"/>
    </row>
    <row r="94" spans="2:30" ht="15">
      <c r="B94" s="372"/>
      <c r="C94" s="372"/>
      <c r="D94" s="372"/>
      <c r="E94" s="372"/>
      <c r="F94" s="372"/>
      <c r="G94" s="372"/>
      <c r="H94" s="372"/>
      <c r="I94" s="372"/>
      <c r="L94" s="118"/>
      <c r="M94" s="118"/>
    </row>
    <row r="95" spans="2:30" ht="15">
      <c r="B95" s="235"/>
      <c r="C95" s="235"/>
      <c r="D95" s="235"/>
      <c r="E95" s="235"/>
      <c r="F95" s="235"/>
      <c r="G95" s="235"/>
      <c r="H95" s="235"/>
      <c r="I95" s="235"/>
      <c r="L95" s="1"/>
      <c r="M95" s="1"/>
    </row>
    <row r="96" spans="2:30" ht="15">
      <c r="B96" s="235"/>
      <c r="C96" s="235"/>
      <c r="D96" s="235"/>
      <c r="E96" s="235"/>
      <c r="F96" s="235"/>
      <c r="G96" s="235"/>
      <c r="H96" s="235"/>
      <c r="I96" s="235"/>
      <c r="L96" s="1"/>
      <c r="M96" s="1"/>
    </row>
    <row r="97" spans="2:20" ht="15">
      <c r="B97" s="235"/>
      <c r="C97" s="235"/>
      <c r="D97" s="235"/>
      <c r="E97" s="235"/>
      <c r="F97" s="235"/>
      <c r="G97" s="235"/>
      <c r="H97" s="235"/>
      <c r="I97" s="235"/>
      <c r="M97" s="41"/>
    </row>
    <row r="98" spans="2:20" ht="15">
      <c r="B98" s="235"/>
      <c r="C98" s="235"/>
      <c r="D98" s="235"/>
      <c r="E98" s="235"/>
      <c r="F98" s="235"/>
      <c r="G98" s="235"/>
      <c r="H98" s="235"/>
      <c r="I98" s="235"/>
      <c r="M98" s="41"/>
    </row>
    <row r="99" spans="2:20" ht="15">
      <c r="B99" s="235"/>
      <c r="C99" s="235"/>
      <c r="D99" s="235"/>
      <c r="E99" s="235"/>
      <c r="F99" s="235"/>
      <c r="G99" s="235"/>
      <c r="H99" s="235"/>
      <c r="I99" s="235"/>
      <c r="M99" s="41"/>
    </row>
    <row r="100" spans="2:20" ht="15">
      <c r="B100" s="235"/>
      <c r="C100" s="235"/>
      <c r="D100" s="235"/>
      <c r="E100" s="235"/>
      <c r="F100" s="235"/>
      <c r="G100" s="235"/>
      <c r="H100" s="235"/>
      <c r="I100" s="235"/>
      <c r="M100" s="41"/>
    </row>
    <row r="101" spans="2:20" ht="15">
      <c r="B101" s="235"/>
      <c r="C101" s="235"/>
      <c r="D101" s="235"/>
      <c r="E101" s="235"/>
      <c r="F101" s="235"/>
      <c r="G101" s="235"/>
      <c r="H101" s="235"/>
      <c r="I101" s="235"/>
      <c r="M101" s="41"/>
    </row>
    <row r="102" spans="2:20" ht="15">
      <c r="B102" s="235"/>
      <c r="C102" s="235"/>
      <c r="D102" s="235"/>
      <c r="E102" s="235"/>
      <c r="F102" s="235"/>
      <c r="G102" s="235"/>
      <c r="H102" s="235"/>
      <c r="I102" s="235"/>
      <c r="M102" s="41"/>
    </row>
    <row r="103" spans="2:20" ht="15">
      <c r="B103" s="235"/>
      <c r="C103" s="235"/>
      <c r="D103" s="235"/>
      <c r="E103" s="235"/>
      <c r="F103" s="235"/>
      <c r="G103" s="235"/>
      <c r="H103" s="235"/>
      <c r="I103" s="235"/>
      <c r="M103" s="372"/>
      <c r="N103" s="372"/>
      <c r="O103" s="372"/>
      <c r="P103" s="372"/>
      <c r="Q103" s="372"/>
      <c r="R103" s="372"/>
      <c r="S103" s="372"/>
      <c r="T103" s="372"/>
    </row>
    <row r="104" spans="2:20" ht="15">
      <c r="B104" s="235"/>
      <c r="C104" s="235"/>
      <c r="D104" s="235"/>
      <c r="E104" s="235"/>
      <c r="F104" s="235"/>
      <c r="G104" s="235"/>
      <c r="H104" s="235"/>
      <c r="I104" s="235"/>
      <c r="M104" s="232"/>
      <c r="N104" s="232"/>
      <c r="O104" s="232"/>
      <c r="P104" s="232"/>
      <c r="Q104" s="232"/>
      <c r="R104" s="232"/>
      <c r="S104" s="232"/>
      <c r="T104" s="232"/>
    </row>
    <row r="105" spans="2:20" ht="14.25" customHeight="1">
      <c r="B105" s="372"/>
      <c r="C105" s="372"/>
      <c r="D105" s="372"/>
      <c r="E105" s="372"/>
      <c r="F105" s="372"/>
      <c r="G105" s="235"/>
      <c r="H105" s="372"/>
      <c r="I105" s="372"/>
    </row>
    <row r="106" spans="2:20" ht="15">
      <c r="B106" s="235"/>
      <c r="C106" s="235"/>
      <c r="D106" s="235"/>
      <c r="E106" s="235"/>
      <c r="F106" s="235"/>
      <c r="G106" s="235"/>
      <c r="H106" s="235"/>
      <c r="I106" s="235"/>
    </row>
    <row r="107" spans="2:20" ht="15">
      <c r="B107" s="235"/>
      <c r="C107" s="235"/>
      <c r="D107" s="235"/>
      <c r="E107" s="235"/>
      <c r="F107" s="235"/>
      <c r="G107" s="235"/>
      <c r="H107" s="235"/>
      <c r="I107" s="235"/>
    </row>
    <row r="108" spans="2:20" ht="15">
      <c r="B108" s="235"/>
      <c r="C108" s="235"/>
      <c r="D108" s="235"/>
      <c r="E108" s="235"/>
      <c r="F108" s="235"/>
      <c r="G108" s="235"/>
      <c r="H108" s="235"/>
      <c r="I108" s="235"/>
    </row>
    <row r="109" spans="2:20" ht="15">
      <c r="B109" s="235"/>
      <c r="C109" s="235"/>
      <c r="D109" s="235"/>
      <c r="E109" s="235"/>
      <c r="F109" s="235"/>
      <c r="G109" s="235"/>
      <c r="H109" s="235"/>
      <c r="I109" s="235"/>
    </row>
    <row r="110" spans="2:20" ht="15">
      <c r="B110" s="235"/>
      <c r="C110" s="235"/>
      <c r="D110" s="235"/>
      <c r="E110" s="235"/>
      <c r="F110" s="235"/>
      <c r="G110" s="235"/>
      <c r="H110" s="235"/>
      <c r="I110" s="235"/>
    </row>
    <row r="111" spans="2:20" ht="15">
      <c r="B111" s="235"/>
      <c r="C111" s="235"/>
      <c r="D111" s="235"/>
      <c r="E111" s="235"/>
      <c r="F111" s="235"/>
      <c r="G111" s="235"/>
      <c r="H111" s="235"/>
      <c r="I111" s="235"/>
    </row>
    <row r="112" spans="2:20" ht="15">
      <c r="B112" s="235"/>
      <c r="C112" s="235"/>
      <c r="D112" s="235"/>
      <c r="E112" s="235"/>
      <c r="F112" s="235"/>
      <c r="G112" s="235"/>
      <c r="H112" s="235"/>
      <c r="I112" s="235"/>
    </row>
    <row r="113" spans="2:10" ht="15">
      <c r="B113" s="235"/>
      <c r="C113" s="235"/>
      <c r="D113" s="235"/>
      <c r="E113" s="235"/>
      <c r="F113" s="235"/>
      <c r="G113" s="235"/>
      <c r="H113" s="235"/>
      <c r="I113" s="235"/>
    </row>
    <row r="114" spans="2:10" ht="15">
      <c r="B114" s="235"/>
      <c r="C114" s="235"/>
      <c r="D114" s="235"/>
      <c r="E114" s="235"/>
      <c r="F114" s="235"/>
      <c r="G114" s="235"/>
      <c r="H114" s="235"/>
      <c r="I114" s="235"/>
    </row>
    <row r="115" spans="2:10" ht="15">
      <c r="B115" s="235"/>
      <c r="C115" s="235"/>
      <c r="D115" s="235"/>
      <c r="E115" s="235"/>
      <c r="F115" s="235"/>
      <c r="G115" s="235"/>
      <c r="H115" s="235"/>
      <c r="I115" s="235"/>
    </row>
    <row r="116" spans="2:10" ht="15">
      <c r="B116" s="235"/>
      <c r="C116" s="235"/>
      <c r="D116" s="235"/>
      <c r="E116" s="235"/>
      <c r="F116" s="235"/>
      <c r="G116" s="235"/>
      <c r="H116" s="235"/>
      <c r="I116" s="235"/>
    </row>
    <row r="117" spans="2:10" ht="15">
      <c r="B117" s="235"/>
      <c r="C117" s="235"/>
      <c r="D117" s="235"/>
      <c r="E117" s="235"/>
      <c r="F117" s="235"/>
      <c r="G117" s="235"/>
      <c r="H117" s="235"/>
      <c r="I117" s="235"/>
    </row>
    <row r="118" spans="2:10" ht="15">
      <c r="B118" s="235"/>
      <c r="C118" s="235"/>
      <c r="D118" s="235"/>
      <c r="E118" s="235"/>
      <c r="F118" s="235"/>
      <c r="G118" s="235"/>
      <c r="H118" s="235"/>
      <c r="I118" s="235"/>
      <c r="J118" s="104"/>
    </row>
    <row r="119" spans="2:10" ht="15">
      <c r="B119" s="235"/>
      <c r="C119" s="235"/>
      <c r="D119" s="235"/>
      <c r="E119" s="235"/>
      <c r="F119" s="235"/>
      <c r="G119" s="235"/>
      <c r="H119" s="235"/>
      <c r="I119" s="235"/>
    </row>
    <row r="120" spans="2:10" ht="15">
      <c r="B120" s="235"/>
      <c r="C120" s="235"/>
      <c r="D120" s="235"/>
      <c r="E120" s="235"/>
      <c r="F120" s="235"/>
      <c r="G120" s="235"/>
      <c r="H120" s="235"/>
      <c r="I120" s="235"/>
    </row>
    <row r="121" spans="2:10" ht="14.25" customHeight="1">
      <c r="B121" s="372"/>
      <c r="C121" s="372"/>
      <c r="D121" s="372"/>
      <c r="E121" s="372"/>
      <c r="F121" s="372"/>
      <c r="G121" s="235"/>
      <c r="H121" s="372"/>
      <c r="I121" s="372"/>
    </row>
    <row r="122" spans="2:10" ht="15">
      <c r="B122" s="235"/>
      <c r="C122" s="235"/>
      <c r="D122" s="235"/>
      <c r="E122" s="235"/>
      <c r="F122" s="235"/>
      <c r="G122" s="235"/>
      <c r="H122" s="235"/>
      <c r="I122" s="235"/>
    </row>
    <row r="123" spans="2:10" ht="15">
      <c r="B123" s="235"/>
      <c r="C123" s="235"/>
      <c r="D123" s="235"/>
      <c r="E123" s="235"/>
      <c r="F123" s="235"/>
      <c r="G123" s="235"/>
      <c r="H123" s="235"/>
      <c r="I123" s="235"/>
    </row>
    <row r="124" spans="2:10" ht="15">
      <c r="B124" s="235"/>
      <c r="C124" s="235"/>
      <c r="D124" s="235"/>
      <c r="E124" s="235"/>
      <c r="F124" s="235"/>
      <c r="G124" s="235"/>
      <c r="H124" s="235"/>
      <c r="I124" s="235"/>
    </row>
    <row r="125" spans="2:10" ht="15">
      <c r="B125" s="235"/>
      <c r="C125" s="235"/>
      <c r="D125" s="235"/>
      <c r="E125" s="235"/>
      <c r="F125" s="235"/>
      <c r="G125" s="235"/>
      <c r="H125" s="235"/>
      <c r="I125" s="235"/>
    </row>
    <row r="126" spans="2:10" ht="15">
      <c r="B126" s="235"/>
      <c r="C126" s="235"/>
      <c r="D126" s="235"/>
      <c r="E126" s="235"/>
      <c r="F126" s="235"/>
      <c r="G126" s="235"/>
      <c r="H126" s="235"/>
      <c r="I126" s="235"/>
    </row>
    <row r="127" spans="2:10" ht="15">
      <c r="B127" s="235"/>
      <c r="C127" s="235"/>
      <c r="D127" s="235"/>
      <c r="E127" s="235"/>
      <c r="F127" s="235"/>
      <c r="G127" s="235"/>
      <c r="H127" s="235"/>
      <c r="I127" s="235"/>
    </row>
    <row r="128" spans="2:10" ht="15">
      <c r="B128" s="235"/>
      <c r="C128" s="235"/>
      <c r="D128" s="235"/>
      <c r="E128" s="235"/>
      <c r="F128" s="235"/>
      <c r="G128" s="235"/>
      <c r="H128" s="235"/>
      <c r="I128" s="235"/>
    </row>
    <row r="129" spans="2:10" ht="15">
      <c r="B129" s="235"/>
      <c r="C129" s="235"/>
      <c r="D129" s="235"/>
      <c r="E129" s="235"/>
      <c r="F129" s="235"/>
      <c r="G129" s="235"/>
      <c r="H129" s="235"/>
      <c r="I129" s="235"/>
    </row>
    <row r="130" spans="2:10" ht="15">
      <c r="B130" s="235"/>
      <c r="C130" s="235"/>
      <c r="D130" s="235"/>
      <c r="E130" s="235"/>
      <c r="F130" s="235"/>
      <c r="G130" s="235"/>
      <c r="H130" s="235"/>
      <c r="I130" s="235"/>
    </row>
    <row r="131" spans="2:10" ht="15">
      <c r="B131" s="235"/>
      <c r="C131" s="235"/>
      <c r="D131" s="235"/>
      <c r="E131" s="235"/>
      <c r="F131" s="235"/>
      <c r="G131" s="235"/>
      <c r="H131" s="235"/>
      <c r="I131" s="235"/>
    </row>
    <row r="132" spans="2:10" ht="15">
      <c r="B132" s="235"/>
      <c r="C132" s="235"/>
      <c r="D132" s="235"/>
      <c r="E132" s="235"/>
      <c r="F132" s="235"/>
      <c r="G132" s="235"/>
      <c r="H132" s="235"/>
      <c r="I132" s="235"/>
    </row>
    <row r="133" spans="2:10" ht="15">
      <c r="B133" s="235"/>
      <c r="C133" s="235"/>
      <c r="D133" s="235"/>
      <c r="E133" s="235"/>
      <c r="F133" s="235"/>
      <c r="G133" s="235"/>
      <c r="H133" s="235"/>
      <c r="I133" s="235"/>
    </row>
    <row r="134" spans="2:10" ht="15">
      <c r="B134" s="235"/>
      <c r="C134" s="235"/>
      <c r="D134" s="235"/>
      <c r="E134" s="235"/>
      <c r="F134" s="235"/>
      <c r="G134" s="235"/>
      <c r="H134" s="235"/>
      <c r="I134" s="235"/>
      <c r="J134" s="104"/>
    </row>
    <row r="135" spans="2:10" ht="15">
      <c r="B135" s="235"/>
      <c r="C135" s="235"/>
      <c r="D135" s="235"/>
      <c r="E135" s="235"/>
      <c r="F135" s="235"/>
      <c r="G135" s="235"/>
      <c r="H135" s="235"/>
      <c r="I135" s="235"/>
    </row>
    <row r="136" spans="2:10" ht="15">
      <c r="B136" s="235"/>
      <c r="C136" s="235"/>
      <c r="D136" s="235"/>
      <c r="E136" s="235"/>
      <c r="F136" s="235"/>
      <c r="G136" s="235"/>
      <c r="H136" s="235"/>
      <c r="I136" s="235"/>
    </row>
    <row r="137" spans="2:10" ht="15">
      <c r="B137" s="235"/>
      <c r="C137" s="235"/>
      <c r="D137" s="235"/>
      <c r="E137" s="235"/>
      <c r="F137" s="235"/>
      <c r="G137" s="235"/>
      <c r="H137" s="235"/>
      <c r="I137" s="235"/>
    </row>
    <row r="138" spans="2:10" ht="15">
      <c r="B138" s="235"/>
      <c r="C138" s="235"/>
      <c r="D138" s="235"/>
      <c r="E138" s="235"/>
      <c r="F138" s="235"/>
      <c r="G138" s="235"/>
      <c r="H138" s="235"/>
      <c r="I138" s="235"/>
    </row>
    <row r="139" spans="2:10" ht="15">
      <c r="B139" s="235"/>
      <c r="C139" s="235"/>
      <c r="D139" s="235"/>
      <c r="E139" s="235"/>
      <c r="F139" s="235"/>
      <c r="G139" s="235"/>
      <c r="H139" s="235"/>
      <c r="I139" s="235"/>
    </row>
  </sheetData>
  <dataConsolidate/>
  <mergeCells count="19">
    <mergeCell ref="B94:I94"/>
    <mergeCell ref="M103:T103"/>
    <mergeCell ref="B105:F105"/>
    <mergeCell ref="H105:I105"/>
    <mergeCell ref="B121:F121"/>
    <mergeCell ref="H121:I121"/>
    <mergeCell ref="B2:H2"/>
    <mergeCell ref="C3:I3"/>
    <mergeCell ref="C6:I6"/>
    <mergeCell ref="C8:I8"/>
    <mergeCell ref="H66:I66"/>
    <mergeCell ref="H80:I80"/>
    <mergeCell ref="H50:I50"/>
    <mergeCell ref="H56:I56"/>
    <mergeCell ref="H12:I12"/>
    <mergeCell ref="H25:I25"/>
    <mergeCell ref="H30:I30"/>
    <mergeCell ref="H35:I35"/>
    <mergeCell ref="H41:I41"/>
  </mergeCells>
  <pageMargins left="0.7" right="0.7" top="0.75" bottom="0.75" header="0.3" footer="0.3"/>
  <pageSetup paperSize="9" scale="52"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rgb="FFFFFF00"/>
  </sheetPr>
  <dimension ref="A1:S43"/>
  <sheetViews>
    <sheetView tabSelected="1" workbookViewId="0">
      <selection activeCell="H23" sqref="H23"/>
    </sheetView>
  </sheetViews>
  <sheetFormatPr defaultColWidth="8.85546875" defaultRowHeight="15"/>
  <cols>
    <col min="1" max="1" width="2.5703125" style="81" customWidth="1"/>
    <col min="2" max="2" width="59.42578125" style="81" customWidth="1"/>
    <col min="3" max="7" width="17.42578125" style="81" customWidth="1"/>
    <col min="8" max="8" width="15.28515625" style="81" customWidth="1"/>
    <col min="9" max="16384" width="8.85546875" style="81"/>
  </cols>
  <sheetData>
    <row r="1" spans="1:19">
      <c r="A1" s="82"/>
      <c r="B1" s="378"/>
      <c r="C1" s="378"/>
      <c r="D1" s="378"/>
      <c r="E1" s="378"/>
      <c r="F1" s="378"/>
      <c r="G1" s="378"/>
      <c r="H1" s="378"/>
      <c r="I1" s="378"/>
      <c r="J1" s="378"/>
      <c r="K1" s="378"/>
      <c r="L1" s="378"/>
      <c r="M1" s="82"/>
      <c r="N1" s="82"/>
      <c r="O1" s="82"/>
      <c r="P1" s="82"/>
      <c r="Q1" s="82"/>
    </row>
    <row r="2" spans="1:19" ht="21">
      <c r="A2" s="82"/>
      <c r="B2" s="379" t="s">
        <v>335</v>
      </c>
      <c r="C2" s="379"/>
      <c r="D2" s="379"/>
      <c r="E2" s="379"/>
      <c r="F2" s="379"/>
      <c r="G2" s="379"/>
      <c r="H2" s="379"/>
      <c r="I2" s="279"/>
      <c r="J2" s="279"/>
      <c r="K2" s="279"/>
      <c r="L2" s="279"/>
      <c r="M2" s="82"/>
      <c r="N2" s="82"/>
      <c r="O2" s="82"/>
      <c r="P2" s="82"/>
      <c r="Q2" s="82"/>
    </row>
    <row r="3" spans="1:19">
      <c r="A3" s="82"/>
      <c r="B3" s="279"/>
      <c r="C3" s="279"/>
      <c r="D3" s="279"/>
      <c r="E3" s="279"/>
      <c r="F3" s="279"/>
      <c r="G3" s="279"/>
      <c r="H3" s="279"/>
      <c r="I3" s="279"/>
      <c r="J3" s="279"/>
      <c r="K3" s="279"/>
      <c r="L3" s="279"/>
      <c r="M3" s="82"/>
      <c r="N3" s="82"/>
      <c r="O3" s="82"/>
      <c r="P3" s="82"/>
      <c r="Q3" s="82"/>
    </row>
    <row r="4" spans="1:19" s="1" customFormat="1" ht="15.75">
      <c r="A4" s="2"/>
      <c r="B4" s="67" t="s">
        <v>87</v>
      </c>
      <c r="C4" s="370" t="s">
        <v>340</v>
      </c>
      <c r="D4" s="370"/>
      <c r="E4" s="370"/>
      <c r="F4" s="370"/>
      <c r="G4" s="370"/>
      <c r="H4" s="370"/>
      <c r="I4" s="370"/>
    </row>
    <row r="5" spans="1:19" s="68" customFormat="1" ht="14.25" customHeight="1">
      <c r="A5" s="70"/>
      <c r="B5" s="268" t="s">
        <v>65</v>
      </c>
      <c r="C5" s="268"/>
      <c r="D5" s="268"/>
      <c r="E5" s="268"/>
      <c r="F5" s="268"/>
      <c r="G5" s="268"/>
      <c r="H5" s="268"/>
      <c r="I5" s="268"/>
      <c r="J5" s="67"/>
      <c r="K5" s="67"/>
      <c r="L5" s="67"/>
      <c r="M5" s="67"/>
      <c r="N5" s="67"/>
      <c r="O5" s="67"/>
      <c r="P5" s="67"/>
      <c r="Q5" s="67"/>
      <c r="R5" s="67"/>
    </row>
    <row r="6" spans="1:19" s="68" customFormat="1" ht="14.25" customHeight="1">
      <c r="A6" s="70"/>
      <c r="J6" s="67"/>
      <c r="K6" s="67"/>
      <c r="L6" s="67"/>
      <c r="M6" s="67"/>
      <c r="N6" s="67"/>
      <c r="O6" s="67"/>
      <c r="P6" s="67"/>
      <c r="Q6" s="67"/>
      <c r="R6" s="67"/>
    </row>
    <row r="7" spans="1:19" s="68" customFormat="1" ht="28.5" customHeight="1">
      <c r="B7" s="71" t="s">
        <v>72</v>
      </c>
      <c r="C7" s="368" t="s">
        <v>342</v>
      </c>
      <c r="D7" s="368"/>
      <c r="E7" s="368"/>
      <c r="F7" s="368"/>
      <c r="G7" s="368"/>
      <c r="H7" s="368"/>
      <c r="I7" s="368"/>
    </row>
    <row r="8" spans="1:19" s="68" customFormat="1" ht="12.75">
      <c r="B8" s="67"/>
      <c r="C8" s="67"/>
      <c r="D8" s="67"/>
      <c r="E8" s="67"/>
      <c r="F8" s="67"/>
      <c r="G8" s="67"/>
      <c r="H8" s="67"/>
      <c r="I8" s="265"/>
      <c r="J8" s="67"/>
      <c r="K8" s="67"/>
      <c r="L8" s="67"/>
      <c r="M8" s="67"/>
      <c r="N8" s="67"/>
      <c r="O8" s="67"/>
      <c r="P8" s="67"/>
      <c r="Q8" s="67"/>
      <c r="R8" s="67"/>
      <c r="S8" s="67"/>
    </row>
    <row r="9" spans="1:19" s="68" customFormat="1" ht="137.25" customHeight="1">
      <c r="B9" s="71" t="s">
        <v>1</v>
      </c>
      <c r="C9" s="368" t="s">
        <v>343</v>
      </c>
      <c r="D9" s="368"/>
      <c r="E9" s="368"/>
      <c r="F9" s="368"/>
      <c r="G9" s="368"/>
      <c r="H9" s="368"/>
      <c r="I9" s="368"/>
    </row>
    <row r="10" spans="1:19">
      <c r="A10" s="82"/>
      <c r="B10" s="82"/>
      <c r="C10" s="82"/>
      <c r="D10" s="82"/>
      <c r="E10" s="82"/>
      <c r="F10" s="82"/>
      <c r="G10" s="82"/>
      <c r="H10" s="82"/>
      <c r="I10" s="82"/>
      <c r="J10" s="82"/>
      <c r="K10" s="82"/>
      <c r="L10" s="82"/>
      <c r="M10" s="82"/>
      <c r="N10" s="82"/>
      <c r="O10" s="82"/>
      <c r="P10" s="82"/>
      <c r="Q10" s="82"/>
    </row>
    <row r="11" spans="1:19">
      <c r="A11" s="82"/>
      <c r="B11" s="5" t="s">
        <v>62</v>
      </c>
      <c r="C11" s="5"/>
      <c r="D11" s="5"/>
      <c r="E11" s="5"/>
      <c r="F11" s="5"/>
      <c r="G11" s="5"/>
      <c r="H11" s="5"/>
      <c r="I11" s="5"/>
      <c r="M11" s="82"/>
      <c r="N11" s="82"/>
      <c r="O11" s="82"/>
      <c r="P11" s="82"/>
      <c r="Q11" s="82"/>
    </row>
    <row r="12" spans="1:19" s="351" customFormat="1">
      <c r="A12" s="82"/>
      <c r="B12" s="82" t="s">
        <v>333</v>
      </c>
      <c r="C12" s="364">
        <v>0.4</v>
      </c>
      <c r="D12" s="82" t="s">
        <v>140</v>
      </c>
      <c r="E12" s="82"/>
      <c r="F12" s="82"/>
      <c r="G12" s="82"/>
      <c r="H12" s="82"/>
      <c r="I12" s="82"/>
      <c r="J12" s="82"/>
      <c r="K12" s="82"/>
      <c r="L12" s="82"/>
      <c r="M12" s="82"/>
      <c r="N12" s="82"/>
      <c r="O12" s="82"/>
      <c r="P12" s="82"/>
      <c r="Q12" s="82"/>
    </row>
    <row r="13" spans="1:19" s="351" customFormat="1" ht="20.25" customHeight="1">
      <c r="A13" s="82"/>
      <c r="B13" s="285" t="s">
        <v>334</v>
      </c>
      <c r="C13" s="357">
        <v>84.6</v>
      </c>
      <c r="D13" s="82" t="s">
        <v>140</v>
      </c>
      <c r="E13" s="82"/>
      <c r="F13" s="82"/>
      <c r="G13" s="82"/>
      <c r="H13" s="82"/>
      <c r="I13" s="82"/>
      <c r="J13" s="82"/>
      <c r="K13" s="82"/>
      <c r="L13" s="82"/>
      <c r="M13" s="82"/>
      <c r="N13" s="82"/>
      <c r="O13" s="82"/>
      <c r="P13" s="82"/>
      <c r="Q13" s="82"/>
    </row>
    <row r="14" spans="1:19" ht="20.25" customHeight="1">
      <c r="A14" s="82"/>
      <c r="B14" s="285"/>
      <c r="C14" s="280"/>
      <c r="D14" s="82"/>
      <c r="E14" s="82"/>
      <c r="F14" s="82"/>
      <c r="G14" s="82"/>
      <c r="H14" s="82"/>
      <c r="I14" s="82"/>
      <c r="J14" s="82"/>
      <c r="K14" s="82"/>
      <c r="L14" s="82"/>
      <c r="M14" s="82"/>
      <c r="N14" s="82"/>
      <c r="O14" s="82"/>
      <c r="P14" s="82"/>
      <c r="Q14" s="82"/>
    </row>
    <row r="15" spans="1:19">
      <c r="A15" s="82"/>
      <c r="B15" s="286"/>
      <c r="C15" s="287"/>
      <c r="D15" s="288"/>
      <c r="E15" s="288"/>
      <c r="F15" s="288"/>
      <c r="G15" s="288"/>
      <c r="H15" s="288"/>
      <c r="I15" s="82"/>
      <c r="J15" s="82"/>
      <c r="K15" s="82"/>
      <c r="L15" s="82"/>
      <c r="M15" s="82"/>
      <c r="N15" s="82"/>
      <c r="O15" s="82"/>
      <c r="P15" s="82"/>
      <c r="Q15" s="82"/>
    </row>
    <row r="16" spans="1:19">
      <c r="A16" s="82"/>
      <c r="B16" s="82" t="s">
        <v>279</v>
      </c>
      <c r="C16" s="75" t="s">
        <v>64</v>
      </c>
      <c r="D16" s="75" t="s">
        <v>42</v>
      </c>
      <c r="E16" s="75" t="s">
        <v>43</v>
      </c>
      <c r="F16" s="75" t="s">
        <v>44</v>
      </c>
      <c r="G16" s="75" t="s">
        <v>45</v>
      </c>
      <c r="H16" s="75" t="s">
        <v>46</v>
      </c>
      <c r="I16" s="82"/>
      <c r="J16" s="82"/>
      <c r="K16" s="82"/>
      <c r="L16" s="82"/>
      <c r="M16" s="82"/>
      <c r="N16" s="82"/>
      <c r="O16" s="82"/>
      <c r="P16" s="82"/>
      <c r="Q16" s="82"/>
    </row>
    <row r="17" spans="1:17">
      <c r="A17" s="82"/>
      <c r="B17" s="74" t="s">
        <v>141</v>
      </c>
      <c r="C17" s="124">
        <v>2.5000000000000001E-2</v>
      </c>
      <c r="D17" s="124">
        <v>2.5000000000000001E-2</v>
      </c>
      <c r="E17" s="124">
        <v>2.5000000000000001E-2</v>
      </c>
      <c r="F17" s="124">
        <v>2.5000000000000001E-2</v>
      </c>
      <c r="G17" s="124">
        <v>2.5000000000000001E-2</v>
      </c>
      <c r="H17" s="124">
        <v>2.5000000000000001E-2</v>
      </c>
      <c r="I17" s="82"/>
      <c r="J17" s="82"/>
      <c r="K17" s="82"/>
      <c r="L17" s="82"/>
      <c r="M17" s="82"/>
      <c r="N17" s="82"/>
      <c r="O17" s="82"/>
      <c r="P17" s="82"/>
      <c r="Q17" s="82"/>
    </row>
    <row r="18" spans="1:17">
      <c r="A18" s="82"/>
      <c r="B18" s="74" t="s">
        <v>280</v>
      </c>
      <c r="C18" s="273">
        <v>0</v>
      </c>
      <c r="D18" s="273">
        <f>[3]Escalators!H29</f>
        <v>8.8999999999999999E-3</v>
      </c>
      <c r="E18" s="273">
        <f>[3]Escalators!I29</f>
        <v>8.6999999999999994E-3</v>
      </c>
      <c r="F18" s="273">
        <f>[3]Escalators!J29</f>
        <v>1.3999999999999999E-2</v>
      </c>
      <c r="G18" s="273">
        <f>[3]Escalators!K29</f>
        <v>1.6200000000000003E-2</v>
      </c>
      <c r="H18" s="273">
        <f>[3]Escalators!L29</f>
        <v>1.44E-2</v>
      </c>
      <c r="I18" s="82"/>
      <c r="J18" s="82"/>
      <c r="K18" s="82"/>
      <c r="L18" s="82"/>
      <c r="M18" s="82"/>
      <c r="N18" s="82"/>
      <c r="O18" s="82"/>
      <c r="P18" s="82"/>
      <c r="Q18" s="82"/>
    </row>
    <row r="19" spans="1:17">
      <c r="A19" s="82"/>
      <c r="B19" s="76"/>
      <c r="C19" s="283"/>
      <c r="D19" s="283"/>
      <c r="E19" s="283"/>
      <c r="F19" s="283"/>
      <c r="G19" s="283"/>
      <c r="H19" s="82"/>
      <c r="I19" s="82"/>
      <c r="J19" s="82"/>
      <c r="K19" s="82"/>
      <c r="L19" s="82"/>
      <c r="M19" s="82"/>
      <c r="N19" s="82"/>
      <c r="O19" s="82"/>
      <c r="P19" s="82"/>
      <c r="Q19" s="82"/>
    </row>
    <row r="20" spans="1:17">
      <c r="A20" s="82"/>
      <c r="B20" s="5" t="s">
        <v>142</v>
      </c>
      <c r="C20" s="5"/>
      <c r="D20" s="5"/>
      <c r="E20" s="5"/>
      <c r="F20" s="5"/>
      <c r="G20" s="5"/>
      <c r="H20" s="5"/>
      <c r="I20" s="5" t="s">
        <v>281</v>
      </c>
      <c r="J20" s="284"/>
      <c r="K20" s="284"/>
      <c r="L20" s="284"/>
      <c r="M20" s="82"/>
      <c r="N20" s="82"/>
      <c r="O20" s="82"/>
      <c r="P20" s="82"/>
      <c r="Q20" s="82"/>
    </row>
    <row r="21" spans="1:17">
      <c r="A21" s="82"/>
      <c r="B21" s="284"/>
      <c r="C21" s="284"/>
      <c r="D21" s="284"/>
      <c r="E21" s="284"/>
      <c r="F21" s="284"/>
      <c r="G21" s="284"/>
      <c r="H21" s="284"/>
      <c r="I21" s="284"/>
      <c r="J21" s="284"/>
      <c r="K21" s="284"/>
      <c r="L21" s="284"/>
      <c r="M21" s="82"/>
      <c r="N21" s="82"/>
      <c r="O21" s="82"/>
      <c r="P21" s="82"/>
      <c r="Q21" s="82"/>
    </row>
    <row r="22" spans="1:17">
      <c r="A22" s="82"/>
      <c r="B22" s="74"/>
      <c r="C22" s="75" t="s">
        <v>64</v>
      </c>
      <c r="D22" s="75" t="s">
        <v>42</v>
      </c>
      <c r="E22" s="75" t="s">
        <v>43</v>
      </c>
      <c r="F22" s="75" t="s">
        <v>44</v>
      </c>
      <c r="G22" s="75" t="s">
        <v>45</v>
      </c>
      <c r="H22" s="75" t="s">
        <v>46</v>
      </c>
      <c r="I22" s="82"/>
      <c r="J22" s="82"/>
      <c r="K22" s="82"/>
      <c r="L22" s="82"/>
      <c r="M22" s="82"/>
      <c r="N22" s="82"/>
      <c r="O22" s="82"/>
      <c r="P22" s="82"/>
      <c r="Q22" s="82"/>
    </row>
    <row r="23" spans="1:17">
      <c r="A23" s="82"/>
      <c r="B23" s="251" t="s">
        <v>335</v>
      </c>
      <c r="C23" s="278">
        <f>(C12*C13)*(1+C17)*(1+C18)</f>
        <v>34.685999999999993</v>
      </c>
      <c r="D23" s="278">
        <f>C23*(1+D17)*(1+D18)</f>
        <v>35.869573034999988</v>
      </c>
      <c r="E23" s="278">
        <f t="shared" ref="E23:H23" si="0">D23*(1+E17)*(1+E18)</f>
        <v>37.08617927841459</v>
      </c>
      <c r="F23" s="278">
        <f t="shared" si="0"/>
        <v>38.545520433020208</v>
      </c>
      <c r="G23" s="278">
        <f t="shared" si="0"/>
        <v>40.149206810636009</v>
      </c>
      <c r="H23" s="278">
        <f t="shared" si="0"/>
        <v>41.745539273426893</v>
      </c>
      <c r="I23" s="82"/>
      <c r="J23" s="82"/>
      <c r="K23" s="82"/>
      <c r="L23" s="82"/>
      <c r="M23" s="82"/>
      <c r="N23" s="82"/>
      <c r="O23" s="82"/>
      <c r="P23" s="82"/>
      <c r="Q23" s="82"/>
    </row>
    <row r="24" spans="1:17">
      <c r="A24" s="82"/>
      <c r="B24" s="281"/>
      <c r="C24" s="282"/>
      <c r="D24" s="282"/>
      <c r="E24" s="282"/>
      <c r="F24" s="282"/>
      <c r="G24" s="282"/>
      <c r="H24" s="82"/>
      <c r="I24" s="82"/>
      <c r="J24" s="82"/>
      <c r="K24" s="82"/>
      <c r="L24" s="82"/>
      <c r="M24" s="82"/>
      <c r="N24" s="82"/>
      <c r="O24" s="82"/>
      <c r="P24" s="82"/>
      <c r="Q24" s="82"/>
    </row>
    <row r="25" spans="1:17">
      <c r="A25" s="82"/>
      <c r="B25" s="281"/>
      <c r="C25" s="282"/>
      <c r="D25" s="282"/>
      <c r="E25" s="282"/>
      <c r="F25" s="282"/>
      <c r="G25" s="282"/>
      <c r="H25" s="82"/>
      <c r="I25" s="82"/>
      <c r="J25" s="82"/>
      <c r="K25" s="82"/>
      <c r="L25" s="82"/>
      <c r="M25" s="82"/>
      <c r="N25" s="82"/>
      <c r="O25" s="82"/>
      <c r="P25" s="82"/>
      <c r="Q25" s="82"/>
    </row>
    <row r="26" spans="1:17">
      <c r="A26" s="82"/>
      <c r="B26" s="376"/>
      <c r="C26" s="376"/>
      <c r="D26" s="376"/>
      <c r="E26" s="376"/>
      <c r="F26" s="376"/>
      <c r="G26" s="376"/>
      <c r="H26" s="376"/>
      <c r="I26" s="376"/>
      <c r="J26" s="376"/>
      <c r="K26" s="376"/>
      <c r="L26" s="376"/>
      <c r="M26" s="82"/>
      <c r="N26" s="82"/>
      <c r="O26" s="82"/>
      <c r="P26" s="82"/>
      <c r="Q26" s="82"/>
    </row>
    <row r="27" spans="1:17">
      <c r="A27" s="82"/>
      <c r="B27" s="376"/>
      <c r="C27" s="376"/>
      <c r="D27" s="376"/>
      <c r="E27" s="376"/>
      <c r="F27" s="376"/>
      <c r="G27" s="376"/>
      <c r="H27" s="376"/>
      <c r="I27" s="376"/>
      <c r="J27" s="376"/>
      <c r="K27" s="376"/>
      <c r="L27" s="376"/>
      <c r="M27" s="82"/>
      <c r="N27" s="82"/>
      <c r="O27" s="82"/>
      <c r="P27" s="82"/>
      <c r="Q27" s="82"/>
    </row>
    <row r="28" spans="1:17">
      <c r="A28" s="82"/>
      <c r="B28" s="82"/>
      <c r="C28" s="82"/>
      <c r="D28" s="82"/>
      <c r="E28" s="82"/>
      <c r="F28" s="82"/>
      <c r="G28" s="82"/>
      <c r="H28" s="82"/>
      <c r="I28" s="82"/>
      <c r="J28" s="82"/>
      <c r="K28" s="82"/>
      <c r="L28" s="82"/>
      <c r="M28" s="82"/>
      <c r="N28" s="82"/>
      <c r="O28" s="82"/>
      <c r="P28" s="82"/>
      <c r="Q28" s="82"/>
    </row>
    <row r="29" spans="1:17">
      <c r="A29" s="82"/>
      <c r="B29" s="82"/>
      <c r="C29" s="82"/>
      <c r="D29" s="82"/>
      <c r="E29" s="82"/>
      <c r="F29" s="82"/>
      <c r="G29" s="82"/>
      <c r="H29" s="82"/>
      <c r="I29" s="82"/>
      <c r="J29" s="82"/>
      <c r="K29" s="82"/>
      <c r="L29" s="82"/>
      <c r="M29" s="82"/>
      <c r="N29" s="82"/>
      <c r="O29" s="82"/>
      <c r="P29" s="82"/>
      <c r="Q29" s="82"/>
    </row>
    <row r="30" spans="1:17">
      <c r="A30" s="82"/>
      <c r="C30" s="82"/>
      <c r="D30" s="82"/>
      <c r="E30" s="82"/>
      <c r="F30" s="82"/>
      <c r="G30" s="82"/>
      <c r="H30" s="82"/>
      <c r="I30" s="82"/>
      <c r="J30" s="82"/>
      <c r="K30" s="82"/>
      <c r="L30" s="82"/>
      <c r="M30" s="82"/>
      <c r="N30" s="82"/>
      <c r="O30" s="82"/>
      <c r="P30" s="82"/>
      <c r="Q30" s="82"/>
    </row>
    <row r="31" spans="1:17">
      <c r="A31" s="82"/>
      <c r="C31" s="82"/>
      <c r="D31" s="82"/>
      <c r="E31" s="82"/>
      <c r="F31" s="82"/>
      <c r="G31" s="82"/>
      <c r="H31" s="82"/>
      <c r="I31" s="82"/>
      <c r="J31" s="82"/>
      <c r="K31" s="82"/>
      <c r="L31" s="82"/>
      <c r="M31" s="82"/>
      <c r="N31" s="82"/>
      <c r="O31" s="82"/>
      <c r="P31" s="82"/>
      <c r="Q31" s="82"/>
    </row>
    <row r="32" spans="1:17">
      <c r="A32" s="82"/>
      <c r="C32" s="82"/>
      <c r="D32" s="82"/>
      <c r="E32" s="82"/>
      <c r="F32" s="82"/>
      <c r="G32" s="82"/>
      <c r="H32" s="82"/>
      <c r="I32" s="82"/>
      <c r="J32" s="82"/>
      <c r="K32" s="82"/>
      <c r="L32" s="82"/>
      <c r="M32" s="82"/>
      <c r="N32" s="82"/>
      <c r="O32" s="82"/>
      <c r="P32" s="82"/>
      <c r="Q32" s="82"/>
    </row>
    <row r="33" spans="2:12">
      <c r="C33" s="82"/>
      <c r="D33" s="82"/>
      <c r="E33" s="82"/>
      <c r="F33" s="82"/>
      <c r="G33" s="82"/>
      <c r="H33" s="82"/>
      <c r="I33" s="82"/>
      <c r="J33" s="82"/>
      <c r="K33" s="82"/>
      <c r="L33" s="82"/>
    </row>
    <row r="34" spans="2:12">
      <c r="B34" s="82"/>
      <c r="C34" s="82"/>
      <c r="D34" s="82"/>
      <c r="E34" s="82"/>
      <c r="F34" s="82"/>
      <c r="G34" s="82"/>
      <c r="H34" s="82"/>
      <c r="I34" s="82"/>
      <c r="J34" s="82"/>
      <c r="K34" s="82"/>
      <c r="L34" s="82"/>
    </row>
    <row r="35" spans="2:12">
      <c r="B35" s="82"/>
      <c r="C35" s="82"/>
      <c r="D35" s="82"/>
      <c r="E35" s="82"/>
      <c r="F35" s="82"/>
      <c r="G35" s="82"/>
      <c r="H35" s="82"/>
      <c r="I35" s="82"/>
      <c r="J35" s="82"/>
      <c r="K35" s="82"/>
      <c r="L35" s="82"/>
    </row>
    <row r="36" spans="2:12">
      <c r="B36" s="376"/>
      <c r="C36" s="376"/>
      <c r="D36" s="376"/>
      <c r="E36" s="376"/>
      <c r="F36" s="376"/>
      <c r="G36" s="376"/>
      <c r="H36" s="376"/>
      <c r="I36" s="376"/>
      <c r="J36" s="376"/>
      <c r="K36" s="376"/>
      <c r="L36" s="376"/>
    </row>
    <row r="37" spans="2:12" ht="76.5" customHeight="1">
      <c r="B37" s="375"/>
      <c r="C37" s="375"/>
      <c r="D37" s="375"/>
      <c r="E37" s="375"/>
      <c r="F37" s="375"/>
      <c r="G37" s="375"/>
      <c r="H37" s="375"/>
      <c r="I37" s="375"/>
      <c r="J37" s="375"/>
      <c r="K37" s="375"/>
      <c r="L37" s="375"/>
    </row>
    <row r="38" spans="2:12">
      <c r="B38" s="376"/>
      <c r="C38" s="376"/>
      <c r="D38" s="376"/>
      <c r="E38" s="376"/>
      <c r="F38" s="376"/>
      <c r="G38" s="376"/>
      <c r="H38" s="376"/>
      <c r="I38" s="376"/>
      <c r="J38" s="376"/>
      <c r="K38" s="376"/>
      <c r="L38" s="376"/>
    </row>
    <row r="39" spans="2:12">
      <c r="B39" s="82"/>
      <c r="C39" s="82"/>
      <c r="D39" s="82"/>
      <c r="E39" s="82"/>
      <c r="F39" s="82"/>
      <c r="G39" s="82"/>
      <c r="H39" s="82"/>
      <c r="I39" s="82"/>
      <c r="J39" s="82"/>
      <c r="K39" s="82"/>
      <c r="L39" s="82"/>
    </row>
    <row r="40" spans="2:12" ht="67.5" customHeight="1">
      <c r="B40" s="377"/>
      <c r="C40" s="377"/>
      <c r="D40" s="377"/>
      <c r="E40" s="377"/>
      <c r="F40" s="377"/>
      <c r="G40" s="377"/>
      <c r="H40" s="377"/>
      <c r="I40" s="377"/>
      <c r="J40" s="377"/>
      <c r="K40" s="377"/>
      <c r="L40" s="377"/>
    </row>
    <row r="41" spans="2:12">
      <c r="B41" s="82"/>
      <c r="C41" s="82"/>
      <c r="D41" s="82"/>
      <c r="E41" s="82"/>
      <c r="F41" s="82"/>
      <c r="G41" s="82"/>
      <c r="H41" s="82"/>
      <c r="I41" s="82"/>
      <c r="J41" s="82"/>
      <c r="K41" s="82"/>
      <c r="L41" s="82"/>
    </row>
    <row r="42" spans="2:12">
      <c r="B42" s="82"/>
      <c r="C42" s="82"/>
      <c r="D42" s="82"/>
      <c r="E42" s="82"/>
      <c r="F42" s="82"/>
      <c r="G42" s="82"/>
      <c r="H42" s="82"/>
      <c r="I42" s="82"/>
      <c r="J42" s="82"/>
      <c r="K42" s="82"/>
      <c r="L42" s="82"/>
    </row>
    <row r="43" spans="2:12">
      <c r="B43" s="82"/>
      <c r="C43" s="82"/>
      <c r="D43" s="82"/>
      <c r="E43" s="82"/>
      <c r="F43" s="82"/>
      <c r="G43" s="82"/>
      <c r="H43" s="82"/>
      <c r="I43" s="82"/>
      <c r="J43" s="82"/>
      <c r="K43" s="82"/>
      <c r="L43" s="82"/>
    </row>
  </sheetData>
  <mergeCells count="11">
    <mergeCell ref="B37:L37"/>
    <mergeCell ref="B38:L38"/>
    <mergeCell ref="B40:L40"/>
    <mergeCell ref="B1:L1"/>
    <mergeCell ref="B26:L26"/>
    <mergeCell ref="B27:L27"/>
    <mergeCell ref="B36:L36"/>
    <mergeCell ref="B2:H2"/>
    <mergeCell ref="C4:I4"/>
    <mergeCell ref="C7:I7"/>
    <mergeCell ref="C9:I9"/>
  </mergeCells>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enableFormatConditionsCalculation="0">
    <tabColor rgb="FF92D050"/>
  </sheetPr>
  <dimension ref="A1:W91"/>
  <sheetViews>
    <sheetView topLeftCell="A34" workbookViewId="0">
      <selection activeCell="L48" sqref="L48"/>
    </sheetView>
  </sheetViews>
  <sheetFormatPr defaultColWidth="8.85546875" defaultRowHeight="12.75"/>
  <cols>
    <col min="1" max="1" width="4.7109375" style="68" customWidth="1"/>
    <col min="2" max="2" width="33.7109375" style="67" customWidth="1"/>
    <col min="3" max="10" width="15.28515625" style="67" customWidth="1"/>
    <col min="11" max="12" width="13.42578125" style="67" customWidth="1"/>
    <col min="13" max="13" width="13.42578125" style="68" customWidth="1"/>
    <col min="14" max="16384" width="8.85546875" style="68"/>
  </cols>
  <sheetData>
    <row r="1" spans="1:20">
      <c r="H1" s="69"/>
      <c r="I1" s="69"/>
      <c r="J1" s="69"/>
      <c r="M1" s="67"/>
      <c r="N1" s="67"/>
      <c r="O1" s="67"/>
      <c r="P1" s="67"/>
      <c r="Q1" s="67"/>
      <c r="R1" s="67"/>
      <c r="S1" s="67"/>
    </row>
    <row r="2" spans="1:20" ht="21" customHeight="1">
      <c r="B2" s="369" t="s">
        <v>94</v>
      </c>
      <c r="C2" s="369"/>
      <c r="D2" s="369"/>
      <c r="E2" s="369"/>
      <c r="F2" s="369"/>
      <c r="G2" s="369"/>
      <c r="H2" s="369"/>
      <c r="M2" s="67"/>
      <c r="N2" s="67"/>
      <c r="O2" s="67"/>
      <c r="P2" s="67"/>
      <c r="Q2" s="67"/>
      <c r="R2" s="67"/>
      <c r="S2" s="67"/>
    </row>
    <row r="3" spans="1:20" ht="14.25" customHeight="1">
      <c r="B3" s="67" t="s">
        <v>87</v>
      </c>
      <c r="C3" s="370" t="s">
        <v>340</v>
      </c>
      <c r="D3" s="370"/>
      <c r="E3" s="370"/>
      <c r="F3" s="370"/>
      <c r="G3" s="370"/>
      <c r="H3" s="370"/>
      <c r="I3" s="370"/>
      <c r="J3" s="69"/>
      <c r="M3" s="67"/>
      <c r="N3" s="67"/>
      <c r="O3" s="67"/>
      <c r="P3" s="67"/>
      <c r="Q3" s="67"/>
      <c r="R3" s="67"/>
      <c r="S3" s="67"/>
    </row>
    <row r="4" spans="1:20" ht="14.25" customHeight="1">
      <c r="A4" s="70"/>
      <c r="B4" s="110" t="s">
        <v>65</v>
      </c>
      <c r="C4" s="110"/>
      <c r="D4" s="110"/>
      <c r="E4" s="110"/>
      <c r="F4" s="110"/>
      <c r="G4" s="110"/>
      <c r="H4" s="110"/>
      <c r="I4" s="110"/>
      <c r="J4" s="110"/>
      <c r="K4" s="110"/>
      <c r="M4" s="67"/>
      <c r="N4" s="67"/>
      <c r="O4" s="67"/>
      <c r="P4" s="67"/>
      <c r="Q4" s="67"/>
      <c r="R4" s="67"/>
      <c r="S4" s="67"/>
    </row>
    <row r="5" spans="1:20" ht="14.25" customHeight="1">
      <c r="A5" s="70"/>
      <c r="B5" s="76"/>
      <c r="C5" s="76"/>
      <c r="D5" s="76"/>
      <c r="E5" s="76"/>
      <c r="F5" s="76"/>
      <c r="G5" s="76"/>
      <c r="H5" s="76"/>
      <c r="I5" s="76"/>
      <c r="J5" s="76"/>
      <c r="M5" s="67"/>
      <c r="N5" s="67"/>
      <c r="O5" s="67"/>
      <c r="P5" s="67"/>
      <c r="Q5" s="67"/>
      <c r="R5" s="67"/>
      <c r="S5" s="67"/>
    </row>
    <row r="6" spans="1:20" ht="14.25" customHeight="1">
      <c r="A6" s="70"/>
      <c r="B6" s="76"/>
      <c r="C6" s="76"/>
      <c r="D6" s="76"/>
      <c r="E6" s="76"/>
      <c r="F6" s="76"/>
      <c r="G6" s="76"/>
      <c r="H6" s="76"/>
      <c r="I6" s="76"/>
      <c r="J6" s="76"/>
      <c r="M6" s="67"/>
      <c r="N6" s="67"/>
      <c r="O6" s="67"/>
      <c r="P6" s="67"/>
      <c r="Q6" s="67"/>
      <c r="R6" s="67"/>
      <c r="S6" s="67"/>
    </row>
    <row r="7" spans="1:20" ht="14.25" customHeight="1">
      <c r="B7" s="71" t="s">
        <v>6</v>
      </c>
      <c r="C7" s="380" t="s">
        <v>127</v>
      </c>
      <c r="D7" s="380"/>
      <c r="E7" s="380"/>
      <c r="F7" s="380"/>
      <c r="G7" s="380"/>
      <c r="H7" s="380"/>
      <c r="I7" s="380"/>
      <c r="J7" s="380"/>
      <c r="K7" s="380"/>
      <c r="M7" s="67"/>
      <c r="N7" s="67"/>
      <c r="O7" s="67"/>
      <c r="P7" s="67"/>
      <c r="Q7" s="67"/>
      <c r="R7" s="67"/>
      <c r="S7" s="67"/>
    </row>
    <row r="8" spans="1:20" ht="14.25" customHeight="1">
      <c r="B8" s="76"/>
      <c r="C8" s="76"/>
      <c r="D8" s="76"/>
      <c r="E8" s="76"/>
      <c r="F8" s="76"/>
      <c r="G8" s="76"/>
      <c r="H8" s="76"/>
      <c r="I8" s="76"/>
      <c r="J8" s="76"/>
      <c r="M8" s="67"/>
      <c r="N8" s="67"/>
      <c r="O8" s="67"/>
      <c r="P8" s="67"/>
      <c r="Q8" s="67"/>
      <c r="R8" s="67"/>
      <c r="S8" s="67"/>
    </row>
    <row r="9" spans="1:20" ht="64.5" customHeight="1">
      <c r="B9" s="71" t="s">
        <v>1</v>
      </c>
      <c r="C9" s="380" t="s">
        <v>282</v>
      </c>
      <c r="D9" s="380"/>
      <c r="E9" s="380"/>
      <c r="F9" s="380"/>
      <c r="G9" s="380"/>
      <c r="H9" s="380"/>
      <c r="I9" s="380"/>
      <c r="J9" s="380"/>
      <c r="K9" s="380"/>
      <c r="M9" s="67"/>
      <c r="N9" s="67"/>
      <c r="O9" s="67"/>
      <c r="P9" s="67"/>
      <c r="Q9" s="67"/>
      <c r="R9" s="67"/>
      <c r="S9" s="67"/>
    </row>
    <row r="10" spans="1:20" s="81" customFormat="1" ht="14.25" customHeight="1">
      <c r="B10" s="82"/>
      <c r="C10" s="133"/>
      <c r="D10" s="133"/>
      <c r="E10" s="133"/>
      <c r="F10" s="133"/>
      <c r="G10" s="133"/>
      <c r="H10" s="133"/>
      <c r="I10" s="133"/>
      <c r="J10" s="133"/>
      <c r="K10" s="134"/>
    </row>
    <row r="11" spans="1:20" ht="81" customHeight="1">
      <c r="B11" s="71" t="s">
        <v>95</v>
      </c>
      <c r="C11" s="380" t="s">
        <v>344</v>
      </c>
      <c r="D11" s="380"/>
      <c r="E11" s="380"/>
      <c r="F11" s="380"/>
      <c r="G11" s="380"/>
      <c r="H11" s="380"/>
      <c r="I11" s="380"/>
      <c r="J11" s="380"/>
      <c r="K11" s="380"/>
      <c r="M11" s="67"/>
      <c r="N11" s="67"/>
      <c r="O11" s="67"/>
      <c r="P11" s="67"/>
      <c r="Q11" s="67"/>
      <c r="R11" s="67"/>
      <c r="S11" s="67"/>
    </row>
    <row r="12" spans="1:20" ht="14.25" customHeight="1">
      <c r="B12" s="83"/>
      <c r="C12" s="83"/>
      <c r="D12" s="83"/>
      <c r="E12" s="83"/>
      <c r="F12" s="83"/>
      <c r="G12" s="83"/>
      <c r="H12" s="72"/>
      <c r="I12" s="72"/>
      <c r="J12" s="72"/>
      <c r="M12" s="67"/>
      <c r="N12" s="67"/>
      <c r="O12" s="67"/>
      <c r="P12" s="67"/>
      <c r="Q12" s="67"/>
      <c r="R12" s="67"/>
      <c r="S12" s="67"/>
    </row>
    <row r="13" spans="1:20" ht="14.25" customHeight="1">
      <c r="B13" s="83"/>
      <c r="C13" s="83"/>
      <c r="D13" s="83"/>
      <c r="E13" s="83"/>
      <c r="F13" s="83"/>
      <c r="G13" s="83"/>
      <c r="H13" s="72"/>
      <c r="I13" s="72"/>
      <c r="J13" s="72"/>
      <c r="M13" s="67"/>
      <c r="N13" s="67"/>
      <c r="O13" s="67"/>
      <c r="P13" s="67"/>
      <c r="Q13" s="67"/>
      <c r="R13" s="67"/>
      <c r="S13" s="67"/>
    </row>
    <row r="14" spans="1:20" ht="14.25" customHeight="1">
      <c r="B14" s="110" t="s">
        <v>62</v>
      </c>
      <c r="C14" s="110"/>
      <c r="D14" s="110"/>
      <c r="E14" s="110"/>
      <c r="F14" s="110"/>
      <c r="G14" s="110"/>
      <c r="H14" s="110"/>
      <c r="I14" s="110"/>
      <c r="J14" s="110"/>
      <c r="K14" s="110"/>
      <c r="M14" s="67"/>
      <c r="N14" s="67"/>
      <c r="O14" s="67"/>
      <c r="P14" s="67"/>
      <c r="Q14" s="67"/>
      <c r="R14" s="67"/>
      <c r="S14" s="67"/>
      <c r="T14" s="67"/>
    </row>
    <row r="15" spans="1:20" ht="15" customHeight="1">
      <c r="H15" s="69"/>
      <c r="I15" s="69"/>
      <c r="J15" s="69"/>
      <c r="K15" s="81"/>
      <c r="L15" s="81"/>
      <c r="M15" s="81"/>
      <c r="N15" s="81"/>
      <c r="O15" s="81"/>
      <c r="P15" s="81"/>
      <c r="Q15" s="81"/>
      <c r="R15" s="81"/>
      <c r="S15" s="81"/>
    </row>
    <row r="16" spans="1:20" ht="15" customHeight="1">
      <c r="H16" s="69"/>
      <c r="I16" s="69"/>
      <c r="J16" s="69"/>
      <c r="K16" s="81"/>
      <c r="L16" s="81"/>
      <c r="M16" s="81"/>
      <c r="N16" s="81"/>
      <c r="O16" s="81"/>
      <c r="P16" s="81"/>
      <c r="Q16" s="81"/>
      <c r="R16" s="81"/>
      <c r="S16" s="81"/>
    </row>
    <row r="17" spans="2:20" ht="14.25" customHeight="1">
      <c r="B17" s="371" t="s">
        <v>283</v>
      </c>
      <c r="C17" s="371"/>
      <c r="D17" s="371"/>
      <c r="E17" s="371"/>
      <c r="F17" s="371"/>
      <c r="G17" s="371"/>
      <c r="H17" s="371"/>
      <c r="I17" s="371"/>
      <c r="J17" s="120"/>
      <c r="K17" s="120"/>
      <c r="L17" s="81"/>
      <c r="M17" s="81"/>
      <c r="N17" s="81"/>
      <c r="O17" s="81"/>
      <c r="P17" s="81"/>
      <c r="Q17" s="81"/>
      <c r="R17" s="81"/>
      <c r="S17" s="81"/>
    </row>
    <row r="18" spans="2:20" s="81" customFormat="1" ht="14.25" customHeight="1"/>
    <row r="19" spans="2:20" s="81" customFormat="1" ht="14.25" customHeight="1">
      <c r="B19" s="74"/>
      <c r="C19" s="74" t="s">
        <v>63</v>
      </c>
      <c r="D19" s="74" t="s">
        <v>64</v>
      </c>
      <c r="E19" s="74" t="s">
        <v>42</v>
      </c>
      <c r="F19" s="74" t="s">
        <v>43</v>
      </c>
      <c r="G19" s="74" t="s">
        <v>44</v>
      </c>
      <c r="H19" s="74" t="s">
        <v>45</v>
      </c>
      <c r="I19" s="74" t="s">
        <v>46</v>
      </c>
    </row>
    <row r="20" spans="2:20" ht="14.25" customHeight="1">
      <c r="B20" s="74" t="str">
        <f>[1]Analysis!B7</f>
        <v>Inflation Assumption (CPI % increase)</v>
      </c>
      <c r="C20" s="123">
        <v>2.5000000000000001E-2</v>
      </c>
      <c r="D20" s="123">
        <v>2.5000000000000001E-2</v>
      </c>
      <c r="E20" s="124">
        <f>[1]Analysis!G7</f>
        <v>2.5000000000000001E-2</v>
      </c>
      <c r="F20" s="124">
        <f>[1]Analysis!H7</f>
        <v>2.5000000000000001E-2</v>
      </c>
      <c r="G20" s="124">
        <f>[1]Analysis!I7</f>
        <v>2.5000000000000001E-2</v>
      </c>
      <c r="H20" s="124">
        <f>[1]Analysis!J7</f>
        <v>2.5000000000000001E-2</v>
      </c>
      <c r="I20" s="124">
        <f>[1]Analysis!K7</f>
        <v>2.5000000000000001E-2</v>
      </c>
      <c r="J20" s="81"/>
      <c r="K20" s="68"/>
      <c r="L20" s="85"/>
      <c r="M20" s="81"/>
      <c r="N20" s="81"/>
      <c r="O20" s="81"/>
      <c r="P20" s="81"/>
      <c r="Q20" s="81"/>
      <c r="R20" s="81"/>
      <c r="S20" s="81"/>
      <c r="T20" s="81"/>
    </row>
    <row r="21" spans="2:20" ht="14.25" customHeight="1">
      <c r="B21" s="74" t="s">
        <v>329</v>
      </c>
      <c r="C21" s="123"/>
      <c r="D21" s="349">
        <v>1</v>
      </c>
      <c r="E21" s="90">
        <f>D21*(1+E20)</f>
        <v>1.0249999999999999</v>
      </c>
      <c r="F21" s="90">
        <f t="shared" ref="F21:I21" si="0">E21*(1+F20)</f>
        <v>1.0506249999999999</v>
      </c>
      <c r="G21" s="90">
        <f t="shared" si="0"/>
        <v>1.0768906249999999</v>
      </c>
      <c r="H21" s="90">
        <f t="shared" si="0"/>
        <v>1.1038128906249998</v>
      </c>
      <c r="I21" s="90">
        <f t="shared" si="0"/>
        <v>1.1314082128906247</v>
      </c>
      <c r="J21" s="345"/>
      <c r="K21" s="68"/>
      <c r="L21" s="85"/>
      <c r="M21" s="345"/>
      <c r="N21" s="345"/>
      <c r="O21" s="345"/>
      <c r="P21" s="345"/>
      <c r="Q21" s="345"/>
      <c r="R21" s="345"/>
      <c r="S21" s="345"/>
      <c r="T21" s="345"/>
    </row>
    <row r="22" spans="2:20" ht="14.25" customHeight="1">
      <c r="D22" s="84"/>
      <c r="E22" s="84"/>
      <c r="F22" s="84"/>
      <c r="G22" s="84"/>
      <c r="H22" s="84"/>
      <c r="I22" s="69"/>
      <c r="J22" s="69"/>
      <c r="M22" s="67"/>
      <c r="N22" s="67"/>
      <c r="O22" s="67"/>
      <c r="P22" s="67"/>
      <c r="Q22" s="67"/>
      <c r="R22" s="67"/>
      <c r="S22" s="67"/>
      <c r="T22" s="67"/>
    </row>
    <row r="23" spans="2:20" ht="14.25" customHeight="1">
      <c r="B23" s="382" t="s">
        <v>93</v>
      </c>
      <c r="C23" s="382"/>
      <c r="D23" s="382"/>
      <c r="E23" s="382"/>
      <c r="F23" s="382"/>
      <c r="G23" s="382"/>
      <c r="H23" s="382"/>
      <c r="I23" s="382"/>
      <c r="J23" s="373" t="s">
        <v>237</v>
      </c>
      <c r="K23" s="373"/>
      <c r="L23" s="81"/>
      <c r="M23" s="81"/>
      <c r="N23" s="81"/>
      <c r="O23" s="81"/>
      <c r="P23" s="81"/>
      <c r="Q23" s="81"/>
      <c r="R23" s="81"/>
      <c r="S23" s="81"/>
    </row>
    <row r="24" spans="2:20" s="81" customFormat="1" ht="14.25" customHeight="1"/>
    <row r="25" spans="2:20" s="81" customFormat="1" ht="14.25" customHeight="1">
      <c r="B25" s="74" t="s">
        <v>69</v>
      </c>
      <c r="C25" s="126">
        <f>'[4]WACC &amp; CPI assumptions'!$D$18</f>
        <v>8.8476800000000008E-2</v>
      </c>
    </row>
    <row r="26" spans="2:20" ht="14.25" customHeight="1">
      <c r="B26" s="122" t="s">
        <v>8</v>
      </c>
      <c r="C26" s="122"/>
      <c r="D26" s="122"/>
      <c r="E26" s="122"/>
      <c r="F26" s="122"/>
      <c r="G26" s="122"/>
      <c r="H26" s="122"/>
      <c r="I26" s="122"/>
      <c r="J26" s="122"/>
      <c r="K26" s="122"/>
      <c r="L26" s="85"/>
      <c r="M26" s="81"/>
      <c r="N26" s="81"/>
      <c r="O26" s="81"/>
      <c r="P26" s="81"/>
      <c r="Q26" s="81"/>
      <c r="R26" s="81"/>
      <c r="S26" s="81"/>
    </row>
    <row r="27" spans="2:20" ht="14.25" customHeight="1">
      <c r="B27" s="127"/>
      <c r="C27" s="127"/>
      <c r="D27" s="127"/>
      <c r="E27" s="128" t="s">
        <v>42</v>
      </c>
      <c r="F27" s="128" t="s">
        <v>43</v>
      </c>
      <c r="G27" s="128" t="s">
        <v>44</v>
      </c>
      <c r="H27" s="128" t="s">
        <v>45</v>
      </c>
      <c r="I27" s="128" t="s">
        <v>46</v>
      </c>
      <c r="J27" s="129"/>
      <c r="K27" s="129"/>
      <c r="M27" s="67"/>
      <c r="N27" s="67"/>
      <c r="O27" s="67"/>
      <c r="P27" s="67"/>
      <c r="Q27" s="67"/>
      <c r="R27" s="67"/>
      <c r="S27" s="67"/>
    </row>
    <row r="28" spans="2:20" ht="14.25" customHeight="1">
      <c r="B28" s="74" t="s">
        <v>9</v>
      </c>
      <c r="C28" s="74"/>
      <c r="D28" s="74"/>
      <c r="E28" s="125">
        <f>'[1]X factor'!E11</f>
        <v>23.644227002578024</v>
      </c>
      <c r="F28" s="125">
        <f>'[1]X factor'!F11</f>
        <v>23.801395104151688</v>
      </c>
      <c r="G28" s="125">
        <f>'[1]X factor'!G11</f>
        <v>23.628324598686781</v>
      </c>
      <c r="H28" s="125">
        <f>'[1]X factor'!H11</f>
        <v>24.008037990008969</v>
      </c>
      <c r="I28" s="125">
        <f>'[1]X factor'!I11</f>
        <v>24.429669957360371</v>
      </c>
      <c r="J28" s="85"/>
      <c r="K28" s="85"/>
      <c r="L28" s="85"/>
    </row>
    <row r="29" spans="2:20" ht="14.25" customHeight="1">
      <c r="B29" s="74" t="s">
        <v>7</v>
      </c>
      <c r="C29" s="74"/>
      <c r="D29" s="74"/>
      <c r="E29" s="125">
        <f>'[1]X factor'!E12</f>
        <v>20.461882051517925</v>
      </c>
      <c r="F29" s="125">
        <f>'[1]X factor'!F12</f>
        <v>23.031348508276345</v>
      </c>
      <c r="G29" s="125">
        <f>'[1]X factor'!G12</f>
        <v>25.435375055529303</v>
      </c>
      <c r="H29" s="125">
        <f>'[1]X factor'!H12</f>
        <v>21.62931976826815</v>
      </c>
      <c r="I29" s="125">
        <f>'[1]X factor'!I12</f>
        <v>20.941207761534073</v>
      </c>
      <c r="J29" s="85"/>
      <c r="K29" s="85"/>
      <c r="L29" s="85"/>
    </row>
    <row r="30" spans="2:20" ht="14.25" customHeight="1">
      <c r="B30" s="74" t="s">
        <v>85</v>
      </c>
      <c r="C30" s="74"/>
      <c r="D30" s="74"/>
      <c r="E30" s="125">
        <f>'[1]X factor'!E13</f>
        <v>28.00605636918316</v>
      </c>
      <c r="F30" s="125">
        <f>'[1]X factor'!F13</f>
        <v>29.056539233257148</v>
      </c>
      <c r="G30" s="125">
        <f>'[1]X factor'!G13</f>
        <v>30.139750591173243</v>
      </c>
      <c r="H30" s="125">
        <f>'[1]X factor'!H13</f>
        <v>31.290563422482748</v>
      </c>
      <c r="I30" s="125">
        <f>'[1]X factor'!I13</f>
        <v>32.461117685388565</v>
      </c>
      <c r="J30" s="85"/>
      <c r="K30" s="85"/>
      <c r="L30" s="85"/>
    </row>
    <row r="31" spans="2:20" ht="14.25" customHeight="1">
      <c r="B31" s="347" t="s">
        <v>327</v>
      </c>
      <c r="C31" s="74"/>
      <c r="D31" s="74"/>
      <c r="E31" s="348">
        <f>E38*E21</f>
        <v>0.16270691989899758</v>
      </c>
      <c r="F31" s="348">
        <f t="shared" ref="F31:I31" si="1">F38*F21</f>
        <v>0.16378846668463093</v>
      </c>
      <c r="G31" s="348">
        <f t="shared" si="1"/>
        <v>0.16259748806365565</v>
      </c>
      <c r="H31" s="348">
        <f t="shared" si="1"/>
        <v>0.16521047246528986</v>
      </c>
      <c r="I31" s="348">
        <f t="shared" si="1"/>
        <v>0.16811191807952888</v>
      </c>
      <c r="J31" s="85"/>
      <c r="K31" s="85"/>
      <c r="L31" s="85"/>
    </row>
    <row r="32" spans="2:20" ht="14.25" customHeight="1">
      <c r="B32" s="74" t="s">
        <v>10</v>
      </c>
      <c r="C32" s="74"/>
      <c r="D32" s="74"/>
      <c r="E32" s="125">
        <f>'[1]X factor'!E14</f>
        <v>0</v>
      </c>
      <c r="F32" s="125">
        <f>'[1]X factor'!F14</f>
        <v>0</v>
      </c>
      <c r="G32" s="125">
        <f>'[1]X factor'!G14</f>
        <v>0</v>
      </c>
      <c r="H32" s="125">
        <f>'[1]X factor'!H14</f>
        <v>0</v>
      </c>
      <c r="I32" s="125">
        <f>'[1]X factor'!I14</f>
        <v>0</v>
      </c>
      <c r="J32" s="85"/>
      <c r="K32" s="85"/>
      <c r="L32" s="85"/>
    </row>
    <row r="33" spans="1:23" ht="14.25" customHeight="1">
      <c r="B33" s="74" t="s">
        <v>11</v>
      </c>
      <c r="C33" s="74"/>
      <c r="D33" s="74"/>
      <c r="E33" s="125">
        <f>'[1]X factor'!E15</f>
        <v>2.0520735314413323</v>
      </c>
      <c r="F33" s="125">
        <f>'[1]X factor'!F15</f>
        <v>3.8744681704102346</v>
      </c>
      <c r="G33" s="125">
        <f>'[1]X factor'!G15</f>
        <v>5.9569895901977352</v>
      </c>
      <c r="H33" s="125">
        <f>'[1]X factor'!H15</f>
        <v>5.6161900805252909</v>
      </c>
      <c r="I33" s="125">
        <f>'[1]X factor'!I15</f>
        <v>3.7587376838323632</v>
      </c>
      <c r="J33" s="85"/>
      <c r="K33" s="85"/>
      <c r="L33" s="85"/>
    </row>
    <row r="34" spans="1:23" ht="14.25" customHeight="1">
      <c r="B34" s="68"/>
      <c r="C34" s="68"/>
      <c r="D34" s="68"/>
      <c r="E34" s="68"/>
      <c r="F34" s="68"/>
      <c r="G34" s="68"/>
      <c r="H34" s="68"/>
      <c r="I34" s="68"/>
      <c r="J34" s="130"/>
      <c r="K34" s="130"/>
      <c r="L34" s="130"/>
    </row>
    <row r="35" spans="1:23" ht="14.25" customHeight="1">
      <c r="B35" s="74" t="s">
        <v>269</v>
      </c>
      <c r="C35" s="74"/>
      <c r="D35" s="74"/>
      <c r="E35" s="125">
        <f>SUM(E28:E33)-SUM(E30,E31)</f>
        <v>46.158182585537283</v>
      </c>
      <c r="F35" s="125">
        <f t="shared" ref="F35:I35" si="2">SUM(F28:F33)-SUM(F30,F31)</f>
        <v>50.707211782838286</v>
      </c>
      <c r="G35" s="125">
        <f t="shared" si="2"/>
        <v>55.020689244413809</v>
      </c>
      <c r="H35" s="125">
        <f t="shared" si="2"/>
        <v>51.253547838802405</v>
      </c>
      <c r="I35" s="125">
        <f t="shared" si="2"/>
        <v>49.12961540272682</v>
      </c>
      <c r="J35" s="85"/>
      <c r="K35" s="85"/>
      <c r="L35" s="85"/>
    </row>
    <row r="36" spans="1:23" ht="14.25" customHeight="1">
      <c r="B36" s="74" t="s">
        <v>270</v>
      </c>
      <c r="C36" s="74"/>
      <c r="D36" s="74"/>
      <c r="E36" s="125">
        <f>SUM(E28:E33)-SUM(E31)</f>
        <v>74.164238954720446</v>
      </c>
      <c r="F36" s="125">
        <f t="shared" ref="F36:I36" si="3">SUM(F28:F33)-SUM(F31)</f>
        <v>79.763751016095426</v>
      </c>
      <c r="G36" s="125">
        <f t="shared" si="3"/>
        <v>85.160439835587056</v>
      </c>
      <c r="H36" s="125">
        <f t="shared" si="3"/>
        <v>82.544111261285153</v>
      </c>
      <c r="I36" s="125">
        <f t="shared" si="3"/>
        <v>81.590733088115385</v>
      </c>
      <c r="J36" s="85"/>
      <c r="K36" s="85"/>
      <c r="L36" s="85"/>
    </row>
    <row r="38" spans="1:23">
      <c r="B38" s="347" t="s">
        <v>328</v>
      </c>
      <c r="C38" s="74"/>
      <c r="D38" s="74"/>
      <c r="E38" s="348">
        <f>[1]Input!G181</f>
        <v>0.15873845843804643</v>
      </c>
      <c r="F38" s="348">
        <f>[1]Input!H181</f>
        <v>0.1558962205207671</v>
      </c>
      <c r="G38" s="348">
        <f>[1]Input!I181</f>
        <v>0.15098793163294152</v>
      </c>
      <c r="H38" s="348">
        <f>[1]Input!J181</f>
        <v>0.14967253405760153</v>
      </c>
      <c r="I38" s="348">
        <f>[1]Input!K181</f>
        <v>0.1485864395928515</v>
      </c>
    </row>
    <row r="40" spans="1:23" s="81" customFormat="1" ht="15" customHeight="1">
      <c r="A40" s="68"/>
      <c r="B40" s="382" t="s">
        <v>139</v>
      </c>
      <c r="C40" s="382"/>
      <c r="D40" s="382"/>
      <c r="E40" s="382"/>
      <c r="F40" s="382"/>
      <c r="G40" s="382"/>
      <c r="H40" s="382"/>
      <c r="I40" s="382"/>
      <c r="J40" s="373" t="s">
        <v>273</v>
      </c>
      <c r="K40" s="373"/>
      <c r="L40" s="82"/>
      <c r="M40" s="82"/>
      <c r="N40" s="82"/>
      <c r="O40" s="82"/>
      <c r="P40" s="82"/>
      <c r="Q40" s="82"/>
      <c r="R40" s="82"/>
      <c r="S40" s="82"/>
      <c r="T40" s="82"/>
      <c r="U40" s="82"/>
      <c r="V40" s="82"/>
      <c r="W40" s="69"/>
    </row>
    <row r="41" spans="1:23" s="81" customFormat="1" ht="15">
      <c r="A41" s="68"/>
      <c r="L41" s="82"/>
      <c r="M41" s="82"/>
      <c r="N41" s="82"/>
      <c r="O41" s="82"/>
      <c r="P41" s="82"/>
      <c r="Q41" s="82"/>
      <c r="R41" s="82"/>
      <c r="S41" s="82"/>
      <c r="T41" s="82"/>
      <c r="U41" s="82"/>
      <c r="V41" s="82"/>
      <c r="W41" s="69"/>
    </row>
    <row r="42" spans="1:23" s="81" customFormat="1" ht="15">
      <c r="A42" s="68"/>
      <c r="C42" s="74"/>
      <c r="D42" s="74" t="s">
        <v>64</v>
      </c>
      <c r="E42" s="74" t="s">
        <v>42</v>
      </c>
      <c r="F42" s="74" t="s">
        <v>43</v>
      </c>
      <c r="G42" s="74" t="s">
        <v>44</v>
      </c>
      <c r="H42" s="74" t="s">
        <v>45</v>
      </c>
      <c r="I42" s="74" t="s">
        <v>46</v>
      </c>
      <c r="L42" s="82"/>
      <c r="M42" s="82"/>
      <c r="N42" s="82"/>
      <c r="O42" s="82"/>
      <c r="P42" s="82"/>
      <c r="Q42" s="82"/>
      <c r="R42" s="82"/>
      <c r="S42" s="82"/>
      <c r="T42" s="82"/>
      <c r="U42" s="82"/>
      <c r="V42" s="82"/>
      <c r="W42" s="135"/>
    </row>
    <row r="43" spans="1:23">
      <c r="B43" s="74" t="s">
        <v>100</v>
      </c>
      <c r="C43" s="125"/>
      <c r="D43" s="290"/>
      <c r="E43" s="290"/>
      <c r="F43" s="290"/>
      <c r="G43" s="290"/>
      <c r="H43" s="291"/>
      <c r="I43" s="290"/>
    </row>
    <row r="44" spans="1:23">
      <c r="B44" s="74" t="s">
        <v>101</v>
      </c>
      <c r="C44" s="125"/>
      <c r="D44" s="290">
        <f>'[5]Metering Opex Type 5 &amp; 6'!B5</f>
        <v>3159835.8716999996</v>
      </c>
      <c r="E44" s="290">
        <f>'[5]Metering Opex Type 5 &amp; 6'!C5</f>
        <v>3194441.0135606984</v>
      </c>
      <c r="F44" s="290">
        <f>'[5]Metering Opex Type 5 &amp; 6'!D5</f>
        <v>3227506.5936768283</v>
      </c>
      <c r="G44" s="290">
        <f>'[5]Metering Opex Type 5 &amp; 6'!E5</f>
        <v>3270139.1112520914</v>
      </c>
      <c r="H44" s="290">
        <f>'[5]Metering Opex Type 5 &amp; 6'!F5</f>
        <v>3316174.8697904474</v>
      </c>
      <c r="I44" s="290">
        <f>'[5]Metering Opex Type 5 &amp; 6'!G5</f>
        <v>3359910.3363647754</v>
      </c>
    </row>
    <row r="45" spans="1:23">
      <c r="B45" s="74" t="s">
        <v>102</v>
      </c>
      <c r="C45" s="125"/>
      <c r="D45" s="290">
        <f>'[5]Metering Opex Type 5 &amp; 6'!B6</f>
        <v>2293141.660099999</v>
      </c>
      <c r="E45" s="290">
        <f>'[5]Metering Opex Type 5 &amp; 6'!C6</f>
        <v>2318255.1456342163</v>
      </c>
      <c r="F45" s="290">
        <f>'[5]Metering Opex Type 5 &amp; 6'!D6</f>
        <v>2342251.3474492426</v>
      </c>
      <c r="G45" s="290">
        <f>'[5]Metering Opex Type 5 &amp; 6'!E6</f>
        <v>2373190.4234317504</v>
      </c>
      <c r="H45" s="290">
        <f>'[5]Metering Opex Type 5 &amp; 6'!F6</f>
        <v>2406599.2839058274</v>
      </c>
      <c r="I45" s="290">
        <f>'[5]Metering Opex Type 5 &amp; 6'!G6</f>
        <v>2438338.7869995581</v>
      </c>
    </row>
    <row r="46" spans="1:23">
      <c r="B46" s="74" t="s">
        <v>103</v>
      </c>
      <c r="C46" s="125"/>
      <c r="D46" s="290">
        <f>'[5]Metering Opex Type 5 &amp; 6'!B7</f>
        <v>3237933.2385058627</v>
      </c>
      <c r="E46" s="290">
        <f>'[5]Metering Opex Type 5 &amp; 6'!C7</f>
        <v>3273393.668605254</v>
      </c>
      <c r="F46" s="290">
        <f>'[5]Metering Opex Type 5 &amp; 6'!D7</f>
        <v>3307276.4857057813</v>
      </c>
      <c r="G46" s="290">
        <f>'[5]Metering Opex Type 5 &amp; 6'!E7</f>
        <v>3350962.6932504354</v>
      </c>
      <c r="H46" s="290">
        <f>'[5]Metering Opex Type 5 &amp; 6'!F7</f>
        <v>3398136.2550376737</v>
      </c>
      <c r="I46" s="290">
        <f>'[5]Metering Opex Type 5 &amp; 6'!G7</f>
        <v>3442952.6716721216</v>
      </c>
    </row>
    <row r="47" spans="1:23">
      <c r="B47" s="74" t="s">
        <v>104</v>
      </c>
      <c r="C47" s="125"/>
      <c r="D47" s="290">
        <f>'[5]Metering Opex Type 5 &amp; 6'!B8</f>
        <v>4729213.7997128833</v>
      </c>
      <c r="E47" s="290">
        <f>'[5]Metering Opex Type 5 &amp; 6'!C8</f>
        <v>4781006.0829432746</v>
      </c>
      <c r="F47" s="290">
        <f>'[5]Metering Opex Type 5 &amp; 6'!D8</f>
        <v>4830494.1589478636</v>
      </c>
      <c r="G47" s="290">
        <f>'[5]Metering Opex Type 5 &amp; 6'!E8</f>
        <v>4894300.7294850117</v>
      </c>
      <c r="H47" s="290">
        <f>'[5]Metering Opex Type 5 &amp; 6'!F8</f>
        <v>4963200.8095523706</v>
      </c>
      <c r="I47" s="290">
        <f>'[5]Metering Opex Type 5 &amp; 6'!G8</f>
        <v>5028658.1245707348</v>
      </c>
    </row>
    <row r="48" spans="1:23">
      <c r="B48" s="74" t="s">
        <v>105</v>
      </c>
      <c r="C48" s="125"/>
      <c r="D48" s="290">
        <f>'[5]Metering Opex Type 5 &amp; 6'!B9</f>
        <v>3819939.3679164839</v>
      </c>
      <c r="E48" s="290">
        <f>'[5]Metering Opex Type 5 &amp; 6'!C9</f>
        <v>3861773.6748530967</v>
      </c>
      <c r="F48" s="290">
        <f>'[5]Metering Opex Type 5 &amp; 6'!D9</f>
        <v>3901746.7988814181</v>
      </c>
      <c r="G48" s="290">
        <f>'[5]Metering Opex Type 5 &amp; 6'!E9</f>
        <v>3953285.4353332925</v>
      </c>
      <c r="H48" s="290">
        <f>'[5]Metering Opex Type 5 &amp; 6'!F9</f>
        <v>4008938.2646297566</v>
      </c>
      <c r="I48" s="290">
        <f>'[5]Metering Opex Type 5 &amp; 6'!G9</f>
        <v>4061810.2609374602</v>
      </c>
    </row>
    <row r="49" spans="2:13">
      <c r="B49" s="74" t="s">
        <v>106</v>
      </c>
      <c r="C49" s="125"/>
      <c r="D49" s="290">
        <f>'[5]Metering Opex Type 5 &amp; 6'!B10</f>
        <v>924807.83939999994</v>
      </c>
      <c r="E49" s="290">
        <f>'[5]Metering Opex Type 5 &amp; 6'!C10</f>
        <v>934935.93078694446</v>
      </c>
      <c r="F49" s="290">
        <f>'[5]Metering Opex Type 5 &amp; 6'!D10</f>
        <v>944613.4295391991</v>
      </c>
      <c r="G49" s="290">
        <f>'[5]Metering Opex Type 5 &amp; 6'!E10</f>
        <v>957090.94041882257</v>
      </c>
      <c r="H49" s="290">
        <f>'[5]Metering Opex Type 5 &amp; 6'!F10</f>
        <v>970564.49794448353</v>
      </c>
      <c r="I49" s="290">
        <f>'[5]Metering Opex Type 5 &amp; 6'!G10</f>
        <v>983364.81542616186</v>
      </c>
    </row>
    <row r="50" spans="2:13">
      <c r="B50" s="74" t="s">
        <v>107</v>
      </c>
      <c r="C50" s="125"/>
      <c r="D50" s="290">
        <f>'[5]Metering Opex Type 5 &amp; 6'!B11</f>
        <v>0</v>
      </c>
      <c r="E50" s="290">
        <f>'[5]Metering Opex Type 5 &amp; 6'!C11</f>
        <v>3169715.5474641775</v>
      </c>
      <c r="F50" s="290">
        <f>'[5]Metering Opex Type 5 &amp; 6'!D11</f>
        <v>3190855.0671541579</v>
      </c>
      <c r="G50" s="290">
        <f>'[5]Metering Opex Type 5 &amp; 6'!E11</f>
        <v>3214000.008012196</v>
      </c>
      <c r="H50" s="290">
        <f>'[5]Metering Opex Type 5 &amp; 6'!F11</f>
        <v>3237809.1111424752</v>
      </c>
      <c r="I50" s="290">
        <f>'[5]Metering Opex Type 5 &amp; 6'!G11</f>
        <v>3261125.8783825398</v>
      </c>
    </row>
    <row r="51" spans="2:13">
      <c r="B51" s="74" t="s">
        <v>108</v>
      </c>
      <c r="C51" s="125"/>
      <c r="D51" s="290">
        <f>'[5]Metering Opex Type 5 &amp; 6'!B12</f>
        <v>0</v>
      </c>
      <c r="E51" s="290">
        <f>'[5]Metering Opex Type 5 &amp; 6'!C12</f>
        <v>1358449.5203417907</v>
      </c>
      <c r="F51" s="290">
        <f>'[5]Metering Opex Type 5 &amp; 6'!D12</f>
        <v>1367509.3144946396</v>
      </c>
      <c r="G51" s="290">
        <f>'[5]Metering Opex Type 5 &amp; 6'!E12</f>
        <v>1377428.5748623703</v>
      </c>
      <c r="H51" s="290">
        <f>'[5]Metering Opex Type 5 &amp; 6'!F12</f>
        <v>1387632.4762039185</v>
      </c>
      <c r="I51" s="290">
        <f>'[5]Metering Opex Type 5 &amp; 6'!G12</f>
        <v>1397625.3764496599</v>
      </c>
    </row>
    <row r="52" spans="2:13">
      <c r="B52" s="74" t="s">
        <v>330</v>
      </c>
      <c r="C52" s="125"/>
      <c r="D52" s="290">
        <f>D58+D59</f>
        <v>0</v>
      </c>
      <c r="E52" s="290">
        <f>E58+E59</f>
        <v>4431011.239403869</v>
      </c>
      <c r="F52" s="290">
        <f t="shared" ref="F52:I52" si="4">F58+F59</f>
        <v>4544179.1499042548</v>
      </c>
      <c r="G52" s="290">
        <f t="shared" si="4"/>
        <v>4597356.7281856574</v>
      </c>
      <c r="H52" s="290">
        <f t="shared" si="4"/>
        <v>4658650.540538921</v>
      </c>
      <c r="I52" s="290">
        <f t="shared" si="4"/>
        <v>4717111.7960248003</v>
      </c>
    </row>
    <row r="53" spans="2:13">
      <c r="B53" s="74" t="s">
        <v>0</v>
      </c>
      <c r="C53" s="125"/>
      <c r="D53" s="290">
        <f t="shared" ref="D53:I53" si="5">SUM(D44:D52)</f>
        <v>18164871.77733523</v>
      </c>
      <c r="E53" s="290">
        <f t="shared" si="5"/>
        <v>27322981.823593326</v>
      </c>
      <c r="F53" s="290">
        <f t="shared" si="5"/>
        <v>27656432.345753387</v>
      </c>
      <c r="G53" s="290">
        <f t="shared" si="5"/>
        <v>27987754.644231629</v>
      </c>
      <c r="H53" s="290">
        <f t="shared" si="5"/>
        <v>28347706.108745877</v>
      </c>
      <c r="I53" s="290">
        <f t="shared" si="5"/>
        <v>28690898.046827812</v>
      </c>
    </row>
    <row r="54" spans="2:13">
      <c r="B54" s="74" t="s">
        <v>267</v>
      </c>
      <c r="C54" s="125"/>
      <c r="D54" s="290"/>
      <c r="E54" s="290">
        <f>E53-'[5]Metering Opex Type 5 &amp; 6'!C15-E59</f>
        <v>0</v>
      </c>
      <c r="F54" s="290">
        <f>F53-'[5]Metering Opex Type 5 &amp; 6'!D15-F59</f>
        <v>1.2223608791828156E-9</v>
      </c>
      <c r="G54" s="290">
        <f>G53-'[5]Metering Opex Type 5 &amp; 6'!E15-G59</f>
        <v>-1.8044374883174896E-9</v>
      </c>
      <c r="H54" s="290">
        <f>H53-'[5]Metering Opex Type 5 &amp; 6'!F15-H59</f>
        <v>7.5669959187507629E-10</v>
      </c>
      <c r="I54" s="290">
        <f>I53-'[5]Metering Opex Type 5 &amp; 6'!G15-I59</f>
        <v>-2.0372681319713593E-9</v>
      </c>
    </row>
    <row r="55" spans="2:13">
      <c r="C55" s="151"/>
      <c r="D55" s="151"/>
      <c r="E55" s="151"/>
      <c r="F55" s="151"/>
      <c r="G55" s="151"/>
      <c r="H55" s="151"/>
      <c r="I55" s="151"/>
    </row>
    <row r="58" spans="2:13">
      <c r="B58" s="74" t="s">
        <v>326</v>
      </c>
      <c r="C58" s="125"/>
      <c r="D58" s="290">
        <f>'[5]Metering Opex Type 5 &amp; 6'!B13</f>
        <v>0</v>
      </c>
      <c r="E58" s="290">
        <f>'[5]Metering Opex Type 5 &amp; 6'!C13</f>
        <v>4272272.7809658227</v>
      </c>
      <c r="F58" s="290">
        <f>'[5]Metering Opex Type 5 &amp; 6'!D13</f>
        <v>4388282.9293834874</v>
      </c>
      <c r="G58" s="290">
        <f>'[5]Metering Opex Type 5 &amp; 6'!E13</f>
        <v>4446368.7965527158</v>
      </c>
      <c r="H58" s="290">
        <f>'[5]Metering Opex Type 5 &amp; 6'!F13</f>
        <v>4508978.0064813197</v>
      </c>
      <c r="I58" s="290">
        <f>'[5]Metering Opex Type 5 &amp; 6'!G13</f>
        <v>4568525.356431949</v>
      </c>
    </row>
    <row r="59" spans="2:13" ht="15">
      <c r="B59" s="74" t="s">
        <v>328</v>
      </c>
      <c r="C59" s="125"/>
      <c r="D59" s="290">
        <f>D38*10^6</f>
        <v>0</v>
      </c>
      <c r="E59" s="290">
        <f>E38*10^6</f>
        <v>158738.45843804642</v>
      </c>
      <c r="F59" s="290">
        <f t="shared" ref="F59:I59" si="6">F38*10^6</f>
        <v>155896.22052076709</v>
      </c>
      <c r="G59" s="290">
        <f t="shared" si="6"/>
        <v>150987.93163294153</v>
      </c>
      <c r="H59" s="290">
        <f t="shared" si="6"/>
        <v>149672.53405760153</v>
      </c>
      <c r="I59" s="290">
        <f t="shared" si="6"/>
        <v>148586.4395928515</v>
      </c>
      <c r="K59" s="81"/>
      <c r="L59" s="81"/>
      <c r="M59" s="81"/>
    </row>
    <row r="60" spans="2:13" ht="15">
      <c r="D60" s="179"/>
      <c r="E60" s="179"/>
      <c r="F60" s="179"/>
      <c r="G60" s="179"/>
      <c r="H60" s="179"/>
      <c r="I60" s="179"/>
      <c r="K60" s="81"/>
      <c r="L60" s="81"/>
      <c r="M60" s="81"/>
    </row>
    <row r="61" spans="2:13" ht="15">
      <c r="D61" s="179"/>
      <c r="E61" s="179"/>
      <c r="F61" s="179"/>
      <c r="G61" s="179"/>
      <c r="H61" s="179"/>
      <c r="I61" s="179"/>
      <c r="K61" s="81"/>
      <c r="L61" s="81"/>
      <c r="M61" s="81"/>
    </row>
    <row r="62" spans="2:13" ht="15">
      <c r="D62" s="179"/>
      <c r="E62" s="359"/>
      <c r="F62" s="359"/>
      <c r="G62" s="359"/>
      <c r="H62" s="359"/>
      <c r="I62" s="359"/>
      <c r="K62" s="81"/>
      <c r="L62" s="81"/>
      <c r="M62" s="81"/>
    </row>
    <row r="63" spans="2:13" ht="15">
      <c r="D63" s="179"/>
      <c r="E63" s="179"/>
      <c r="F63" s="179"/>
      <c r="G63" s="179"/>
      <c r="H63" s="179"/>
      <c r="I63" s="179"/>
      <c r="K63" s="81"/>
      <c r="L63" s="81"/>
      <c r="M63" s="81"/>
    </row>
    <row r="64" spans="2:13" ht="15">
      <c r="D64" s="179"/>
      <c r="E64" s="179"/>
      <c r="F64" s="179"/>
      <c r="G64" s="179"/>
      <c r="H64" s="179"/>
      <c r="I64" s="179"/>
      <c r="K64" s="81"/>
      <c r="L64" s="81"/>
      <c r="M64" s="81"/>
    </row>
    <row r="65" spans="4:14" ht="15">
      <c r="D65" s="179"/>
      <c r="E65" s="179"/>
      <c r="F65" s="179"/>
      <c r="G65" s="179"/>
      <c r="H65" s="179"/>
      <c r="I65" s="179"/>
      <c r="K65" s="81"/>
      <c r="L65" s="81"/>
      <c r="M65" s="381"/>
    </row>
    <row r="66" spans="4:14" ht="15">
      <c r="D66" s="179"/>
      <c r="E66" s="179"/>
      <c r="F66" s="179"/>
      <c r="G66" s="179"/>
      <c r="H66" s="179"/>
      <c r="I66" s="179"/>
      <c r="K66" s="81"/>
      <c r="L66" s="81"/>
      <c r="M66" s="381"/>
    </row>
    <row r="67" spans="4:14" ht="15">
      <c r="D67" s="179"/>
      <c r="E67" s="179"/>
      <c r="F67" s="179"/>
      <c r="G67" s="179"/>
      <c r="H67" s="179"/>
      <c r="I67" s="179"/>
      <c r="K67" s="81"/>
      <c r="L67" s="381"/>
      <c r="M67" s="81"/>
    </row>
    <row r="68" spans="4:14" ht="15">
      <c r="K68" s="81"/>
      <c r="L68" s="381"/>
      <c r="M68" s="81"/>
    </row>
    <row r="69" spans="4:14" ht="15">
      <c r="K69" s="81"/>
      <c r="L69" s="81"/>
      <c r="M69" s="81"/>
    </row>
    <row r="70" spans="4:14" ht="15">
      <c r="K70" s="81"/>
      <c r="L70" s="81"/>
      <c r="M70" s="81"/>
    </row>
    <row r="71" spans="4:14" ht="15">
      <c r="K71" s="81"/>
      <c r="L71" s="81"/>
      <c r="M71" s="81"/>
    </row>
    <row r="72" spans="4:14" ht="15">
      <c r="K72" s="81"/>
      <c r="L72" s="81"/>
      <c r="M72" s="81"/>
    </row>
    <row r="73" spans="4:14" ht="15">
      <c r="K73" s="81"/>
      <c r="L73" s="81"/>
      <c r="M73" s="81"/>
    </row>
    <row r="74" spans="4:14" ht="15">
      <c r="K74" s="81"/>
      <c r="L74" s="81"/>
      <c r="M74" s="81"/>
    </row>
    <row r="75" spans="4:14" ht="15">
      <c r="D75" s="81"/>
      <c r="E75" s="81"/>
      <c r="F75" s="81"/>
      <c r="G75" s="81"/>
      <c r="H75" s="81"/>
      <c r="I75" s="81"/>
      <c r="J75" s="81"/>
      <c r="K75" s="81"/>
      <c r="L75" s="81"/>
      <c r="M75" s="81"/>
      <c r="N75" s="81"/>
    </row>
    <row r="76" spans="4:14" ht="15">
      <c r="D76" s="81"/>
      <c r="E76" s="81"/>
      <c r="F76" s="81"/>
      <c r="G76" s="81"/>
      <c r="H76" s="81"/>
      <c r="I76" s="81"/>
      <c r="J76" s="81"/>
      <c r="K76" s="81"/>
      <c r="L76" s="81"/>
      <c r="M76" s="81"/>
      <c r="N76" s="81"/>
    </row>
    <row r="77" spans="4:14" ht="15">
      <c r="D77" s="81"/>
      <c r="E77" s="81"/>
      <c r="F77" s="81"/>
      <c r="G77" s="81"/>
      <c r="H77" s="81"/>
      <c r="I77" s="81"/>
      <c r="J77" s="81"/>
      <c r="K77" s="81"/>
      <c r="L77" s="81"/>
      <c r="M77" s="81"/>
      <c r="N77" s="81"/>
    </row>
    <row r="78" spans="4:14" ht="15">
      <c r="D78" s="81"/>
      <c r="E78" s="81"/>
      <c r="F78" s="81"/>
      <c r="G78" s="81"/>
      <c r="H78" s="81"/>
      <c r="I78" s="81"/>
      <c r="J78" s="81"/>
      <c r="K78" s="81"/>
      <c r="L78" s="81"/>
      <c r="M78" s="81"/>
      <c r="N78" s="81"/>
    </row>
    <row r="79" spans="4:14" ht="15">
      <c r="D79" s="81"/>
      <c r="E79" s="81"/>
      <c r="F79" s="81"/>
      <c r="G79" s="81"/>
      <c r="H79" s="81"/>
      <c r="I79" s="81"/>
      <c r="J79" s="81"/>
      <c r="K79" s="81"/>
      <c r="L79" s="81"/>
      <c r="M79" s="81"/>
      <c r="N79" s="81"/>
    </row>
    <row r="80" spans="4:14" ht="15">
      <c r="D80" s="81"/>
      <c r="E80" s="81"/>
      <c r="F80" s="81"/>
      <c r="G80" s="81"/>
      <c r="H80" s="81"/>
      <c r="I80" s="81"/>
      <c r="J80" s="81"/>
      <c r="K80" s="81"/>
      <c r="L80" s="81"/>
      <c r="M80" s="81"/>
      <c r="N80" s="81"/>
    </row>
    <row r="81" spans="4:14" ht="15">
      <c r="D81" s="81"/>
      <c r="E81" s="81"/>
      <c r="F81" s="81"/>
      <c r="G81" s="81"/>
      <c r="H81" s="81"/>
      <c r="I81" s="81"/>
      <c r="J81" s="81"/>
      <c r="K81" s="81"/>
      <c r="L81" s="81"/>
      <c r="M81" s="81"/>
      <c r="N81" s="81"/>
    </row>
    <row r="82" spans="4:14" ht="15">
      <c r="D82" s="81"/>
      <c r="E82" s="81"/>
      <c r="F82" s="81"/>
      <c r="G82" s="81"/>
      <c r="H82" s="81"/>
      <c r="I82" s="81"/>
      <c r="J82" s="81"/>
      <c r="K82" s="81"/>
      <c r="L82" s="81"/>
      <c r="M82" s="81"/>
      <c r="N82" s="81"/>
    </row>
    <row r="83" spans="4:14" ht="15">
      <c r="D83" s="81"/>
      <c r="E83" s="81"/>
      <c r="F83" s="81"/>
      <c r="G83" s="81"/>
      <c r="H83" s="81"/>
      <c r="I83" s="81"/>
      <c r="J83" s="81"/>
      <c r="K83" s="81"/>
      <c r="L83" s="81"/>
      <c r="M83" s="81"/>
      <c r="N83" s="81"/>
    </row>
    <row r="84" spans="4:14" ht="15">
      <c r="D84" s="81"/>
      <c r="E84" s="81"/>
      <c r="F84" s="81"/>
      <c r="G84" s="81"/>
      <c r="H84" s="81"/>
      <c r="I84" s="81"/>
      <c r="J84" s="81"/>
      <c r="K84" s="81"/>
      <c r="L84" s="81"/>
      <c r="M84" s="81"/>
      <c r="N84" s="81"/>
    </row>
    <row r="85" spans="4:14" ht="15">
      <c r="D85" s="81"/>
      <c r="E85" s="81"/>
      <c r="F85" s="81"/>
      <c r="G85" s="81"/>
      <c r="H85" s="81"/>
      <c r="I85" s="81"/>
      <c r="J85" s="81"/>
      <c r="K85" s="81"/>
      <c r="L85" s="81"/>
      <c r="M85" s="81"/>
      <c r="N85" s="81"/>
    </row>
    <row r="86" spans="4:14" ht="15">
      <c r="D86" s="81"/>
      <c r="E86" s="81"/>
      <c r="F86" s="81"/>
      <c r="G86" s="81"/>
      <c r="H86" s="81"/>
      <c r="I86" s="81"/>
      <c r="J86" s="81"/>
      <c r="K86" s="81"/>
      <c r="L86" s="81"/>
      <c r="M86" s="81"/>
      <c r="N86" s="81"/>
    </row>
    <row r="87" spans="4:14" ht="15">
      <c r="D87" s="81"/>
      <c r="E87" s="81"/>
      <c r="F87" s="81"/>
      <c r="G87" s="81"/>
      <c r="H87" s="81"/>
      <c r="I87" s="81"/>
      <c r="J87" s="81"/>
      <c r="K87" s="81"/>
      <c r="L87" s="81"/>
      <c r="M87" s="81"/>
      <c r="N87" s="81"/>
    </row>
    <row r="88" spans="4:14" ht="15">
      <c r="D88" s="81"/>
      <c r="E88" s="81"/>
      <c r="F88" s="81"/>
      <c r="G88" s="81"/>
      <c r="H88" s="81"/>
      <c r="I88" s="81"/>
      <c r="J88" s="81"/>
      <c r="K88" s="81"/>
      <c r="L88" s="81"/>
      <c r="M88" s="81"/>
      <c r="N88" s="81"/>
    </row>
    <row r="89" spans="4:14" ht="15">
      <c r="D89" s="81"/>
      <c r="E89" s="81"/>
      <c r="F89" s="81"/>
      <c r="G89" s="81"/>
      <c r="H89" s="81"/>
      <c r="I89" s="81"/>
      <c r="J89" s="81"/>
      <c r="K89" s="81"/>
      <c r="L89" s="81"/>
      <c r="M89" s="81"/>
      <c r="N89" s="81"/>
    </row>
    <row r="90" spans="4:14" ht="15">
      <c r="D90" s="81"/>
      <c r="E90" s="81"/>
      <c r="F90" s="81"/>
      <c r="G90" s="81"/>
      <c r="H90" s="81"/>
      <c r="I90" s="81"/>
      <c r="J90" s="81"/>
      <c r="K90" s="81"/>
      <c r="L90" s="81"/>
      <c r="M90" s="81"/>
      <c r="N90" s="81"/>
    </row>
    <row r="91" spans="4:14" ht="15">
      <c r="D91" s="81"/>
      <c r="E91" s="81"/>
      <c r="F91" s="81"/>
      <c r="G91" s="81"/>
      <c r="H91" s="81"/>
      <c r="I91" s="81"/>
      <c r="J91" s="81"/>
      <c r="K91" s="81"/>
      <c r="L91" s="81"/>
      <c r="M91" s="81"/>
      <c r="N91" s="81"/>
    </row>
  </sheetData>
  <mergeCells count="12">
    <mergeCell ref="L67:L68"/>
    <mergeCell ref="M65:M66"/>
    <mergeCell ref="J23:K23"/>
    <mergeCell ref="J40:K40"/>
    <mergeCell ref="B40:I40"/>
    <mergeCell ref="B23:I23"/>
    <mergeCell ref="B2:H2"/>
    <mergeCell ref="B17:I17"/>
    <mergeCell ref="C3:I3"/>
    <mergeCell ref="C7:K7"/>
    <mergeCell ref="C9:K9"/>
    <mergeCell ref="C11:K11"/>
  </mergeCells>
  <pageMargins left="0.7" right="0.7" top="0.75" bottom="0.75" header="0.3" footer="0.3"/>
  <pageSetup paperSize="119" orientation="portrait"/>
  <legacy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rgb="FF92D050"/>
  </sheetPr>
  <dimension ref="A1:AF289"/>
  <sheetViews>
    <sheetView showGridLines="0" topLeftCell="I204" zoomScaleNormal="100" workbookViewId="0">
      <selection activeCell="T209" sqref="T209"/>
    </sheetView>
  </sheetViews>
  <sheetFormatPr defaultColWidth="8.85546875" defaultRowHeight="12.75"/>
  <cols>
    <col min="1" max="1" width="1.42578125" style="9" customWidth="1"/>
    <col min="2" max="2" width="21" style="11" customWidth="1"/>
    <col min="3" max="3" width="8.42578125" style="11" customWidth="1"/>
    <col min="4" max="6" width="12.85546875" style="11" customWidth="1"/>
    <col min="7" max="9" width="13.85546875" style="11" customWidth="1"/>
    <col min="10" max="10" width="26.28515625" style="11" customWidth="1"/>
    <col min="11" max="12" width="13.85546875" style="11" customWidth="1"/>
    <col min="13" max="13" width="16.85546875" style="11" customWidth="1"/>
    <col min="14" max="14" width="13.85546875" style="9" customWidth="1"/>
    <col min="15" max="15" width="25.140625" style="54" bestFit="1" customWidth="1"/>
    <col min="16" max="19" width="13.85546875" style="54" customWidth="1"/>
    <col min="20" max="20" width="13.85546875" style="9" customWidth="1"/>
    <col min="21" max="22" width="9.7109375" style="9" bestFit="1" customWidth="1"/>
    <col min="23" max="23" width="10" style="9" bestFit="1" customWidth="1"/>
    <col min="24" max="24" width="16.42578125" style="9" bestFit="1" customWidth="1"/>
    <col min="25" max="25" width="16.7109375" style="9" bestFit="1" customWidth="1"/>
    <col min="26" max="26" width="9.7109375" style="9" bestFit="1" customWidth="1"/>
    <col min="27" max="16384" width="8.85546875" style="9"/>
  </cols>
  <sheetData>
    <row r="1" spans="1:24" customFormat="1" ht="21">
      <c r="A1" s="1"/>
      <c r="B1" s="394" t="s">
        <v>67</v>
      </c>
      <c r="C1" s="394"/>
      <c r="D1" s="394"/>
      <c r="E1" s="394"/>
      <c r="F1" s="394"/>
      <c r="G1" s="394"/>
      <c r="H1" s="394"/>
      <c r="I1" s="3"/>
    </row>
    <row r="2" spans="1:24" customFormat="1" ht="15">
      <c r="A2" s="1"/>
      <c r="B2" s="67" t="s">
        <v>87</v>
      </c>
      <c r="C2" s="370" t="s">
        <v>340</v>
      </c>
      <c r="D2" s="370"/>
      <c r="E2" s="370"/>
      <c r="F2" s="370"/>
      <c r="G2" s="370"/>
      <c r="H2" s="370"/>
      <c r="I2" s="370"/>
    </row>
    <row r="3" spans="1:24" customFormat="1" ht="14.25" customHeight="1">
      <c r="A3" s="2"/>
      <c r="B3" s="393" t="s">
        <v>65</v>
      </c>
      <c r="C3" s="393"/>
      <c r="D3" s="393"/>
      <c r="E3" s="393"/>
      <c r="F3" s="393"/>
      <c r="G3" s="393"/>
      <c r="H3" s="393"/>
      <c r="I3" s="393"/>
      <c r="J3" s="393"/>
      <c r="K3" s="393"/>
      <c r="L3" s="393"/>
      <c r="M3" s="42"/>
      <c r="N3" s="110"/>
      <c r="O3" s="110"/>
      <c r="P3" s="110"/>
      <c r="Q3" s="110"/>
      <c r="R3" s="110"/>
      <c r="S3" s="110"/>
      <c r="T3" s="110"/>
    </row>
    <row r="4" spans="1:24" s="109" customFormat="1" ht="16.5" customHeight="1">
      <c r="A4" s="2"/>
      <c r="B4" s="58"/>
      <c r="C4" s="58"/>
      <c r="D4" s="58"/>
      <c r="E4" s="58"/>
      <c r="F4" s="58"/>
      <c r="G4" s="58"/>
      <c r="H4" s="58"/>
      <c r="I4" s="57"/>
    </row>
    <row r="5" spans="1:24" customFormat="1" ht="16.5" customHeight="1">
      <c r="A5" s="2"/>
      <c r="B5" s="58"/>
      <c r="C5" s="58"/>
      <c r="D5" s="58"/>
      <c r="E5" s="58"/>
      <c r="F5" s="58"/>
      <c r="G5" s="58"/>
      <c r="H5" s="58"/>
      <c r="I5" s="57"/>
    </row>
    <row r="6" spans="1:24" customFormat="1" ht="15" customHeight="1">
      <c r="A6" s="1"/>
      <c r="B6" s="61" t="s">
        <v>6</v>
      </c>
      <c r="C6" s="395" t="s">
        <v>284</v>
      </c>
      <c r="D6" s="396"/>
      <c r="E6" s="396"/>
      <c r="F6" s="396"/>
      <c r="G6" s="396"/>
      <c r="H6" s="397"/>
      <c r="I6" s="4"/>
      <c r="L6" s="22"/>
      <c r="M6" s="22"/>
      <c r="N6" s="22"/>
      <c r="O6" s="22"/>
      <c r="P6" s="22"/>
      <c r="Q6" s="22"/>
      <c r="R6" s="22"/>
      <c r="S6" s="22"/>
      <c r="T6" s="22"/>
      <c r="U6" s="22"/>
      <c r="V6" s="22"/>
      <c r="W6" s="22"/>
    </row>
    <row r="7" spans="1:24" customFormat="1" ht="15">
      <c r="A7" s="1"/>
      <c r="B7" s="58"/>
      <c r="C7" s="58"/>
      <c r="D7" s="58"/>
      <c r="E7" s="58"/>
      <c r="F7" s="58"/>
      <c r="G7" s="58"/>
      <c r="H7" s="58"/>
      <c r="I7" s="4"/>
      <c r="L7" s="22"/>
      <c r="M7" s="22"/>
      <c r="N7" s="22"/>
      <c r="O7" s="22"/>
      <c r="P7" s="22"/>
      <c r="Q7" s="22"/>
      <c r="R7" s="22"/>
      <c r="S7" s="22"/>
      <c r="T7" s="22"/>
      <c r="U7" s="22"/>
      <c r="V7" s="22"/>
      <c r="W7" s="22"/>
    </row>
    <row r="8" spans="1:24" customFormat="1" ht="181.5" customHeight="1">
      <c r="A8" s="1"/>
      <c r="B8" s="61" t="s">
        <v>1</v>
      </c>
      <c r="C8" s="395" t="s">
        <v>290</v>
      </c>
      <c r="D8" s="396"/>
      <c r="E8" s="396"/>
      <c r="F8" s="396"/>
      <c r="G8" s="396"/>
      <c r="H8" s="397"/>
      <c r="I8" s="59"/>
      <c r="L8" s="22"/>
      <c r="M8" s="22"/>
      <c r="N8" s="22"/>
      <c r="O8" s="22"/>
      <c r="P8" s="22"/>
      <c r="Q8" s="22"/>
      <c r="R8" s="22"/>
      <c r="S8" s="22"/>
      <c r="T8" s="22"/>
      <c r="U8" s="22"/>
      <c r="V8" s="22"/>
      <c r="W8" s="22"/>
    </row>
    <row r="9" spans="1:24" customFormat="1" ht="15">
      <c r="B9" s="60"/>
      <c r="C9" s="60"/>
      <c r="D9" s="60"/>
      <c r="E9" s="60"/>
      <c r="F9" s="60"/>
      <c r="G9" s="60"/>
      <c r="H9" s="60"/>
      <c r="I9" s="60"/>
      <c r="L9" s="22"/>
      <c r="M9" s="22"/>
      <c r="N9" s="22"/>
      <c r="O9" s="22"/>
      <c r="P9" s="22"/>
      <c r="Q9" s="22"/>
      <c r="R9" s="22"/>
      <c r="S9" s="22"/>
      <c r="T9" s="22"/>
      <c r="U9" s="22"/>
      <c r="V9" s="22"/>
      <c r="W9" s="22"/>
    </row>
    <row r="10" spans="1:24" customFormat="1" ht="46.5" customHeight="1">
      <c r="A10" s="1"/>
      <c r="B10" s="61" t="s">
        <v>66</v>
      </c>
      <c r="C10" s="395"/>
      <c r="D10" s="396"/>
      <c r="E10" s="396"/>
      <c r="F10" s="396"/>
      <c r="G10" s="396"/>
      <c r="H10" s="397"/>
      <c r="I10" s="59"/>
      <c r="J10" s="62"/>
      <c r="L10" s="22"/>
      <c r="M10" s="22"/>
      <c r="N10" s="22"/>
      <c r="O10" s="22"/>
      <c r="P10" s="22"/>
      <c r="Q10" s="22"/>
      <c r="R10" s="22"/>
      <c r="S10" s="22"/>
      <c r="T10" s="22"/>
      <c r="U10" s="22"/>
      <c r="V10" s="22"/>
      <c r="W10" s="22"/>
    </row>
    <row r="11" spans="1:24" s="109" customFormat="1" ht="15">
      <c r="A11" s="1"/>
      <c r="B11" s="58"/>
      <c r="C11" s="121"/>
      <c r="D11" s="121"/>
      <c r="E11" s="121"/>
      <c r="F11" s="121"/>
      <c r="G11" s="121"/>
      <c r="H11" s="121"/>
      <c r="I11" s="59"/>
      <c r="J11" s="62"/>
      <c r="L11" s="22"/>
      <c r="M11" s="22"/>
      <c r="N11" s="22"/>
      <c r="O11" s="22"/>
      <c r="P11" s="22"/>
      <c r="Q11" s="22"/>
      <c r="R11" s="22"/>
      <c r="S11" s="22"/>
      <c r="T11" s="22"/>
      <c r="U11" s="22"/>
      <c r="V11" s="22"/>
      <c r="W11" s="22"/>
    </row>
    <row r="12" spans="1:24" s="10" customFormat="1">
      <c r="B12" s="12"/>
      <c r="C12" s="12"/>
      <c r="D12" s="13"/>
      <c r="E12" s="13"/>
      <c r="F12" s="13"/>
      <c r="G12" s="13"/>
      <c r="H12" s="13"/>
      <c r="I12" s="13"/>
      <c r="J12" s="13"/>
      <c r="K12" s="13"/>
      <c r="L12" s="13"/>
      <c r="M12" s="13"/>
    </row>
    <row r="13" spans="1:24" ht="13.5" customHeight="1">
      <c r="B13" s="392" t="s">
        <v>213</v>
      </c>
      <c r="C13" s="392"/>
      <c r="D13" s="392"/>
      <c r="E13" s="392"/>
      <c r="F13" s="392"/>
      <c r="G13" s="392"/>
      <c r="H13" s="392"/>
      <c r="I13" s="392"/>
      <c r="J13" s="392"/>
      <c r="K13" s="392"/>
      <c r="L13" s="392"/>
      <c r="M13" s="392"/>
      <c r="N13" s="392"/>
      <c r="O13" s="392"/>
      <c r="P13" s="392"/>
      <c r="Q13" s="392"/>
      <c r="R13" s="392"/>
      <c r="S13" s="392"/>
      <c r="T13" s="392"/>
    </row>
    <row r="14" spans="1:24" s="18" customFormat="1">
      <c r="B14" s="19"/>
      <c r="C14" s="19"/>
      <c r="D14" s="20"/>
      <c r="E14" s="20"/>
      <c r="F14" s="20"/>
      <c r="G14" s="20"/>
      <c r="H14" s="20"/>
      <c r="I14" s="20"/>
      <c r="J14" s="20"/>
      <c r="K14" s="20"/>
      <c r="L14" s="20"/>
      <c r="M14" s="20"/>
      <c r="R14" s="352"/>
      <c r="S14" s="352"/>
      <c r="T14" s="352"/>
      <c r="U14" s="352"/>
      <c r="V14" s="352"/>
    </row>
    <row r="15" spans="1:24">
      <c r="B15" s="16"/>
      <c r="C15" s="16"/>
      <c r="D15" s="17"/>
      <c r="E15" s="17"/>
      <c r="F15" s="17"/>
      <c r="G15" s="17"/>
      <c r="H15" s="17"/>
      <c r="I15" s="17"/>
      <c r="J15" s="17"/>
      <c r="K15" s="17"/>
      <c r="L15" s="17"/>
      <c r="M15" s="17"/>
      <c r="O15" s="299" t="s">
        <v>332</v>
      </c>
      <c r="R15" s="352"/>
      <c r="S15" s="352"/>
      <c r="T15" s="352"/>
      <c r="U15" s="352"/>
      <c r="V15" s="352"/>
    </row>
    <row r="16" spans="1:24" ht="51">
      <c r="B16" s="29" t="s">
        <v>50</v>
      </c>
      <c r="C16" s="29" t="s">
        <v>12</v>
      </c>
      <c r="D16" s="29" t="s">
        <v>13</v>
      </c>
      <c r="E16" s="29" t="s">
        <v>52</v>
      </c>
      <c r="F16" s="29" t="s">
        <v>286</v>
      </c>
      <c r="G16" s="29" t="s">
        <v>287</v>
      </c>
      <c r="H16" s="296"/>
      <c r="I16" s="29" t="s">
        <v>271</v>
      </c>
      <c r="J16" s="29" t="s">
        <v>288</v>
      </c>
      <c r="K16" s="296"/>
      <c r="L16" s="29" t="s">
        <v>214</v>
      </c>
      <c r="M16" s="29" t="s">
        <v>215</v>
      </c>
      <c r="O16" s="270" t="s">
        <v>285</v>
      </c>
      <c r="P16" s="270" t="s">
        <v>64</v>
      </c>
      <c r="Q16" s="352"/>
      <c r="R16" s="352"/>
      <c r="S16" s="352"/>
      <c r="T16" s="352"/>
      <c r="U16" s="352"/>
      <c r="V16" s="352"/>
      <c r="W16" s="54"/>
      <c r="X16" s="54"/>
    </row>
    <row r="17" spans="2:32">
      <c r="B17" s="26" t="str">
        <f>CONCATENATE(C17,"-",D17)</f>
        <v>MRIM-EA010</v>
      </c>
      <c r="C17" s="26" t="s">
        <v>14</v>
      </c>
      <c r="D17" s="26" t="s">
        <v>20</v>
      </c>
      <c r="E17" s="26" t="s">
        <v>53</v>
      </c>
      <c r="F17" s="27">
        <f>'[2]Volume Forecast Template'!F6</f>
        <v>40341.822225456817</v>
      </c>
      <c r="G17" s="27">
        <f>'[2]Volume Forecast Template'!G6</f>
        <v>40341.822225456817</v>
      </c>
      <c r="H17" s="297"/>
      <c r="I17" s="295">
        <f t="shared" ref="I17:I25" si="0">IF(F17="n/a",I16,IF(OR(E17="NA",AND(F17=0,G17=0)),0,F17/G17))</f>
        <v>1</v>
      </c>
      <c r="J17" s="269">
        <f>IF(E17="NA",0,G17/SUMIF($D$17:$D$46,D17,G$17:G$46))</f>
        <v>3.5093208835616257E-2</v>
      </c>
      <c r="K17" s="297"/>
      <c r="L17" s="271">
        <f t="shared" ref="L17:L38" si="1">M17*I17</f>
        <v>39332.492174803112</v>
      </c>
      <c r="M17" s="27">
        <f>J17*VLOOKUP(D17,$O$16:$P$30,2,0)</f>
        <v>39332.492174803112</v>
      </c>
      <c r="O17" s="270" t="s">
        <v>20</v>
      </c>
      <c r="P17" s="270">
        <f>VLOOKUP(O17,'Tariff Forecast'!$B$8:$D$93,'Tariff Forecast'!D$2,FALSE)</f>
        <v>1120800.6756818541</v>
      </c>
      <c r="Q17" s="352"/>
      <c r="R17" s="352"/>
      <c r="S17" s="352"/>
      <c r="T17" s="352"/>
      <c r="U17" s="352"/>
      <c r="V17" s="352"/>
      <c r="W17" s="54"/>
      <c r="X17" s="54"/>
      <c r="AF17" s="264"/>
    </row>
    <row r="18" spans="2:32">
      <c r="B18" s="26" t="str">
        <f t="shared" ref="B18:B46" si="2">CONCATENATE(C18,"-",D18)</f>
        <v>MRIM-EA025</v>
      </c>
      <c r="C18" s="26" t="s">
        <v>14</v>
      </c>
      <c r="D18" s="26" t="s">
        <v>15</v>
      </c>
      <c r="E18" s="26" t="s">
        <v>53</v>
      </c>
      <c r="F18" s="27">
        <f>'[2]Volume Forecast Template'!F7</f>
        <v>438815.00371479633</v>
      </c>
      <c r="G18" s="27">
        <f>'[2]Volume Forecast Template'!G7</f>
        <v>340596.03762124304</v>
      </c>
      <c r="H18" s="297"/>
      <c r="I18" s="295">
        <f t="shared" si="0"/>
        <v>1.28837377786167</v>
      </c>
      <c r="J18" s="269">
        <f>IF(E18="NA",0,G18/SUMIF($D$17:$D$46,D18,G$17:G$46))</f>
        <v>1</v>
      </c>
      <c r="K18" s="297"/>
      <c r="L18" s="271">
        <f t="shared" si="1"/>
        <v>427432.12868285557</v>
      </c>
      <c r="M18" s="27">
        <f t="shared" ref="M18:M27" si="3">J18*VLOOKUP(D18,$O$16:$P$30,2,0)</f>
        <v>331760.96566655528</v>
      </c>
      <c r="O18" s="270" t="s">
        <v>15</v>
      </c>
      <c r="P18" s="270">
        <f>VLOOKUP(O18,'Tariff Forecast'!$B$8:$D$93,'Tariff Forecast'!D$2,FALSE)</f>
        <v>331760.96566655528</v>
      </c>
      <c r="Q18" s="352"/>
      <c r="R18" s="352"/>
      <c r="S18" s="352"/>
      <c r="T18" s="352"/>
      <c r="U18" s="352"/>
      <c r="V18" s="352"/>
      <c r="W18" s="54"/>
      <c r="X18" s="54"/>
    </row>
    <row r="19" spans="2:32" ht="13.5" customHeight="1">
      <c r="B19" s="26" t="str">
        <f t="shared" si="2"/>
        <v>MRIM-EA030</v>
      </c>
      <c r="C19" s="26" t="s">
        <v>14</v>
      </c>
      <c r="D19" s="26" t="s">
        <v>17</v>
      </c>
      <c r="E19" s="26" t="s">
        <v>54</v>
      </c>
      <c r="F19" s="209">
        <f>'[2]Volume Forecast Template'!F8</f>
        <v>21094.737583587732</v>
      </c>
      <c r="G19" s="209">
        <f>'[2]Volume Forecast Template'!G8</f>
        <v>130108.96781021931</v>
      </c>
      <c r="H19" s="297"/>
      <c r="I19" s="295">
        <f t="shared" si="0"/>
        <v>0.16213131145853929</v>
      </c>
      <c r="J19" s="269">
        <f>IF(E19="NA",0,G19/SUMIF($D$17:$D$46,D19,G$17:G$46))</f>
        <v>0.24910101148435818</v>
      </c>
      <c r="K19" s="297"/>
      <c r="L19" s="271">
        <f t="shared" si="1"/>
        <v>14230.700542793866</v>
      </c>
      <c r="M19" s="27">
        <f t="shared" si="3"/>
        <v>87772.685083306584</v>
      </c>
      <c r="O19" s="270" t="s">
        <v>17</v>
      </c>
      <c r="P19" s="270">
        <f>VLOOKUP(O19,'Tariff Forecast'!$B$8:$D$93,'Tariff Forecast'!D$2,FALSE)</f>
        <v>352357.80280570278</v>
      </c>
      <c r="Q19" s="352"/>
      <c r="R19" s="352"/>
      <c r="S19" s="352"/>
      <c r="T19" s="352"/>
      <c r="U19" s="352"/>
      <c r="V19" s="352"/>
      <c r="W19" s="54"/>
      <c r="X19" s="54"/>
    </row>
    <row r="20" spans="2:32" ht="15" customHeight="1">
      <c r="B20" s="26" t="str">
        <f t="shared" si="2"/>
        <v>MRIM-EA040</v>
      </c>
      <c r="C20" s="26" t="s">
        <v>14</v>
      </c>
      <c r="D20" s="26" t="s">
        <v>23</v>
      </c>
      <c r="E20" s="26" t="s">
        <v>54</v>
      </c>
      <c r="F20" s="209" t="s">
        <v>110</v>
      </c>
      <c r="G20" s="209" t="s">
        <v>110</v>
      </c>
      <c r="H20" s="297"/>
      <c r="I20" s="295">
        <f t="shared" si="0"/>
        <v>0.16213131145853929</v>
      </c>
      <c r="J20" s="342">
        <f>J19</f>
        <v>0.24910101148435818</v>
      </c>
      <c r="K20" s="297"/>
      <c r="L20" s="271">
        <f t="shared" si="1"/>
        <v>6271.0849362569415</v>
      </c>
      <c r="M20" s="27">
        <f t="shared" si="3"/>
        <v>38679.048974821882</v>
      </c>
      <c r="O20" s="270" t="s">
        <v>23</v>
      </c>
      <c r="P20" s="270">
        <f>VLOOKUP(O20,'Tariff Forecast'!$B$8:$D$93,'Tariff Forecast'!D$2,FALSE)</f>
        <v>155274.55607000078</v>
      </c>
      <c r="Q20" s="352"/>
      <c r="R20" s="352"/>
      <c r="S20" s="352"/>
      <c r="T20" s="352"/>
      <c r="U20" s="352"/>
      <c r="V20" s="352"/>
      <c r="W20" s="54"/>
      <c r="X20" s="54"/>
    </row>
    <row r="21" spans="2:32">
      <c r="B21" s="26" t="str">
        <f t="shared" si="2"/>
        <v>MRIM-EA050</v>
      </c>
      <c r="C21" s="26" t="s">
        <v>14</v>
      </c>
      <c r="D21" s="26" t="s">
        <v>31</v>
      </c>
      <c r="E21" s="26" t="s">
        <v>53</v>
      </c>
      <c r="F21" s="27">
        <f>'[2]Volume Forecast Template'!F10</f>
        <v>1038.4341545831712</v>
      </c>
      <c r="G21" s="27">
        <f>'[2]Volume Forecast Template'!G10</f>
        <v>839.98626752433017</v>
      </c>
      <c r="H21" s="297"/>
      <c r="I21" s="295">
        <f t="shared" si="0"/>
        <v>1.2362513468746594</v>
      </c>
      <c r="J21" s="269">
        <f t="shared" ref="J21:J27" si="4">IF(E21="NA",0,G21/SUMIF($D$17:$D$46,D21,G$17:G$46))</f>
        <v>1.0645048498426552E-2</v>
      </c>
      <c r="K21" s="297"/>
      <c r="L21" s="271">
        <f t="shared" si="1"/>
        <v>994.8655981011359</v>
      </c>
      <c r="M21" s="27">
        <f t="shared" si="3"/>
        <v>804.74379309372182</v>
      </c>
      <c r="O21" s="270" t="s">
        <v>31</v>
      </c>
      <c r="P21" s="270">
        <f>VLOOKUP(O21,'Tariff Forecast'!$B$8:$D$93,'Tariff Forecast'!D$2,FALSE)</f>
        <v>75597.945205479453</v>
      </c>
      <c r="Q21" s="352"/>
      <c r="R21" s="352"/>
      <c r="S21" s="352"/>
      <c r="T21" s="352"/>
      <c r="U21" s="352"/>
      <c r="V21" s="352"/>
      <c r="W21" s="54"/>
      <c r="X21" s="54"/>
    </row>
    <row r="22" spans="2:32">
      <c r="B22" s="26" t="str">
        <f t="shared" si="2"/>
        <v>MRIM-EA225</v>
      </c>
      <c r="C22" s="26" t="s">
        <v>14</v>
      </c>
      <c r="D22" s="26" t="s">
        <v>18</v>
      </c>
      <c r="E22" s="26" t="s">
        <v>53</v>
      </c>
      <c r="F22" s="27">
        <f>'[2]Volume Forecast Template'!F11</f>
        <v>82855.386617540978</v>
      </c>
      <c r="G22" s="27">
        <f>'[2]Volume Forecast Template'!G11</f>
        <v>67386.927525090548</v>
      </c>
      <c r="H22" s="297"/>
      <c r="I22" s="295">
        <f t="shared" si="0"/>
        <v>1.2295468818739506</v>
      </c>
      <c r="J22" s="269">
        <f t="shared" si="4"/>
        <v>1</v>
      </c>
      <c r="K22" s="297"/>
      <c r="L22" s="271">
        <f t="shared" si="1"/>
        <v>81802.562520256542</v>
      </c>
      <c r="M22" s="27">
        <f t="shared" si="3"/>
        <v>66530.65753424658</v>
      </c>
      <c r="O22" s="270" t="s">
        <v>18</v>
      </c>
      <c r="P22" s="270">
        <f>VLOOKUP(O22,'Tariff Forecast'!$B$8:$D$93,'Tariff Forecast'!D$2,FALSE)</f>
        <v>66530.65753424658</v>
      </c>
      <c r="Q22" s="352"/>
      <c r="R22" s="352"/>
      <c r="S22" s="352"/>
      <c r="T22" s="352"/>
      <c r="U22" s="352"/>
      <c r="V22" s="352"/>
      <c r="W22" s="54"/>
      <c r="X22" s="54"/>
    </row>
    <row r="23" spans="2:32">
      <c r="B23" s="26" t="str">
        <f t="shared" si="2"/>
        <v>MRIM-EA301</v>
      </c>
      <c r="C23" s="26" t="s">
        <v>14</v>
      </c>
      <c r="D23" s="26" t="s">
        <v>34</v>
      </c>
      <c r="E23" s="26" t="s">
        <v>86</v>
      </c>
      <c r="F23" s="27">
        <f>'[2]Volume Forecast Template'!F12</f>
        <v>0</v>
      </c>
      <c r="G23" s="27">
        <f>'[2]Volume Forecast Template'!G12</f>
        <v>0</v>
      </c>
      <c r="H23" s="297"/>
      <c r="I23" s="295">
        <f t="shared" si="0"/>
        <v>0</v>
      </c>
      <c r="J23" s="269">
        <f t="shared" si="4"/>
        <v>0</v>
      </c>
      <c r="K23" s="297"/>
      <c r="L23" s="271">
        <f t="shared" si="1"/>
        <v>0</v>
      </c>
      <c r="M23" s="27">
        <f t="shared" si="3"/>
        <v>0</v>
      </c>
      <c r="O23" s="270" t="s">
        <v>34</v>
      </c>
      <c r="P23" s="270">
        <f>VLOOKUP(O23,'Tariff Forecast'!$B$8:$D$93,'Tariff Forecast'!D$2,FALSE)</f>
        <v>0</v>
      </c>
      <c r="Q23" s="352"/>
      <c r="R23" s="352"/>
      <c r="S23" s="352"/>
      <c r="T23" s="352"/>
      <c r="U23" s="352"/>
      <c r="V23" s="352"/>
      <c r="W23" s="301" t="s">
        <v>289</v>
      </c>
      <c r="X23" s="54"/>
    </row>
    <row r="24" spans="2:32">
      <c r="B24" s="26" t="str">
        <f t="shared" si="2"/>
        <v>MRIM-EA302</v>
      </c>
      <c r="C24" s="26" t="s">
        <v>14</v>
      </c>
      <c r="D24" s="26" t="s">
        <v>25</v>
      </c>
      <c r="E24" s="26" t="s">
        <v>53</v>
      </c>
      <c r="F24" s="27">
        <f>'[2]Volume Forecast Template'!F13</f>
        <v>33483.820232796468</v>
      </c>
      <c r="G24" s="27">
        <f>'[2]Volume Forecast Template'!G13</f>
        <v>20912.796794264494</v>
      </c>
      <c r="H24" s="297"/>
      <c r="I24" s="295">
        <f t="shared" si="0"/>
        <v>1.6011163194575524</v>
      </c>
      <c r="J24" s="269">
        <f t="shared" si="4"/>
        <v>1</v>
      </c>
      <c r="K24" s="297"/>
      <c r="L24" s="271">
        <f t="shared" si="1"/>
        <v>39413.741129426351</v>
      </c>
      <c r="M24" s="27">
        <f t="shared" si="3"/>
        <v>24616.413342648</v>
      </c>
      <c r="O24" s="270" t="s">
        <v>25</v>
      </c>
      <c r="P24" s="270">
        <f>VLOOKUP(O24,'Tariff Forecast'!$B$8:$D$93,'Tariff Forecast'!D$2,FALSE)</f>
        <v>24616.413342648</v>
      </c>
      <c r="Q24" s="352"/>
      <c r="R24" s="352"/>
      <c r="S24" s="352"/>
      <c r="T24" s="352"/>
      <c r="U24" s="352"/>
      <c r="V24" s="352"/>
      <c r="W24" s="54"/>
      <c r="X24" s="54"/>
    </row>
    <row r="25" spans="2:32">
      <c r="B25" s="26" t="str">
        <f t="shared" si="2"/>
        <v>MRIM-EA305</v>
      </c>
      <c r="C25" s="26" t="s">
        <v>14</v>
      </c>
      <c r="D25" s="26" t="s">
        <v>37</v>
      </c>
      <c r="E25" s="26" t="s">
        <v>86</v>
      </c>
      <c r="F25" s="27">
        <f>'[2]Volume Forecast Template'!F14</f>
        <v>0</v>
      </c>
      <c r="G25" s="27">
        <f>'[2]Volume Forecast Template'!G14</f>
        <v>0</v>
      </c>
      <c r="H25" s="297"/>
      <c r="I25" s="295">
        <f t="shared" si="0"/>
        <v>0</v>
      </c>
      <c r="J25" s="269">
        <f t="shared" si="4"/>
        <v>0</v>
      </c>
      <c r="K25" s="297"/>
      <c r="L25" s="271">
        <f t="shared" si="1"/>
        <v>0</v>
      </c>
      <c r="M25" s="27">
        <f t="shared" si="3"/>
        <v>0</v>
      </c>
      <c r="O25" s="270" t="s">
        <v>37</v>
      </c>
      <c r="P25" s="300">
        <f>VLOOKUP(O25,'Tariff Forecast'!$B$8:$D$93,'Tariff Forecast'!D$2,FALSE)</f>
        <v>9535.5260273972599</v>
      </c>
      <c r="Q25" s="352"/>
      <c r="R25" s="352"/>
      <c r="S25" s="352"/>
      <c r="T25" s="352"/>
      <c r="U25" s="352"/>
      <c r="V25" s="352"/>
      <c r="W25" s="301" t="s">
        <v>289</v>
      </c>
      <c r="X25" s="54"/>
    </row>
    <row r="26" spans="2:32">
      <c r="B26" s="302" t="str">
        <f t="shared" si="2"/>
        <v>MRIM-EA970</v>
      </c>
      <c r="C26" s="302" t="s">
        <v>14</v>
      </c>
      <c r="D26" s="302" t="s">
        <v>30</v>
      </c>
      <c r="E26" s="302" t="s">
        <v>86</v>
      </c>
      <c r="F26" s="303">
        <f>'[2]Volume Forecast Template'!F15</f>
        <v>0</v>
      </c>
      <c r="G26" s="303">
        <f>'[2]Volume Forecast Template'!G15</f>
        <v>0</v>
      </c>
      <c r="H26" s="304"/>
      <c r="I26" s="295">
        <f t="shared" ref="I26:I46" si="5">IF(F26="n/a",I25,IF(OR(E26="NA",AND(F26=0,G26=0)),0,F26/G26))</f>
        <v>0</v>
      </c>
      <c r="J26" s="269">
        <f t="shared" si="4"/>
        <v>0</v>
      </c>
      <c r="K26" s="304"/>
      <c r="L26" s="305">
        <f t="shared" si="1"/>
        <v>0</v>
      </c>
      <c r="M26" s="303">
        <f t="shared" si="3"/>
        <v>0</v>
      </c>
      <c r="O26" s="270" t="s">
        <v>30</v>
      </c>
      <c r="P26" s="300">
        <f>VLOOKUP(O26,'Tariff Forecast'!$B$8:$D$93,'Tariff Forecast'!D$2,FALSE)</f>
        <v>1004.1945205479452</v>
      </c>
      <c r="Q26" s="352"/>
      <c r="R26" s="352"/>
      <c r="S26" s="352"/>
      <c r="T26" s="352"/>
      <c r="U26" s="352"/>
      <c r="V26" s="352"/>
      <c r="W26" s="301" t="s">
        <v>289</v>
      </c>
      <c r="X26" s="54"/>
    </row>
    <row r="27" spans="2:32">
      <c r="B27" s="302" t="str">
        <f t="shared" si="2"/>
        <v>MRIM-EA984</v>
      </c>
      <c r="C27" s="302" t="s">
        <v>14</v>
      </c>
      <c r="D27" s="302" t="s">
        <v>33</v>
      </c>
      <c r="E27" s="302" t="s">
        <v>86</v>
      </c>
      <c r="F27" s="303">
        <f>'[2]Volume Forecast Template'!F16</f>
        <v>0</v>
      </c>
      <c r="G27" s="303">
        <f>'[2]Volume Forecast Template'!G16</f>
        <v>0</v>
      </c>
      <c r="H27" s="304"/>
      <c r="I27" s="295">
        <f t="shared" si="5"/>
        <v>0</v>
      </c>
      <c r="J27" s="269">
        <f t="shared" si="4"/>
        <v>0</v>
      </c>
      <c r="K27" s="304"/>
      <c r="L27" s="305">
        <f t="shared" si="1"/>
        <v>0</v>
      </c>
      <c r="M27" s="303">
        <f t="shared" si="3"/>
        <v>0</v>
      </c>
      <c r="O27" s="270" t="s">
        <v>33</v>
      </c>
      <c r="P27" s="300">
        <f>VLOOKUP(O27,'Tariff Forecast'!$B$8:$D$93,'Tariff Forecast'!D$2,FALSE)</f>
        <v>288.99452054794523</v>
      </c>
      <c r="Q27" s="352"/>
      <c r="R27" s="352"/>
      <c r="S27" s="352"/>
      <c r="T27" s="352"/>
      <c r="U27" s="352"/>
      <c r="V27" s="352"/>
      <c r="W27" s="301" t="s">
        <v>289</v>
      </c>
      <c r="X27" s="54"/>
    </row>
    <row r="28" spans="2:32">
      <c r="B28" s="26" t="str">
        <f t="shared" si="2"/>
        <v>MRIM-GENR</v>
      </c>
      <c r="C28" s="26" t="s">
        <v>14</v>
      </c>
      <c r="D28" s="26" t="s">
        <v>24</v>
      </c>
      <c r="E28" s="26" t="s">
        <v>54</v>
      </c>
      <c r="F28" s="209">
        <f>'[2]Volume Forecast Template'!F17</f>
        <v>48628.568181537295</v>
      </c>
      <c r="G28" s="209">
        <f>'[2]Volume Forecast Template'!G17</f>
        <v>73304.640998610485</v>
      </c>
      <c r="H28" s="298"/>
      <c r="I28" s="295">
        <f t="shared" si="5"/>
        <v>0.66337639089534683</v>
      </c>
      <c r="J28" s="343">
        <v>0.2</v>
      </c>
      <c r="K28" s="298"/>
      <c r="L28" s="271">
        <f t="shared" si="1"/>
        <v>9725.7136363074587</v>
      </c>
      <c r="M28" s="27">
        <f>J28*$G$28</f>
        <v>14660.928199722097</v>
      </c>
      <c r="O28" s="270"/>
      <c r="P28" s="270"/>
      <c r="Q28" s="352"/>
      <c r="R28" s="352"/>
      <c r="S28" s="352"/>
      <c r="T28" s="352"/>
      <c r="U28" s="352"/>
      <c r="V28" s="352"/>
      <c r="W28" s="54"/>
      <c r="X28" s="54"/>
    </row>
    <row r="29" spans="2:32" ht="15" customHeight="1">
      <c r="B29" s="26" t="str">
        <f t="shared" si="2"/>
        <v>MRIM-GGENR</v>
      </c>
      <c r="C29" s="26" t="s">
        <v>14</v>
      </c>
      <c r="D29" s="26" t="s">
        <v>22</v>
      </c>
      <c r="E29" s="26" t="s">
        <v>54</v>
      </c>
      <c r="F29" s="209" t="s">
        <v>110</v>
      </c>
      <c r="G29" s="209" t="s">
        <v>110</v>
      </c>
      <c r="H29" s="297"/>
      <c r="I29" s="295">
        <f t="shared" si="5"/>
        <v>0.66337639089534683</v>
      </c>
      <c r="J29" s="343">
        <f>J28</f>
        <v>0.2</v>
      </c>
      <c r="K29" s="297"/>
      <c r="L29" s="271">
        <f t="shared" si="1"/>
        <v>9725.7136363074587</v>
      </c>
      <c r="M29" s="27">
        <f>J29*$G$28</f>
        <v>14660.928199722097</v>
      </c>
      <c r="O29" s="353" t="s">
        <v>0</v>
      </c>
      <c r="P29" s="353">
        <f>SUM(P17:P27)</f>
        <v>2137767.7313749804</v>
      </c>
      <c r="Q29" s="352"/>
      <c r="R29" s="352"/>
      <c r="S29" s="352"/>
      <c r="T29" s="352"/>
      <c r="U29" s="352"/>
      <c r="V29" s="352"/>
      <c r="W29" s="54"/>
      <c r="X29" s="54"/>
    </row>
    <row r="30" spans="2:32" ht="15" customHeight="1">
      <c r="B30" s="26" t="str">
        <f t="shared" si="2"/>
        <v>MRIM-GGENR2</v>
      </c>
      <c r="C30" s="26" t="s">
        <v>14</v>
      </c>
      <c r="D30" s="26" t="s">
        <v>27</v>
      </c>
      <c r="E30" s="26" t="s">
        <v>54</v>
      </c>
      <c r="F30" s="209" t="s">
        <v>110</v>
      </c>
      <c r="G30" s="209" t="s">
        <v>110</v>
      </c>
      <c r="H30" s="297"/>
      <c r="I30" s="295">
        <f t="shared" si="5"/>
        <v>0.66337639089534683</v>
      </c>
      <c r="J30" s="343">
        <f>J28</f>
        <v>0.2</v>
      </c>
      <c r="K30" s="297"/>
      <c r="L30" s="271">
        <f t="shared" si="1"/>
        <v>9725.7136363074587</v>
      </c>
      <c r="M30" s="27">
        <f>J30*$G$28</f>
        <v>14660.928199722097</v>
      </c>
      <c r="O30" s="352"/>
      <c r="P30" s="352"/>
      <c r="Q30" s="352"/>
      <c r="R30" s="352"/>
      <c r="S30" s="352"/>
      <c r="T30" s="352"/>
      <c r="U30" s="352"/>
      <c r="V30" s="352"/>
      <c r="W30" s="54"/>
      <c r="X30" s="54"/>
    </row>
    <row r="31" spans="2:32" ht="15" customHeight="1">
      <c r="B31" s="26" t="str">
        <f t="shared" si="2"/>
        <v>MRIM-NGENR</v>
      </c>
      <c r="C31" s="26" t="s">
        <v>14</v>
      </c>
      <c r="D31" s="26" t="s">
        <v>29</v>
      </c>
      <c r="E31" s="26" t="s">
        <v>54</v>
      </c>
      <c r="F31" s="209" t="s">
        <v>110</v>
      </c>
      <c r="G31" s="209" t="s">
        <v>110</v>
      </c>
      <c r="H31" s="297"/>
      <c r="I31" s="295">
        <f t="shared" si="5"/>
        <v>0.66337639089534683</v>
      </c>
      <c r="J31" s="343">
        <f>J28</f>
        <v>0.2</v>
      </c>
      <c r="K31" s="297"/>
      <c r="L31" s="271">
        <f t="shared" si="1"/>
        <v>9725.7136363074587</v>
      </c>
      <c r="M31" s="27">
        <f>J31*$G$28</f>
        <v>14660.928199722097</v>
      </c>
      <c r="O31" s="352"/>
      <c r="P31" s="352"/>
      <c r="Q31" s="352"/>
      <c r="R31" s="352"/>
      <c r="S31" s="352"/>
      <c r="T31" s="352"/>
      <c r="U31" s="352"/>
      <c r="V31" s="352"/>
      <c r="W31" s="54"/>
      <c r="X31" s="54"/>
    </row>
    <row r="32" spans="2:32" ht="15" customHeight="1">
      <c r="B32" s="26" t="str">
        <f t="shared" si="2"/>
        <v>MRIM-NGENR2</v>
      </c>
      <c r="C32" s="26" t="s">
        <v>14</v>
      </c>
      <c r="D32" s="26" t="s">
        <v>28</v>
      </c>
      <c r="E32" s="26" t="s">
        <v>54</v>
      </c>
      <c r="F32" s="209" t="s">
        <v>110</v>
      </c>
      <c r="G32" s="209" t="s">
        <v>110</v>
      </c>
      <c r="H32" s="297"/>
      <c r="I32" s="295">
        <f t="shared" si="5"/>
        <v>0.66337639089534683</v>
      </c>
      <c r="J32" s="343">
        <f>J28</f>
        <v>0.2</v>
      </c>
      <c r="K32" s="297"/>
      <c r="L32" s="271">
        <f t="shared" si="1"/>
        <v>9725.7136363074587</v>
      </c>
      <c r="M32" s="27">
        <f>J32*$G$28</f>
        <v>14660.928199722097</v>
      </c>
      <c r="O32" s="352"/>
      <c r="P32" s="352"/>
      <c r="Q32" s="352"/>
      <c r="R32" s="352"/>
      <c r="S32" s="352"/>
      <c r="T32" s="352"/>
      <c r="U32" s="352"/>
      <c r="V32" s="352"/>
      <c r="W32" s="10"/>
    </row>
    <row r="33" spans="2:23">
      <c r="B33" s="26" t="str">
        <f t="shared" si="2"/>
        <v>BASIC-EA010</v>
      </c>
      <c r="C33" s="26" t="s">
        <v>35</v>
      </c>
      <c r="D33" s="26" t="s">
        <v>20</v>
      </c>
      <c r="E33" s="26" t="s">
        <v>53</v>
      </c>
      <c r="F33" s="27">
        <f>'[2]Volume Forecast Template'!F22</f>
        <v>1290222.3256423553</v>
      </c>
      <c r="G33" s="27">
        <f>'[2]Volume Forecast Template'!G22</f>
        <v>1109220.2601257507</v>
      </c>
      <c r="H33" s="297"/>
      <c r="I33" s="295">
        <f t="shared" si="5"/>
        <v>1.1631795523605786</v>
      </c>
      <c r="J33" s="269">
        <f>IF(E33="NA",0,G33/SUMIF($D$17:$D$46,D33,G$17:G$46))</f>
        <v>0.96490679116438371</v>
      </c>
      <c r="K33" s="297"/>
      <c r="L33" s="271">
        <f t="shared" si="1"/>
        <v>1257941.6775839396</v>
      </c>
      <c r="M33" s="27">
        <f>J33*VLOOKUP(D33,$O$16:$P$30,2,0)</f>
        <v>1081468.1835070511</v>
      </c>
      <c r="O33" s="352"/>
      <c r="P33" s="352"/>
      <c r="Q33" s="352"/>
      <c r="R33" s="352"/>
      <c r="S33" s="352"/>
      <c r="T33" s="352"/>
      <c r="U33" s="352"/>
      <c r="V33" s="352"/>
    </row>
    <row r="34" spans="2:23">
      <c r="B34" s="26" t="str">
        <f t="shared" si="2"/>
        <v>BASIC-EA025</v>
      </c>
      <c r="C34" s="26" t="s">
        <v>35</v>
      </c>
      <c r="D34" s="26" t="s">
        <v>15</v>
      </c>
      <c r="E34" s="26" t="s">
        <v>53</v>
      </c>
      <c r="F34" s="27">
        <f>'[2]Volume Forecast Template'!F23</f>
        <v>0</v>
      </c>
      <c r="G34" s="27">
        <f>'[2]Volume Forecast Template'!G23</f>
        <v>0</v>
      </c>
      <c r="H34" s="297"/>
      <c r="I34" s="295">
        <f t="shared" si="5"/>
        <v>0</v>
      </c>
      <c r="J34" s="269">
        <f>IF(E34="NA",0,G34/SUMIF($D$17:$D$46,D34,G$17:G$46))</f>
        <v>0</v>
      </c>
      <c r="K34" s="297"/>
      <c r="L34" s="271">
        <f t="shared" si="1"/>
        <v>0</v>
      </c>
      <c r="M34" s="27">
        <f t="shared" ref="M34:M42" si="6">J34*VLOOKUP(D34,$O$16:$P$30,2,0)</f>
        <v>0</v>
      </c>
      <c r="O34" s="352"/>
      <c r="P34" s="352"/>
      <c r="Q34" s="352"/>
      <c r="R34" s="352"/>
      <c r="S34" s="352"/>
      <c r="T34" s="352"/>
      <c r="U34" s="352"/>
      <c r="V34" s="352"/>
      <c r="W34" s="18"/>
    </row>
    <row r="35" spans="2:23">
      <c r="B35" s="26" t="str">
        <f t="shared" si="2"/>
        <v>BASIC-EA030</v>
      </c>
      <c r="C35" s="26" t="s">
        <v>35</v>
      </c>
      <c r="D35" s="26" t="s">
        <v>17</v>
      </c>
      <c r="E35" s="26" t="s">
        <v>54</v>
      </c>
      <c r="F35" s="209">
        <f>'[2]Volume Forecast Template'!F24</f>
        <v>314781.89889896015</v>
      </c>
      <c r="G35" s="209">
        <f>'[2]Volume Forecast Template'!G24</f>
        <v>392205.12089989119</v>
      </c>
      <c r="H35" s="297"/>
      <c r="I35" s="295">
        <f t="shared" si="5"/>
        <v>0.80259507621091719</v>
      </c>
      <c r="J35" s="269">
        <f>IF(E35="NA",0,G35/SUMIF($D$17:$D$46,D35,G$17:G$46))</f>
        <v>0.75089898851564185</v>
      </c>
      <c r="K35" s="297"/>
      <c r="L35" s="271">
        <f t="shared" si="1"/>
        <v>212354.71272268108</v>
      </c>
      <c r="M35" s="27">
        <f t="shared" si="6"/>
        <v>264585.11772239621</v>
      </c>
      <c r="O35" s="352"/>
      <c r="P35" s="352"/>
      <c r="Q35" s="352"/>
      <c r="R35" s="352"/>
      <c r="S35" s="352"/>
      <c r="T35" s="352"/>
      <c r="U35" s="352"/>
      <c r="V35" s="352"/>
    </row>
    <row r="36" spans="2:23" ht="15" customHeight="1">
      <c r="B36" s="26" t="str">
        <f t="shared" si="2"/>
        <v>BASIC-EA040</v>
      </c>
      <c r="C36" s="26" t="s">
        <v>35</v>
      </c>
      <c r="D36" s="26" t="s">
        <v>23</v>
      </c>
      <c r="E36" s="26" t="s">
        <v>54</v>
      </c>
      <c r="F36" s="209" t="s">
        <v>110</v>
      </c>
      <c r="G36" s="209" t="s">
        <v>110</v>
      </c>
      <c r="H36" s="297"/>
      <c r="I36" s="295">
        <f t="shared" si="5"/>
        <v>0.80259507621091719</v>
      </c>
      <c r="J36" s="343">
        <f>J35</f>
        <v>0.75089898851564185</v>
      </c>
      <c r="K36" s="297"/>
      <c r="L36" s="271">
        <f t="shared" si="1"/>
        <v>93578.979902905645</v>
      </c>
      <c r="M36" s="27">
        <f t="shared" si="6"/>
        <v>116595.50709517889</v>
      </c>
      <c r="O36" s="352"/>
      <c r="P36" s="352"/>
      <c r="Q36" s="352"/>
      <c r="R36" s="352"/>
      <c r="S36" s="352"/>
      <c r="T36" s="352"/>
      <c r="U36" s="352"/>
      <c r="V36" s="352"/>
    </row>
    <row r="37" spans="2:23">
      <c r="B37" s="26" t="str">
        <f t="shared" si="2"/>
        <v>BASIC-EA050</v>
      </c>
      <c r="C37" s="26" t="s">
        <v>35</v>
      </c>
      <c r="D37" s="26" t="s">
        <v>31</v>
      </c>
      <c r="E37" s="26" t="s">
        <v>53</v>
      </c>
      <c r="F37" s="27">
        <f>'[2]Volume Forecast Template'!F26</f>
        <v>138588.96777046917</v>
      </c>
      <c r="G37" s="27">
        <f>'[2]Volume Forecast Template'!G26</f>
        <v>78068.650705664535</v>
      </c>
      <c r="H37" s="297"/>
      <c r="I37" s="295">
        <f t="shared" si="5"/>
        <v>1.7752192015330091</v>
      </c>
      <c r="J37" s="269">
        <f t="shared" ref="J37:J43" si="7">IF(E37="NA",0,G37/SUMIF($D$17:$D$46,D37,G$17:G$46))</f>
        <v>0.98935495150157338</v>
      </c>
      <c r="K37" s="297"/>
      <c r="L37" s="271">
        <f t="shared" si="1"/>
        <v>132774.3272913929</v>
      </c>
      <c r="M37" s="27">
        <f t="shared" si="6"/>
        <v>74793.201412385723</v>
      </c>
      <c r="O37" s="352"/>
      <c r="P37" s="352"/>
      <c r="Q37" s="352"/>
      <c r="R37" s="352"/>
      <c r="S37" s="352"/>
      <c r="T37" s="352"/>
      <c r="U37" s="352"/>
      <c r="V37" s="352"/>
    </row>
    <row r="38" spans="2:23">
      <c r="B38" s="26" t="str">
        <f t="shared" si="2"/>
        <v>BASIC-EA225</v>
      </c>
      <c r="C38" s="26" t="s">
        <v>35</v>
      </c>
      <c r="D38" s="26" t="s">
        <v>18</v>
      </c>
      <c r="E38" s="26" t="s">
        <v>53</v>
      </c>
      <c r="F38" s="27">
        <f>'[2]Volume Forecast Template'!F27</f>
        <v>0</v>
      </c>
      <c r="G38" s="27">
        <f>'[2]Volume Forecast Template'!G27</f>
        <v>0</v>
      </c>
      <c r="H38" s="297"/>
      <c r="I38" s="295">
        <f t="shared" si="5"/>
        <v>0</v>
      </c>
      <c r="J38" s="269">
        <f t="shared" si="7"/>
        <v>0</v>
      </c>
      <c r="K38" s="297"/>
      <c r="L38" s="271">
        <f t="shared" si="1"/>
        <v>0</v>
      </c>
      <c r="M38" s="27">
        <f t="shared" si="6"/>
        <v>0</v>
      </c>
      <c r="O38" s="352"/>
      <c r="P38" s="352"/>
      <c r="Q38" s="352"/>
      <c r="R38" s="352"/>
      <c r="S38" s="352"/>
      <c r="T38" s="352"/>
      <c r="U38" s="352"/>
      <c r="V38" s="352"/>
    </row>
    <row r="39" spans="2:23">
      <c r="B39" s="302" t="str">
        <f t="shared" si="2"/>
        <v>BASIC-EA250</v>
      </c>
      <c r="C39" s="302" t="s">
        <v>35</v>
      </c>
      <c r="D39" s="302" t="s">
        <v>48</v>
      </c>
      <c r="E39" s="302" t="s">
        <v>86</v>
      </c>
      <c r="F39" s="303">
        <f>'[2]Volume Forecast Template'!F28</f>
        <v>0</v>
      </c>
      <c r="G39" s="303">
        <f>'[2]Volume Forecast Template'!G28</f>
        <v>0</v>
      </c>
      <c r="H39" s="304"/>
      <c r="I39" s="295">
        <f t="shared" si="5"/>
        <v>0</v>
      </c>
      <c r="J39" s="269">
        <f t="shared" si="7"/>
        <v>0</v>
      </c>
      <c r="K39" s="304"/>
      <c r="L39" s="305">
        <v>0</v>
      </c>
      <c r="M39" s="305">
        <v>0</v>
      </c>
      <c r="O39" s="352"/>
      <c r="P39" s="352"/>
      <c r="Q39" s="352"/>
      <c r="R39" s="352"/>
      <c r="S39" s="352"/>
      <c r="T39" s="352"/>
      <c r="U39" s="352"/>
      <c r="V39" s="352"/>
    </row>
    <row r="40" spans="2:23">
      <c r="B40" s="302" t="str">
        <f t="shared" si="2"/>
        <v>BASIC-EA260</v>
      </c>
      <c r="C40" s="302" t="s">
        <v>35</v>
      </c>
      <c r="D40" s="302" t="s">
        <v>49</v>
      </c>
      <c r="E40" s="302" t="s">
        <v>86</v>
      </c>
      <c r="F40" s="303">
        <f>'[2]Volume Forecast Template'!F29</f>
        <v>0</v>
      </c>
      <c r="G40" s="303">
        <f>'[2]Volume Forecast Template'!G29</f>
        <v>0</v>
      </c>
      <c r="H40" s="304"/>
      <c r="I40" s="295">
        <f t="shared" si="5"/>
        <v>0</v>
      </c>
      <c r="J40" s="269">
        <f t="shared" si="7"/>
        <v>0</v>
      </c>
      <c r="K40" s="304"/>
      <c r="L40" s="305">
        <v>0</v>
      </c>
      <c r="M40" s="305">
        <v>0</v>
      </c>
      <c r="O40" s="352"/>
      <c r="P40" s="352"/>
      <c r="Q40" s="352"/>
      <c r="R40" s="352"/>
      <c r="S40" s="352"/>
      <c r="T40" s="352"/>
      <c r="U40" s="352"/>
      <c r="V40" s="352"/>
    </row>
    <row r="41" spans="2:23">
      <c r="B41" s="302" t="str">
        <f t="shared" si="2"/>
        <v>BASIC-EA302</v>
      </c>
      <c r="C41" s="302" t="s">
        <v>35</v>
      </c>
      <c r="D41" s="302" t="s">
        <v>25</v>
      </c>
      <c r="E41" s="302" t="s">
        <v>53</v>
      </c>
      <c r="F41" s="303">
        <f>'[2]Volume Forecast Template'!F30</f>
        <v>0</v>
      </c>
      <c r="G41" s="303">
        <f>'[2]Volume Forecast Template'!G30</f>
        <v>0</v>
      </c>
      <c r="H41" s="304"/>
      <c r="I41" s="295">
        <f t="shared" si="5"/>
        <v>0</v>
      </c>
      <c r="J41" s="269">
        <f t="shared" si="7"/>
        <v>0</v>
      </c>
      <c r="K41" s="304"/>
      <c r="L41" s="305">
        <f>M41*I41</f>
        <v>0</v>
      </c>
      <c r="M41" s="303">
        <f t="shared" si="6"/>
        <v>0</v>
      </c>
      <c r="O41" s="352"/>
      <c r="P41" s="352"/>
      <c r="Q41" s="352"/>
      <c r="R41" s="352"/>
      <c r="S41" s="352"/>
      <c r="T41" s="352"/>
      <c r="U41" s="352"/>
      <c r="V41" s="352"/>
    </row>
    <row r="42" spans="2:23">
      <c r="B42" s="302" t="str">
        <f t="shared" si="2"/>
        <v>BASIC-EA305</v>
      </c>
      <c r="C42" s="302" t="s">
        <v>35</v>
      </c>
      <c r="D42" s="302" t="s">
        <v>37</v>
      </c>
      <c r="E42" s="302" t="s">
        <v>86</v>
      </c>
      <c r="F42" s="303">
        <f>'[2]Volume Forecast Template'!F31</f>
        <v>0</v>
      </c>
      <c r="G42" s="303">
        <f>'[2]Volume Forecast Template'!G31</f>
        <v>0</v>
      </c>
      <c r="H42" s="304"/>
      <c r="I42" s="295">
        <f t="shared" si="5"/>
        <v>0</v>
      </c>
      <c r="J42" s="269">
        <f t="shared" si="7"/>
        <v>0</v>
      </c>
      <c r="K42" s="304"/>
      <c r="L42" s="305">
        <f>M42*I42</f>
        <v>0</v>
      </c>
      <c r="M42" s="303">
        <f t="shared" si="6"/>
        <v>0</v>
      </c>
      <c r="O42" s="352"/>
      <c r="P42" s="352"/>
      <c r="Q42" s="352"/>
      <c r="R42" s="352"/>
      <c r="S42" s="352"/>
      <c r="T42" s="352"/>
      <c r="U42" s="352"/>
      <c r="V42" s="352"/>
    </row>
    <row r="43" spans="2:23">
      <c r="B43" s="26" t="str">
        <f t="shared" si="2"/>
        <v>BASIC-GENR</v>
      </c>
      <c r="C43" s="26" t="s">
        <v>35</v>
      </c>
      <c r="D43" s="26" t="s">
        <v>24</v>
      </c>
      <c r="E43" s="26" t="s">
        <v>54</v>
      </c>
      <c r="F43" s="27">
        <f>'[2]Volume Forecast Template'!F32</f>
        <v>0</v>
      </c>
      <c r="G43" s="27">
        <f>'[2]Volume Forecast Template'!G32</f>
        <v>0</v>
      </c>
      <c r="H43" s="297"/>
      <c r="I43" s="295">
        <f t="shared" si="5"/>
        <v>0</v>
      </c>
      <c r="J43" s="269">
        <f t="shared" si="7"/>
        <v>0</v>
      </c>
      <c r="K43" s="297"/>
      <c r="L43" s="271">
        <v>0</v>
      </c>
      <c r="M43" s="271">
        <v>0</v>
      </c>
      <c r="O43" s="352"/>
      <c r="P43" s="352"/>
      <c r="Q43" s="352"/>
      <c r="R43" s="352"/>
      <c r="S43" s="352"/>
      <c r="T43" s="352"/>
      <c r="U43" s="352"/>
      <c r="V43" s="352"/>
    </row>
    <row r="44" spans="2:23">
      <c r="B44" s="26" t="str">
        <f t="shared" si="2"/>
        <v>BASIC-GGENR</v>
      </c>
      <c r="C44" s="26" t="s">
        <v>35</v>
      </c>
      <c r="D44" s="26" t="s">
        <v>22</v>
      </c>
      <c r="E44" s="26" t="s">
        <v>54</v>
      </c>
      <c r="F44" s="27">
        <f>'[2]Volume Forecast Template'!F33</f>
        <v>0</v>
      </c>
      <c r="G44" s="27">
        <f>'[2]Volume Forecast Template'!G33</f>
        <v>0</v>
      </c>
      <c r="H44" s="297"/>
      <c r="I44" s="295">
        <f t="shared" si="5"/>
        <v>0</v>
      </c>
      <c r="J44" s="343">
        <v>0</v>
      </c>
      <c r="K44" s="297"/>
      <c r="L44" s="271">
        <v>0</v>
      </c>
      <c r="M44" s="271">
        <v>0</v>
      </c>
      <c r="O44" s="352"/>
      <c r="P44" s="352"/>
      <c r="Q44" s="352"/>
      <c r="R44" s="352"/>
      <c r="S44" s="352"/>
      <c r="T44" s="352"/>
      <c r="U44" s="352"/>
      <c r="V44" s="352"/>
    </row>
    <row r="45" spans="2:23">
      <c r="B45" s="26" t="str">
        <f t="shared" si="2"/>
        <v>BASIC-NGENR</v>
      </c>
      <c r="C45" s="26" t="s">
        <v>35</v>
      </c>
      <c r="D45" s="26" t="s">
        <v>29</v>
      </c>
      <c r="E45" s="26" t="s">
        <v>54</v>
      </c>
      <c r="F45" s="27">
        <f>'[2]Volume Forecast Template'!F34</f>
        <v>0</v>
      </c>
      <c r="G45" s="27">
        <f>'[2]Volume Forecast Template'!G34</f>
        <v>0</v>
      </c>
      <c r="H45" s="297"/>
      <c r="I45" s="295">
        <f t="shared" si="5"/>
        <v>0</v>
      </c>
      <c r="J45" s="343">
        <v>0</v>
      </c>
      <c r="K45" s="297"/>
      <c r="L45" s="271">
        <v>0</v>
      </c>
      <c r="M45" s="271">
        <v>0</v>
      </c>
      <c r="O45" s="352"/>
      <c r="P45" s="352"/>
      <c r="Q45" s="352"/>
      <c r="R45" s="352"/>
      <c r="S45" s="352"/>
      <c r="T45" s="352"/>
      <c r="U45" s="352"/>
      <c r="V45" s="352"/>
    </row>
    <row r="46" spans="2:23">
      <c r="B46" s="26" t="str">
        <f t="shared" si="2"/>
        <v>BASIC-NOTAPPLIC</v>
      </c>
      <c r="C46" s="26" t="s">
        <v>35</v>
      </c>
      <c r="D46" s="26" t="s">
        <v>36</v>
      </c>
      <c r="E46" s="26" t="s">
        <v>86</v>
      </c>
      <c r="F46" s="27">
        <f>'[2]Volume Forecast Template'!F35</f>
        <v>0</v>
      </c>
      <c r="G46" s="27">
        <f>'[2]Volume Forecast Template'!G35</f>
        <v>0</v>
      </c>
      <c r="H46" s="297"/>
      <c r="I46" s="295">
        <f t="shared" si="5"/>
        <v>0</v>
      </c>
      <c r="J46" s="269">
        <f>IF(E46="NA",0,G46/SUMIF($D$17:$D$46,D46,G$17:G$46))</f>
        <v>0</v>
      </c>
      <c r="K46" s="297"/>
      <c r="L46" s="271">
        <v>0</v>
      </c>
      <c r="M46" s="271">
        <v>0</v>
      </c>
      <c r="R46" s="293"/>
      <c r="S46" s="294"/>
    </row>
    <row r="47" spans="2:23" ht="15">
      <c r="K47" s="235"/>
      <c r="L47" s="235"/>
    </row>
    <row r="48" spans="2:23" ht="15" hidden="1" customHeight="1">
      <c r="B48" s="391" t="s">
        <v>230</v>
      </c>
      <c r="C48" s="392"/>
      <c r="D48" s="392"/>
      <c r="E48" s="392"/>
      <c r="F48" s="392"/>
      <c r="G48" s="392"/>
      <c r="H48" s="392"/>
      <c r="I48" s="392"/>
      <c r="J48" s="392"/>
      <c r="K48" s="392"/>
      <c r="L48" s="392"/>
      <c r="M48" s="392"/>
      <c r="N48" s="392"/>
      <c r="O48" s="392"/>
      <c r="P48" s="392"/>
      <c r="Q48" s="392"/>
      <c r="R48" s="392"/>
      <c r="S48" s="392"/>
      <c r="T48" s="392"/>
    </row>
    <row r="49" spans="2:29" hidden="1">
      <c r="B49" s="16"/>
      <c r="C49" s="16"/>
      <c r="D49" s="17"/>
      <c r="E49" s="17"/>
      <c r="F49" s="17"/>
      <c r="G49" s="17"/>
      <c r="H49" s="17"/>
      <c r="I49" s="17"/>
      <c r="J49" s="17"/>
      <c r="K49" s="17"/>
      <c r="L49" s="17"/>
      <c r="M49" s="17"/>
    </row>
    <row r="50" spans="2:29" ht="38.25" hidden="1">
      <c r="B50" s="210" t="s">
        <v>50</v>
      </c>
      <c r="C50" s="210" t="s">
        <v>12</v>
      </c>
      <c r="D50" s="210" t="s">
        <v>13</v>
      </c>
      <c r="E50" s="210" t="s">
        <v>52</v>
      </c>
      <c r="F50" s="210" t="s">
        <v>68</v>
      </c>
      <c r="G50" s="210" t="s">
        <v>211</v>
      </c>
      <c r="H50" s="211" t="s">
        <v>199</v>
      </c>
      <c r="N50" s="387"/>
      <c r="O50" s="387"/>
      <c r="P50" s="387"/>
      <c r="Q50" s="193"/>
      <c r="R50" s="194"/>
      <c r="T50" s="54"/>
      <c r="U50" s="54"/>
    </row>
    <row r="51" spans="2:29" hidden="1">
      <c r="B51" s="212" t="str">
        <f>CONCATENATE(C51,"-",D51)</f>
        <v>MRIM-EA010</v>
      </c>
      <c r="C51" s="212" t="s">
        <v>14</v>
      </c>
      <c r="D51" s="212" t="s">
        <v>20</v>
      </c>
      <c r="E51" s="212" t="s">
        <v>53</v>
      </c>
      <c r="F51" s="213">
        <f>G51*F17/G17</f>
        <v>495.62977979848057</v>
      </c>
      <c r="G51" s="213">
        <f>VLOOKUP(B51,$B$17:$G$46,6,0)/(SUMIF($E$17:$E$46,"Primary",$G$17:$G$46))*SUM($X$58:$Y$58)</f>
        <v>495.62977979848057</v>
      </c>
      <c r="H51" s="214" t="s">
        <v>200</v>
      </c>
      <c r="I51" s="192"/>
      <c r="N51" s="388"/>
      <c r="O51" s="388"/>
      <c r="P51" s="388"/>
      <c r="Q51" s="89"/>
      <c r="R51" s="9"/>
      <c r="T51" s="54"/>
      <c r="U51" s="54"/>
    </row>
    <row r="52" spans="2:29" hidden="1">
      <c r="B52" s="212" t="str">
        <f t="shared" ref="B52:B80" si="8">CONCATENATE(C52,"-",D52)</f>
        <v>MRIM-EA025</v>
      </c>
      <c r="C52" s="212" t="s">
        <v>14</v>
      </c>
      <c r="D52" s="212" t="s">
        <v>15</v>
      </c>
      <c r="E52" s="212" t="s">
        <v>53</v>
      </c>
      <c r="F52" s="213">
        <f t="shared" ref="F52:F79" si="9">G52*F18/G18</f>
        <v>5391.1740141027103</v>
      </c>
      <c r="G52" s="213">
        <f>VLOOKUP(B52,$B$17:$G$46,6,0)/(SUMIF($E$17:$E$46,"Primary",$G$17:$G$46))*SUM($X$58:$Y$58)</f>
        <v>4184.4797734478179</v>
      </c>
      <c r="H52" s="214" t="s">
        <v>200</v>
      </c>
      <c r="N52" s="389"/>
      <c r="O52" s="389"/>
      <c r="P52" s="389"/>
      <c r="Q52" s="89"/>
      <c r="R52" s="9"/>
      <c r="T52" s="54"/>
      <c r="U52" s="54"/>
    </row>
    <row r="53" spans="2:29" ht="13.5" hidden="1" customHeight="1">
      <c r="B53" s="212" t="str">
        <f t="shared" si="8"/>
        <v>MRIM-EA030</v>
      </c>
      <c r="C53" s="212" t="s">
        <v>14</v>
      </c>
      <c r="D53" s="212" t="s">
        <v>17</v>
      </c>
      <c r="E53" s="212" t="s">
        <v>54</v>
      </c>
      <c r="F53" s="213">
        <f t="shared" si="9"/>
        <v>0</v>
      </c>
      <c r="G53" s="213"/>
      <c r="H53" s="214"/>
      <c r="N53" s="389"/>
      <c r="O53" s="389"/>
      <c r="P53" s="389"/>
      <c r="Q53" s="89"/>
      <c r="R53" s="9"/>
      <c r="T53" s="54"/>
      <c r="U53" s="54"/>
    </row>
    <row r="54" spans="2:29" ht="72.75" hidden="1" thickBot="1">
      <c r="B54" s="212" t="str">
        <f t="shared" si="8"/>
        <v>MRIM-EA040</v>
      </c>
      <c r="C54" s="212" t="s">
        <v>14</v>
      </c>
      <c r="D54" s="212" t="s">
        <v>23</v>
      </c>
      <c r="E54" s="212" t="s">
        <v>54</v>
      </c>
      <c r="F54" s="213" t="e">
        <f t="shared" si="9"/>
        <v>#VALUE!</v>
      </c>
      <c r="G54" s="213"/>
      <c r="H54" s="214"/>
      <c r="U54" s="54"/>
      <c r="W54" s="165" t="s">
        <v>198</v>
      </c>
      <c r="X54" s="174" t="s">
        <v>133</v>
      </c>
      <c r="Y54" s="175" t="s">
        <v>134</v>
      </c>
      <c r="Z54" s="166" t="s">
        <v>135</v>
      </c>
      <c r="AA54" s="166" t="s">
        <v>136</v>
      </c>
      <c r="AB54" s="166" t="s">
        <v>137</v>
      </c>
      <c r="AC54" s="166" t="s">
        <v>197</v>
      </c>
    </row>
    <row r="55" spans="2:29" ht="24.75" hidden="1" thickBot="1">
      <c r="B55" s="212" t="str">
        <f t="shared" si="8"/>
        <v>MRIM-EA050</v>
      </c>
      <c r="C55" s="212" t="s">
        <v>14</v>
      </c>
      <c r="D55" s="212" t="s">
        <v>31</v>
      </c>
      <c r="E55" s="212" t="s">
        <v>53</v>
      </c>
      <c r="F55" s="213">
        <f t="shared" si="9"/>
        <v>12.757948525351978</v>
      </c>
      <c r="G55" s="213">
        <f>VLOOKUP(B55,$B$17:$G$46,6,0)/(SUMIF($E$17:$E$46,"Primary",$G$17:$G$46))*SUM($X$58:$Y$58)</f>
        <v>10.319866229149172</v>
      </c>
      <c r="H55" s="214" t="s">
        <v>200</v>
      </c>
      <c r="U55" s="54"/>
      <c r="W55" s="167" t="s">
        <v>138</v>
      </c>
      <c r="X55" s="168">
        <v>4310</v>
      </c>
      <c r="Y55" s="169">
        <v>97500</v>
      </c>
      <c r="Z55" s="170">
        <v>99410</v>
      </c>
      <c r="AA55" s="170">
        <v>30000</v>
      </c>
      <c r="AB55" s="170">
        <v>50000</v>
      </c>
      <c r="AC55" s="170">
        <v>281220</v>
      </c>
    </row>
    <row r="56" spans="2:29" ht="13.5" hidden="1" thickBot="1">
      <c r="B56" s="212" t="str">
        <f t="shared" si="8"/>
        <v>MRIM-EA225</v>
      </c>
      <c r="C56" s="212" t="s">
        <v>14</v>
      </c>
      <c r="D56" s="212" t="s">
        <v>18</v>
      </c>
      <c r="E56" s="212" t="s">
        <v>53</v>
      </c>
      <c r="F56" s="213">
        <f t="shared" si="9"/>
        <v>1017.9410537002533</v>
      </c>
      <c r="G56" s="213">
        <f>VLOOKUP(B56,$B$17:$G$46,6,0)/(SUMIF($E$17:$E$46,"Primary",$G$17:$G$46))*SUM($X$58:$Y$58)</f>
        <v>827.89934138079457</v>
      </c>
      <c r="H56" s="214" t="s">
        <v>200</v>
      </c>
      <c r="U56" s="54"/>
      <c r="W56" s="167"/>
      <c r="X56" s="171"/>
      <c r="Y56" s="172"/>
      <c r="Z56" s="173"/>
      <c r="AA56" s="173"/>
      <c r="AB56" s="173"/>
      <c r="AC56" s="173"/>
    </row>
    <row r="57" spans="2:29" hidden="1">
      <c r="B57" s="212" t="str">
        <f t="shared" si="8"/>
        <v>MRIM-EA301</v>
      </c>
      <c r="C57" s="212" t="s">
        <v>14</v>
      </c>
      <c r="D57" s="212" t="s">
        <v>34</v>
      </c>
      <c r="E57" s="212" t="s">
        <v>86</v>
      </c>
      <c r="F57" s="213" t="e">
        <f t="shared" si="9"/>
        <v>#DIV/0!</v>
      </c>
      <c r="G57" s="213">
        <f>VLOOKUP(B57,$B$17:$G$46,6,0)/(SUMIF($E$17:$E$46,"Primary",$G$17:$G$46))*SUM($X$58:$Y$58)</f>
        <v>0</v>
      </c>
      <c r="H57" s="214" t="s">
        <v>200</v>
      </c>
      <c r="I57" s="9"/>
      <c r="U57" s="54"/>
      <c r="W57" s="389"/>
      <c r="X57" s="389"/>
      <c r="Y57" s="389"/>
      <c r="Z57" s="89"/>
      <c r="AB57" s="54"/>
      <c r="AC57" s="54"/>
    </row>
    <row r="58" spans="2:29" hidden="1">
      <c r="B58" s="212" t="str">
        <f t="shared" si="8"/>
        <v>MRIM-EA302</v>
      </c>
      <c r="C58" s="212" t="s">
        <v>14</v>
      </c>
      <c r="D58" s="212" t="s">
        <v>25</v>
      </c>
      <c r="E58" s="212" t="s">
        <v>53</v>
      </c>
      <c r="F58" s="213">
        <f t="shared" si="9"/>
        <v>411.37404146113528</v>
      </c>
      <c r="G58" s="213">
        <f>VLOOKUP(B58,$B$17:$G$46,6,0)/(SUMIF($E$17:$E$46,"Primary",$G$17:$G$46))*SUM($X$58:$Y$58)</f>
        <v>256.92951627680998</v>
      </c>
      <c r="H58" s="214" t="s">
        <v>200</v>
      </c>
      <c r="I58" s="9"/>
      <c r="U58" s="54"/>
      <c r="W58" s="196" t="s">
        <v>202</v>
      </c>
      <c r="X58" s="197">
        <f>X55/5</f>
        <v>862</v>
      </c>
      <c r="Y58" s="198">
        <f t="shared" ref="Y58:AB58" si="10">Y55/5</f>
        <v>19500</v>
      </c>
      <c r="Z58" s="199">
        <f t="shared" si="10"/>
        <v>19882</v>
      </c>
      <c r="AA58" s="203">
        <f t="shared" si="10"/>
        <v>6000</v>
      </c>
      <c r="AB58" s="196">
        <f t="shared" si="10"/>
        <v>10000</v>
      </c>
      <c r="AC58" s="54"/>
    </row>
    <row r="59" spans="2:29" hidden="1">
      <c r="B59" s="212" t="str">
        <f t="shared" si="8"/>
        <v>MRIM-EA305</v>
      </c>
      <c r="C59" s="212" t="s">
        <v>14</v>
      </c>
      <c r="D59" s="212" t="s">
        <v>37</v>
      </c>
      <c r="E59" s="212" t="s">
        <v>86</v>
      </c>
      <c r="F59" s="213" t="e">
        <f t="shared" si="9"/>
        <v>#DIV/0!</v>
      </c>
      <c r="G59" s="213">
        <f>VLOOKUP(B59,$B$17:$G$46,6,0)/(SUMIF($E$17:$E$46,"Primary",$G$17:$G$46))*SUM($X$58:$Y$58)</f>
        <v>0</v>
      </c>
      <c r="H59" s="214" t="s">
        <v>200</v>
      </c>
      <c r="I59" s="9"/>
      <c r="U59" s="54"/>
      <c r="W59" s="196"/>
      <c r="X59" s="200"/>
      <c r="Y59" s="201"/>
      <c r="Z59" s="202"/>
      <c r="AA59" s="204"/>
      <c r="AB59" s="54"/>
      <c r="AC59" s="54"/>
    </row>
    <row r="60" spans="2:29" ht="38.25" hidden="1">
      <c r="B60" s="212" t="str">
        <f t="shared" si="8"/>
        <v>MRIM-EA970</v>
      </c>
      <c r="C60" s="212" t="s">
        <v>14</v>
      </c>
      <c r="D60" s="212" t="s">
        <v>30</v>
      </c>
      <c r="E60" s="212" t="s">
        <v>86</v>
      </c>
      <c r="F60" s="213" t="e">
        <f t="shared" si="9"/>
        <v>#DIV/0!</v>
      </c>
      <c r="G60" s="213"/>
      <c r="H60" s="214"/>
      <c r="I60" s="9"/>
      <c r="U60" s="54"/>
      <c r="W60" s="196"/>
      <c r="X60" s="390" t="s">
        <v>203</v>
      </c>
      <c r="Y60" s="390"/>
      <c r="Z60" s="390"/>
      <c r="AA60" s="205" t="s">
        <v>204</v>
      </c>
      <c r="AB60" s="54"/>
      <c r="AC60" s="54"/>
    </row>
    <row r="61" spans="2:29" hidden="1">
      <c r="B61" s="212" t="str">
        <f t="shared" si="8"/>
        <v>MRIM-EA984</v>
      </c>
      <c r="C61" s="212" t="s">
        <v>14</v>
      </c>
      <c r="D61" s="212" t="s">
        <v>33</v>
      </c>
      <c r="E61" s="212" t="s">
        <v>86</v>
      </c>
      <c r="F61" s="213" t="e">
        <f t="shared" si="9"/>
        <v>#DIV/0!</v>
      </c>
      <c r="G61" s="213"/>
      <c r="H61" s="214"/>
      <c r="I61" s="9"/>
      <c r="N61" s="196"/>
      <c r="O61" s="196"/>
      <c r="P61" s="196"/>
      <c r="Q61" s="183"/>
      <c r="R61" s="9"/>
      <c r="T61" s="54"/>
      <c r="U61" s="54"/>
    </row>
    <row r="62" spans="2:29" hidden="1">
      <c r="B62" s="212" t="str">
        <f t="shared" si="8"/>
        <v>MRIM-GENR</v>
      </c>
      <c r="C62" s="212" t="s">
        <v>14</v>
      </c>
      <c r="D62" s="212" t="s">
        <v>24</v>
      </c>
      <c r="E62" s="212" t="s">
        <v>54</v>
      </c>
      <c r="F62" s="213">
        <f t="shared" si="9"/>
        <v>3980.2583453720813</v>
      </c>
      <c r="G62" s="213">
        <f>VLOOKUP(B62,$B$17:$G$46,6,0)/(SUM($G$28:$G$32))*SUM($AA$58)</f>
        <v>6000</v>
      </c>
      <c r="H62" s="214" t="s">
        <v>201</v>
      </c>
      <c r="I62" s="9"/>
      <c r="N62" s="196"/>
      <c r="O62" s="196"/>
      <c r="P62" s="196"/>
      <c r="Q62" s="183"/>
      <c r="R62" s="9"/>
      <c r="T62" s="54"/>
      <c r="U62" s="54"/>
    </row>
    <row r="63" spans="2:29" hidden="1">
      <c r="B63" s="212" t="str">
        <f t="shared" si="8"/>
        <v>MRIM-GGENR</v>
      </c>
      <c r="C63" s="212" t="s">
        <v>14</v>
      </c>
      <c r="D63" s="212" t="s">
        <v>22</v>
      </c>
      <c r="E63" s="212" t="s">
        <v>54</v>
      </c>
      <c r="F63" s="213" t="e">
        <f t="shared" si="9"/>
        <v>#VALUE!</v>
      </c>
      <c r="G63" s="213" t="e">
        <f>VLOOKUP(B63,$B$17:$G$46,6,0)/(SUM($G$28:$G$32))*SUM($AA$58)</f>
        <v>#VALUE!</v>
      </c>
      <c r="H63" s="214" t="s">
        <v>201</v>
      </c>
      <c r="I63" s="9"/>
      <c r="J63" s="389"/>
      <c r="K63" s="389"/>
      <c r="L63" s="389"/>
      <c r="M63" s="89"/>
    </row>
    <row r="64" spans="2:29" hidden="1">
      <c r="B64" s="212" t="str">
        <f t="shared" si="8"/>
        <v>MRIM-GGENR2</v>
      </c>
      <c r="C64" s="212" t="s">
        <v>14</v>
      </c>
      <c r="D64" s="212" t="s">
        <v>27</v>
      </c>
      <c r="E64" s="212" t="s">
        <v>54</v>
      </c>
      <c r="F64" s="213" t="e">
        <f t="shared" si="9"/>
        <v>#VALUE!</v>
      </c>
      <c r="G64" s="213" t="e">
        <f>VLOOKUP(B64,$B$17:$G$46,6,0)/(SUM($G$28:$G$32))*SUM($AA$58)</f>
        <v>#VALUE!</v>
      </c>
      <c r="H64" s="214" t="s">
        <v>201</v>
      </c>
      <c r="I64" s="9"/>
      <c r="J64" s="389"/>
      <c r="K64" s="389"/>
      <c r="L64" s="389"/>
      <c r="M64" s="89"/>
    </row>
    <row r="65" spans="2:13" hidden="1">
      <c r="B65" s="212" t="str">
        <f t="shared" si="8"/>
        <v>MRIM-NGENR</v>
      </c>
      <c r="C65" s="212" t="s">
        <v>14</v>
      </c>
      <c r="D65" s="212" t="s">
        <v>29</v>
      </c>
      <c r="E65" s="212" t="s">
        <v>54</v>
      </c>
      <c r="F65" s="213" t="e">
        <f t="shared" si="9"/>
        <v>#VALUE!</v>
      </c>
      <c r="G65" s="213" t="e">
        <f>VLOOKUP(B65,$B$17:$G$46,6,0)/(SUM($G$28:$G$32))*SUM($AA$58)</f>
        <v>#VALUE!</v>
      </c>
      <c r="H65" s="214" t="s">
        <v>201</v>
      </c>
      <c r="I65" s="9"/>
      <c r="J65" s="389"/>
      <c r="K65" s="389"/>
      <c r="L65" s="389"/>
      <c r="M65" s="89"/>
    </row>
    <row r="66" spans="2:13" hidden="1">
      <c r="B66" s="212" t="str">
        <f t="shared" si="8"/>
        <v>MRIM-NGENR2</v>
      </c>
      <c r="C66" s="212" t="s">
        <v>14</v>
      </c>
      <c r="D66" s="212" t="s">
        <v>28</v>
      </c>
      <c r="E66" s="212" t="s">
        <v>54</v>
      </c>
      <c r="F66" s="213" t="e">
        <f t="shared" si="9"/>
        <v>#VALUE!</v>
      </c>
      <c r="G66" s="213" t="e">
        <f>VLOOKUP(B66,$B$17:$G$46,6,0)/(SUM($G$28:$G$32))*SUM($AA$58)</f>
        <v>#VALUE!</v>
      </c>
      <c r="H66" s="214" t="s">
        <v>201</v>
      </c>
      <c r="I66" s="9"/>
      <c r="J66" s="389"/>
      <c r="K66" s="389"/>
      <c r="L66" s="389"/>
      <c r="M66" s="89"/>
    </row>
    <row r="67" spans="2:13" hidden="1">
      <c r="B67" s="212" t="str">
        <f t="shared" si="8"/>
        <v>BASIC-EA010</v>
      </c>
      <c r="C67" s="212" t="s">
        <v>35</v>
      </c>
      <c r="D67" s="212" t="s">
        <v>20</v>
      </c>
      <c r="E67" s="212" t="s">
        <v>53</v>
      </c>
      <c r="F67" s="213">
        <f t="shared" si="9"/>
        <v>15851.356529593721</v>
      </c>
      <c r="G67" s="213">
        <f>VLOOKUP(B67,$B$17:$G$46,6,0)/(SUMIF($E$17:$E$46,"Primary",$G$17:$G$46))*SUM($X$58:$Y$58)</f>
        <v>13627.609338063652</v>
      </c>
      <c r="H67" s="214" t="s">
        <v>200</v>
      </c>
      <c r="I67" s="9"/>
      <c r="J67" s="389"/>
      <c r="K67" s="389"/>
      <c r="L67" s="389"/>
      <c r="M67" s="89"/>
    </row>
    <row r="68" spans="2:13" hidden="1">
      <c r="B68" s="212" t="str">
        <f t="shared" si="8"/>
        <v>BASIC-EA025</v>
      </c>
      <c r="C68" s="212" t="s">
        <v>35</v>
      </c>
      <c r="D68" s="212" t="s">
        <v>15</v>
      </c>
      <c r="E68" s="212" t="s">
        <v>53</v>
      </c>
      <c r="F68" s="213" t="e">
        <f t="shared" si="9"/>
        <v>#DIV/0!</v>
      </c>
      <c r="G68" s="213">
        <f>VLOOKUP(B68,$B$17:$G$46,6,0)/(SUMIF($E$17:$E$46,"Primary",$G$17:$G$46))*SUM($X$58:$Y$58)</f>
        <v>0</v>
      </c>
      <c r="H68" s="214" t="s">
        <v>200</v>
      </c>
      <c r="I68" s="9"/>
      <c r="J68" s="389"/>
      <c r="K68" s="389"/>
      <c r="L68" s="389"/>
      <c r="M68" s="89"/>
    </row>
    <row r="69" spans="2:13" hidden="1">
      <c r="B69" s="212" t="str">
        <f t="shared" si="8"/>
        <v>BASIC-EA030</v>
      </c>
      <c r="C69" s="212" t="s">
        <v>35</v>
      </c>
      <c r="D69" s="212" t="s">
        <v>17</v>
      </c>
      <c r="E69" s="212" t="s">
        <v>54</v>
      </c>
      <c r="F69" s="213">
        <f t="shared" si="9"/>
        <v>0</v>
      </c>
      <c r="G69" s="213"/>
      <c r="H69" s="214"/>
      <c r="I69" s="9"/>
      <c r="J69" s="389"/>
      <c r="K69" s="389"/>
      <c r="L69" s="389"/>
      <c r="M69" s="89"/>
    </row>
    <row r="70" spans="2:13" hidden="1">
      <c r="B70" s="212" t="str">
        <f t="shared" si="8"/>
        <v>BASIC-EA040</v>
      </c>
      <c r="C70" s="212" t="s">
        <v>35</v>
      </c>
      <c r="D70" s="212" t="s">
        <v>23</v>
      </c>
      <c r="E70" s="212" t="s">
        <v>54</v>
      </c>
      <c r="F70" s="213" t="e">
        <f t="shared" si="9"/>
        <v>#VALUE!</v>
      </c>
      <c r="G70" s="213"/>
      <c r="H70" s="214"/>
      <c r="I70" s="9"/>
      <c r="J70" s="389"/>
      <c r="K70" s="389"/>
      <c r="L70" s="389"/>
      <c r="M70" s="89"/>
    </row>
    <row r="71" spans="2:13" hidden="1">
      <c r="B71" s="212" t="str">
        <f t="shared" si="8"/>
        <v>BASIC-EA050</v>
      </c>
      <c r="C71" s="212" t="s">
        <v>35</v>
      </c>
      <c r="D71" s="212" t="s">
        <v>31</v>
      </c>
      <c r="E71" s="212" t="s">
        <v>53</v>
      </c>
      <c r="F71" s="213">
        <f t="shared" si="9"/>
        <v>1702.6702263149577</v>
      </c>
      <c r="G71" s="213">
        <f>VLOOKUP(B71,$B$17:$G$46,6,0)/(SUMIF($E$17:$E$46,"Primary",$G$17:$G$46))*SUM($X$58:$Y$58)</f>
        <v>959.13238480329596</v>
      </c>
      <c r="H71" s="214" t="s">
        <v>200</v>
      </c>
      <c r="I71" s="9"/>
      <c r="J71" s="389"/>
      <c r="K71" s="389"/>
      <c r="L71" s="389"/>
      <c r="M71" s="89"/>
    </row>
    <row r="72" spans="2:13" hidden="1">
      <c r="B72" s="212" t="str">
        <f t="shared" si="8"/>
        <v>BASIC-EA225</v>
      </c>
      <c r="C72" s="212" t="s">
        <v>35</v>
      </c>
      <c r="D72" s="212" t="s">
        <v>18</v>
      </c>
      <c r="E72" s="212" t="s">
        <v>53</v>
      </c>
      <c r="F72" s="213" t="e">
        <f t="shared" si="9"/>
        <v>#DIV/0!</v>
      </c>
      <c r="G72" s="213">
        <f>VLOOKUP(B72,$B$17:$G$46,6,0)/(SUMIF($E$17:$E$46,"Primary",$G$17:$G$46))*SUM($X$58:$Y$58)</f>
        <v>0</v>
      </c>
      <c r="H72" s="214" t="s">
        <v>200</v>
      </c>
      <c r="I72" s="9"/>
      <c r="J72" s="389"/>
      <c r="K72" s="389"/>
      <c r="L72" s="389"/>
      <c r="M72" s="89"/>
    </row>
    <row r="73" spans="2:13" hidden="1">
      <c r="B73" s="212" t="str">
        <f t="shared" si="8"/>
        <v>BASIC-EA250</v>
      </c>
      <c r="C73" s="212" t="s">
        <v>35</v>
      </c>
      <c r="D73" s="212" t="s">
        <v>48</v>
      </c>
      <c r="E73" s="212" t="s">
        <v>86</v>
      </c>
      <c r="F73" s="213" t="e">
        <f t="shared" si="9"/>
        <v>#DIV/0!</v>
      </c>
      <c r="G73" s="213">
        <f>VLOOKUP(B73,$B$17:$G$46,6,0)/(SUMIF($E$17:$E$46,"Primary",$G$17:$G$46))*SUM($X$58:$Y$58)</f>
        <v>0</v>
      </c>
      <c r="H73" s="214" t="s">
        <v>200</v>
      </c>
      <c r="I73" s="9"/>
      <c r="J73" s="389"/>
      <c r="K73" s="389"/>
      <c r="L73" s="389"/>
      <c r="M73" s="89"/>
    </row>
    <row r="74" spans="2:13" hidden="1">
      <c r="B74" s="212" t="str">
        <f t="shared" si="8"/>
        <v>BASIC-EA260</v>
      </c>
      <c r="C74" s="212" t="s">
        <v>35</v>
      </c>
      <c r="D74" s="212" t="s">
        <v>49</v>
      </c>
      <c r="E74" s="212" t="s">
        <v>86</v>
      </c>
      <c r="F74" s="213" t="e">
        <f t="shared" si="9"/>
        <v>#DIV/0!</v>
      </c>
      <c r="G74" s="213">
        <f>G40/(SUMIF($E$17:$E$46,"Primary",$G$17:$G$46))*SUM($X$58:$Y$58)</f>
        <v>0</v>
      </c>
      <c r="H74" s="214" t="s">
        <v>200</v>
      </c>
      <c r="I74" s="9"/>
      <c r="J74" s="389"/>
      <c r="K74" s="389"/>
      <c r="L74" s="389"/>
      <c r="M74" s="89"/>
    </row>
    <row r="75" spans="2:13" hidden="1">
      <c r="B75" s="212" t="str">
        <f t="shared" si="8"/>
        <v>BASIC-EA302</v>
      </c>
      <c r="C75" s="212" t="s">
        <v>35</v>
      </c>
      <c r="D75" s="212" t="s">
        <v>25</v>
      </c>
      <c r="E75" s="212" t="s">
        <v>53</v>
      </c>
      <c r="F75" s="213" t="e">
        <f t="shared" si="9"/>
        <v>#DIV/0!</v>
      </c>
      <c r="G75" s="213">
        <f>G41/(SUMIF($E$17:$E$46,"Primary",$G$17:$G$46))*SUM($X$58:$Y$58)</f>
        <v>0</v>
      </c>
      <c r="H75" s="214" t="s">
        <v>200</v>
      </c>
      <c r="I75" s="9"/>
      <c r="J75" s="389"/>
      <c r="K75" s="389"/>
      <c r="L75" s="389"/>
      <c r="M75" s="89"/>
    </row>
    <row r="76" spans="2:13" hidden="1">
      <c r="B76" s="212" t="str">
        <f t="shared" si="8"/>
        <v>BASIC-EA305</v>
      </c>
      <c r="C76" s="212" t="s">
        <v>35</v>
      </c>
      <c r="D76" s="212" t="s">
        <v>37</v>
      </c>
      <c r="E76" s="212" t="s">
        <v>86</v>
      </c>
      <c r="F76" s="213" t="e">
        <f t="shared" si="9"/>
        <v>#DIV/0!</v>
      </c>
      <c r="G76" s="213">
        <f>G42/(SUMIF($E$17:$E$46,"Primary",$G$17:$G$46))*SUM($X$58:$Y$58)</f>
        <v>0</v>
      </c>
      <c r="H76" s="214" t="s">
        <v>200</v>
      </c>
      <c r="I76" s="9"/>
      <c r="J76" s="389"/>
      <c r="K76" s="389"/>
      <c r="L76" s="389"/>
      <c r="M76" s="89"/>
    </row>
    <row r="77" spans="2:13" hidden="1">
      <c r="B77" s="212" t="str">
        <f t="shared" si="8"/>
        <v>BASIC-GENR</v>
      </c>
      <c r="C77" s="212" t="s">
        <v>35</v>
      </c>
      <c r="D77" s="212" t="s">
        <v>24</v>
      </c>
      <c r="E77" s="212" t="s">
        <v>54</v>
      </c>
      <c r="F77" s="213" t="e">
        <f t="shared" si="9"/>
        <v>#DIV/0!</v>
      </c>
      <c r="G77" s="213"/>
      <c r="H77" s="214"/>
      <c r="J77" s="389"/>
      <c r="K77" s="389"/>
      <c r="L77" s="389"/>
      <c r="M77" s="89"/>
    </row>
    <row r="78" spans="2:13" hidden="1">
      <c r="B78" s="212" t="str">
        <f t="shared" si="8"/>
        <v>BASIC-GGENR</v>
      </c>
      <c r="C78" s="212" t="s">
        <v>35</v>
      </c>
      <c r="D78" s="212" t="s">
        <v>22</v>
      </c>
      <c r="E78" s="212" t="s">
        <v>54</v>
      </c>
      <c r="F78" s="213" t="e">
        <f t="shared" si="9"/>
        <v>#DIV/0!</v>
      </c>
      <c r="G78" s="213"/>
      <c r="H78" s="214"/>
      <c r="J78" s="389"/>
      <c r="K78" s="389"/>
      <c r="L78" s="389"/>
      <c r="M78" s="89"/>
    </row>
    <row r="79" spans="2:13" hidden="1">
      <c r="B79" s="212" t="str">
        <f t="shared" si="8"/>
        <v>BASIC-NGENR</v>
      </c>
      <c r="C79" s="212" t="s">
        <v>35</v>
      </c>
      <c r="D79" s="212" t="s">
        <v>29</v>
      </c>
      <c r="E79" s="212" t="s">
        <v>54</v>
      </c>
      <c r="F79" s="213" t="e">
        <f t="shared" si="9"/>
        <v>#DIV/0!</v>
      </c>
      <c r="G79" s="213"/>
      <c r="H79" s="214"/>
      <c r="J79" s="389"/>
      <c r="K79" s="389"/>
      <c r="L79" s="389"/>
      <c r="M79" s="89"/>
    </row>
    <row r="80" spans="2:13" hidden="1">
      <c r="B80" s="212" t="str">
        <f t="shared" si="8"/>
        <v>BASIC-NOTAPPLIC</v>
      </c>
      <c r="C80" s="212" t="s">
        <v>35</v>
      </c>
      <c r="D80" s="212" t="s">
        <v>36</v>
      </c>
      <c r="E80" s="212" t="s">
        <v>86</v>
      </c>
      <c r="F80" s="213" t="s">
        <v>110</v>
      </c>
      <c r="G80" s="213"/>
      <c r="H80" s="214"/>
      <c r="J80" s="389"/>
      <c r="K80" s="389"/>
      <c r="L80" s="389"/>
      <c r="M80" s="89"/>
    </row>
    <row r="81" spans="2:20">
      <c r="B81" s="32"/>
      <c r="C81" s="32"/>
      <c r="D81" s="32"/>
      <c r="E81" s="32"/>
      <c r="F81" s="55"/>
      <c r="G81" s="55"/>
      <c r="H81" s="56"/>
      <c r="J81" s="50"/>
    </row>
    <row r="82" spans="2:20" ht="15" customHeight="1">
      <c r="B82" s="206" t="s">
        <v>212</v>
      </c>
      <c r="C82" s="14"/>
      <c r="D82" s="15"/>
      <c r="E82" s="15"/>
      <c r="F82" s="15"/>
      <c r="G82" s="15"/>
      <c r="H82" s="15"/>
      <c r="I82" s="15"/>
      <c r="J82" s="15"/>
      <c r="K82" s="15"/>
      <c r="L82" s="15"/>
      <c r="M82" s="15"/>
      <c r="N82" s="15"/>
      <c r="O82" s="15"/>
      <c r="P82" s="15"/>
      <c r="Q82" s="15"/>
      <c r="R82" s="15"/>
      <c r="S82" s="15"/>
      <c r="T82" s="15"/>
    </row>
    <row r="83" spans="2:20">
      <c r="Q83" s="54">
        <v>1</v>
      </c>
      <c r="R83" s="54">
        <v>2</v>
      </c>
      <c r="S83" s="54">
        <v>3</v>
      </c>
      <c r="T83" s="9">
        <v>4</v>
      </c>
    </row>
    <row r="84" spans="2:20" ht="15" customHeight="1">
      <c r="F84" s="383" t="s">
        <v>216</v>
      </c>
      <c r="G84" s="384"/>
      <c r="H84" s="384"/>
      <c r="I84" s="384"/>
      <c r="J84" s="384"/>
      <c r="K84" s="384"/>
      <c r="L84" s="384"/>
      <c r="M84" s="208"/>
      <c r="N84" s="386" t="s">
        <v>217</v>
      </c>
      <c r="O84" s="386"/>
      <c r="P84" s="386"/>
      <c r="Q84" s="386"/>
      <c r="R84" s="386"/>
      <c r="S84" s="386"/>
      <c r="T84" s="386"/>
    </row>
    <row r="85" spans="2:20" ht="38.25">
      <c r="B85" s="29" t="s">
        <v>50</v>
      </c>
      <c r="C85" s="29" t="s">
        <v>12</v>
      </c>
      <c r="D85" s="29" t="s">
        <v>13</v>
      </c>
      <c r="E85" s="29" t="s">
        <v>52</v>
      </c>
      <c r="F85" s="63" t="s">
        <v>63</v>
      </c>
      <c r="G85" s="63" t="s">
        <v>64</v>
      </c>
      <c r="H85" s="63" t="s">
        <v>42</v>
      </c>
      <c r="I85" s="63" t="s">
        <v>43</v>
      </c>
      <c r="J85" s="63" t="s">
        <v>44</v>
      </c>
      <c r="K85" s="63" t="s">
        <v>45</v>
      </c>
      <c r="L85" s="63" t="s">
        <v>46</v>
      </c>
      <c r="M85" s="63"/>
      <c r="N85" s="63" t="s">
        <v>63</v>
      </c>
      <c r="O85" s="63" t="s">
        <v>64</v>
      </c>
      <c r="P85" s="63" t="s">
        <v>42</v>
      </c>
      <c r="Q85" s="63" t="s">
        <v>43</v>
      </c>
      <c r="R85" s="63" t="s">
        <v>44</v>
      </c>
      <c r="S85" s="63" t="s">
        <v>45</v>
      </c>
      <c r="T85" s="63" t="s">
        <v>46</v>
      </c>
    </row>
    <row r="86" spans="2:20">
      <c r="B86" s="26" t="str">
        <f>CONCATENATE(C86,"-",D86)</f>
        <v>MRIM-EA010</v>
      </c>
      <c r="C86" s="26" t="s">
        <v>14</v>
      </c>
      <c r="D86" s="26" t="s">
        <v>20</v>
      </c>
      <c r="E86" s="26" t="s">
        <v>53</v>
      </c>
      <c r="F86" s="27"/>
      <c r="G86" s="27"/>
      <c r="H86" s="27">
        <f>'[2]Volume Forecast Template'!F74</f>
        <v>0</v>
      </c>
      <c r="I86" s="27">
        <f>'[2]Volume Forecast Template'!G74</f>
        <v>0</v>
      </c>
      <c r="J86" s="27">
        <f>'[2]Volume Forecast Template'!H74</f>
        <v>0</v>
      </c>
      <c r="K86" s="27">
        <f>'[2]Volume Forecast Template'!I74</f>
        <v>0</v>
      </c>
      <c r="L86" s="27">
        <f>'[2]Volume Forecast Template'!J74</f>
        <v>0</v>
      </c>
      <c r="M86" s="27"/>
      <c r="N86" s="27"/>
      <c r="O86" s="27"/>
      <c r="P86" s="27">
        <f>'[2]Volume Forecast Template'!F40</f>
        <v>0</v>
      </c>
      <c r="Q86" s="27">
        <f>'[2]Volume Forecast Template'!G40</f>
        <v>0</v>
      </c>
      <c r="R86" s="27">
        <f>'[2]Volume Forecast Template'!H40</f>
        <v>0</v>
      </c>
      <c r="S86" s="27">
        <f>'[2]Volume Forecast Template'!I40</f>
        <v>0</v>
      </c>
      <c r="T86" s="27">
        <f>'[2]Volume Forecast Template'!J40</f>
        <v>0</v>
      </c>
    </row>
    <row r="87" spans="2:20">
      <c r="B87" s="26" t="str">
        <f t="shared" ref="B87:B115" si="11">CONCATENATE(C87,"-",D87)</f>
        <v>MRIM-EA025</v>
      </c>
      <c r="C87" s="26" t="s">
        <v>14</v>
      </c>
      <c r="D87" s="26" t="s">
        <v>15</v>
      </c>
      <c r="E87" s="26" t="s">
        <v>53</v>
      </c>
      <c r="F87" s="27"/>
      <c r="G87" s="27"/>
      <c r="H87" s="27">
        <f>'[2]Volume Forecast Template'!F75</f>
        <v>3768.0975091245523</v>
      </c>
      <c r="I87" s="27">
        <f>'[2]Volume Forecast Template'!G75</f>
        <v>4217.5782592331334</v>
      </c>
      <c r="J87" s="27">
        <f>'[2]Volume Forecast Template'!H75</f>
        <v>4678.2135984507886</v>
      </c>
      <c r="K87" s="27">
        <f>'[2]Volume Forecast Template'!I75</f>
        <v>4781.8383318629758</v>
      </c>
      <c r="L87" s="27">
        <f>'[2]Volume Forecast Template'!J75</f>
        <v>4483.7486877208066</v>
      </c>
      <c r="M87" s="27"/>
      <c r="N87" s="27"/>
      <c r="O87" s="27"/>
      <c r="P87" s="27">
        <f>'[2]Volume Forecast Template'!F41</f>
        <v>3292.18475290685</v>
      </c>
      <c r="Q87" s="27">
        <f>'[2]Volume Forecast Template'!G41</f>
        <v>3687.7711864179087</v>
      </c>
      <c r="R87" s="27">
        <f>'[2]Volume Forecast Template'!H41</f>
        <v>4090.5420722204126</v>
      </c>
      <c r="S87" s="27">
        <f>'[2]Volume Forecast Template'!I41</f>
        <v>4181.149592126204</v>
      </c>
      <c r="T87" s="27">
        <f>'[2]Volume Forecast Template'!J41</f>
        <v>3920.5056080506279</v>
      </c>
    </row>
    <row r="88" spans="2:20" ht="15" customHeight="1">
      <c r="B88" s="26" t="str">
        <f t="shared" si="11"/>
        <v>MRIM-EA030</v>
      </c>
      <c r="C88" s="26" t="s">
        <v>14</v>
      </c>
      <c r="D88" s="26" t="s">
        <v>17</v>
      </c>
      <c r="E88" s="26" t="s">
        <v>54</v>
      </c>
      <c r="F88" s="27"/>
      <c r="G88" s="27"/>
      <c r="H88" s="209">
        <f>'[2]Volume Forecast Template'!F76</f>
        <v>0</v>
      </c>
      <c r="I88" s="209">
        <f>'[2]Volume Forecast Template'!G76</f>
        <v>0</v>
      </c>
      <c r="J88" s="209">
        <f>'[2]Volume Forecast Template'!H76</f>
        <v>0</v>
      </c>
      <c r="K88" s="209">
        <f>'[2]Volume Forecast Template'!I76</f>
        <v>0</v>
      </c>
      <c r="L88" s="209">
        <f>'[2]Volume Forecast Template'!J76</f>
        <v>0</v>
      </c>
      <c r="M88" s="27"/>
      <c r="N88" s="27"/>
      <c r="O88" s="27"/>
      <c r="P88" s="209">
        <f>'[2]Volume Forecast Template'!F42</f>
        <v>0</v>
      </c>
      <c r="Q88" s="209">
        <f>'[2]Volume Forecast Template'!G42</f>
        <v>0</v>
      </c>
      <c r="R88" s="209">
        <f>'[2]Volume Forecast Template'!H42</f>
        <v>0</v>
      </c>
      <c r="S88" s="209">
        <f>'[2]Volume Forecast Template'!I42</f>
        <v>0</v>
      </c>
      <c r="T88" s="209">
        <f>'[2]Volume Forecast Template'!J42</f>
        <v>0</v>
      </c>
    </row>
    <row r="89" spans="2:20" ht="15" customHeight="1">
      <c r="B89" s="26" t="str">
        <f t="shared" si="11"/>
        <v>MRIM-EA040</v>
      </c>
      <c r="C89" s="26" t="s">
        <v>14</v>
      </c>
      <c r="D89" s="26" t="s">
        <v>23</v>
      </c>
      <c r="E89" s="26" t="s">
        <v>54</v>
      </c>
      <c r="F89" s="27"/>
      <c r="G89" s="27"/>
      <c r="H89" s="209">
        <f>'[2]Volume Forecast Template'!F77</f>
        <v>0</v>
      </c>
      <c r="I89" s="209">
        <f>'[2]Volume Forecast Template'!G77</f>
        <v>0</v>
      </c>
      <c r="J89" s="209">
        <f>'[2]Volume Forecast Template'!H77</f>
        <v>0</v>
      </c>
      <c r="K89" s="209">
        <f>'[2]Volume Forecast Template'!I77</f>
        <v>0</v>
      </c>
      <c r="L89" s="209">
        <f>'[2]Volume Forecast Template'!J77</f>
        <v>0</v>
      </c>
      <c r="M89" s="27"/>
      <c r="N89" s="27"/>
      <c r="O89" s="27"/>
      <c r="P89" s="209">
        <f>'[2]Volume Forecast Template'!F43</f>
        <v>0</v>
      </c>
      <c r="Q89" s="209">
        <f>'[2]Volume Forecast Template'!G43</f>
        <v>0</v>
      </c>
      <c r="R89" s="209">
        <f>'[2]Volume Forecast Template'!H43</f>
        <v>0</v>
      </c>
      <c r="S89" s="209">
        <f>'[2]Volume Forecast Template'!I43</f>
        <v>0</v>
      </c>
      <c r="T89" s="209">
        <f>'[2]Volume Forecast Template'!J43</f>
        <v>0</v>
      </c>
    </row>
    <row r="90" spans="2:20">
      <c r="B90" s="26" t="str">
        <f t="shared" si="11"/>
        <v>MRIM-EA050</v>
      </c>
      <c r="C90" s="26" t="s">
        <v>14</v>
      </c>
      <c r="D90" s="26" t="s">
        <v>31</v>
      </c>
      <c r="E90" s="26" t="s">
        <v>53</v>
      </c>
      <c r="F90" s="27"/>
      <c r="G90" s="27"/>
      <c r="H90" s="209">
        <f>'[2]Volume Forecast Template'!F78</f>
        <v>0</v>
      </c>
      <c r="I90" s="209">
        <f>'[2]Volume Forecast Template'!G78</f>
        <v>0</v>
      </c>
      <c r="J90" s="209">
        <f>'[2]Volume Forecast Template'!H78</f>
        <v>0</v>
      </c>
      <c r="K90" s="209">
        <f>'[2]Volume Forecast Template'!I78</f>
        <v>0</v>
      </c>
      <c r="L90" s="209">
        <f>'[2]Volume Forecast Template'!J78</f>
        <v>0</v>
      </c>
      <c r="M90" s="27"/>
      <c r="N90" s="27"/>
      <c r="O90" s="27"/>
      <c r="P90" s="209">
        <f>'[2]Volume Forecast Template'!F44</f>
        <v>0</v>
      </c>
      <c r="Q90" s="209">
        <f>'[2]Volume Forecast Template'!G44</f>
        <v>0</v>
      </c>
      <c r="R90" s="209">
        <f>'[2]Volume Forecast Template'!H44</f>
        <v>0</v>
      </c>
      <c r="S90" s="209">
        <f>'[2]Volume Forecast Template'!I44</f>
        <v>0</v>
      </c>
      <c r="T90" s="209">
        <f>'[2]Volume Forecast Template'!J44</f>
        <v>0</v>
      </c>
    </row>
    <row r="91" spans="2:20">
      <c r="B91" s="26" t="str">
        <f t="shared" si="11"/>
        <v>MRIM-EA225</v>
      </c>
      <c r="C91" s="26" t="s">
        <v>14</v>
      </c>
      <c r="D91" s="26" t="s">
        <v>18</v>
      </c>
      <c r="E91" s="26" t="s">
        <v>53</v>
      </c>
      <c r="F91" s="27"/>
      <c r="G91" s="27"/>
      <c r="H91" s="209">
        <f>'[2]Volume Forecast Template'!F79</f>
        <v>710.32884796856229</v>
      </c>
      <c r="I91" s="209">
        <f>'[2]Volume Forecast Template'!G79</f>
        <v>795.0610351360998</v>
      </c>
      <c r="J91" s="209">
        <f>'[2]Volume Forecast Template'!H79</f>
        <v>881.89598806599474</v>
      </c>
      <c r="K91" s="209">
        <f>'[2]Volume Forecast Template'!I79</f>
        <v>901.43041819352868</v>
      </c>
      <c r="L91" s="209">
        <f>'[2]Volume Forecast Template'!J79</f>
        <v>845.23716072019454</v>
      </c>
      <c r="M91" s="27"/>
      <c r="N91" s="27"/>
      <c r="O91" s="27"/>
      <c r="P91" s="209">
        <f>'[2]Volume Forecast Template'!F45</f>
        <v>651.35876768492733</v>
      </c>
      <c r="Q91" s="209">
        <f>'[2]Volume Forecast Template'!G45</f>
        <v>729.62554527604777</v>
      </c>
      <c r="R91" s="209">
        <f>'[2]Volume Forecast Template'!H45</f>
        <v>809.31376678428614</v>
      </c>
      <c r="S91" s="209">
        <f>'[2]Volume Forecast Template'!I45</f>
        <v>827.24046499182543</v>
      </c>
      <c r="T91" s="209">
        <f>'[2]Volume Forecast Template'!J45</f>
        <v>775.67205160856815</v>
      </c>
    </row>
    <row r="92" spans="2:20">
      <c r="B92" s="26" t="str">
        <f t="shared" si="11"/>
        <v>MRIM-EA301</v>
      </c>
      <c r="C92" s="26" t="s">
        <v>14</v>
      </c>
      <c r="D92" s="26" t="s">
        <v>34</v>
      </c>
      <c r="E92" s="26" t="s">
        <v>86</v>
      </c>
      <c r="F92" s="27"/>
      <c r="G92" s="27"/>
      <c r="H92" s="209">
        <f>'[2]Volume Forecast Template'!F80</f>
        <v>0</v>
      </c>
      <c r="I92" s="209">
        <f>'[2]Volume Forecast Template'!G80</f>
        <v>0</v>
      </c>
      <c r="J92" s="209">
        <f>'[2]Volume Forecast Template'!H80</f>
        <v>0</v>
      </c>
      <c r="K92" s="209">
        <f>'[2]Volume Forecast Template'!I80</f>
        <v>0</v>
      </c>
      <c r="L92" s="209">
        <f>'[2]Volume Forecast Template'!J80</f>
        <v>0</v>
      </c>
      <c r="M92" s="27"/>
      <c r="N92" s="27"/>
      <c r="O92" s="27"/>
      <c r="P92" s="209">
        <f>'[2]Volume Forecast Template'!F46</f>
        <v>0</v>
      </c>
      <c r="Q92" s="209">
        <f>'[2]Volume Forecast Template'!G46</f>
        <v>0</v>
      </c>
      <c r="R92" s="209">
        <f>'[2]Volume Forecast Template'!H46</f>
        <v>0</v>
      </c>
      <c r="S92" s="209">
        <f>'[2]Volume Forecast Template'!I46</f>
        <v>0</v>
      </c>
      <c r="T92" s="209">
        <f>'[2]Volume Forecast Template'!J46</f>
        <v>0</v>
      </c>
    </row>
    <row r="93" spans="2:20">
      <c r="B93" s="26" t="str">
        <f t="shared" si="11"/>
        <v>MRIM-EA302</v>
      </c>
      <c r="C93" s="26" t="s">
        <v>14</v>
      </c>
      <c r="D93" s="26" t="s">
        <v>25</v>
      </c>
      <c r="E93" s="26" t="s">
        <v>53</v>
      </c>
      <c r="F93" s="27"/>
      <c r="G93" s="27"/>
      <c r="H93" s="209">
        <f>'[2]Volume Forecast Template'!F81</f>
        <v>287.52503571454417</v>
      </c>
      <c r="I93" s="209">
        <f>'[2]Volume Forecast Template'!G81</f>
        <v>321.82270673155449</v>
      </c>
      <c r="J93" s="209">
        <f>'[2]Volume Forecast Template'!H81</f>
        <v>356.97152972226007</v>
      </c>
      <c r="K93" s="209">
        <f>'[2]Volume Forecast Template'!I81</f>
        <v>364.87862477569234</v>
      </c>
      <c r="L93" s="209">
        <f>'[2]Volume Forecast Template'!J81</f>
        <v>342.13286637358948</v>
      </c>
      <c r="M93" s="27"/>
      <c r="N93" s="27"/>
      <c r="O93" s="27"/>
      <c r="P93" s="209">
        <f>'[2]Volume Forecast Template'!F47</f>
        <v>202.14207783379894</v>
      </c>
      <c r="Q93" s="209">
        <f>'[2]Volume Forecast Template'!G47</f>
        <v>226.43131723999636</v>
      </c>
      <c r="R93" s="209">
        <f>'[2]Volume Forecast Template'!H47</f>
        <v>251.16168623741987</v>
      </c>
      <c r="S93" s="209">
        <f>'[2]Volume Forecast Template'!I47</f>
        <v>256.72504118733633</v>
      </c>
      <c r="T93" s="209">
        <f>'[2]Volume Forecast Template'!J47</f>
        <v>240.72134744888615</v>
      </c>
    </row>
    <row r="94" spans="2:20">
      <c r="B94" s="26" t="str">
        <f t="shared" si="11"/>
        <v>MRIM-EA305</v>
      </c>
      <c r="C94" s="26" t="s">
        <v>14</v>
      </c>
      <c r="D94" s="26" t="s">
        <v>37</v>
      </c>
      <c r="E94" s="26" t="s">
        <v>86</v>
      </c>
      <c r="F94" s="27"/>
      <c r="G94" s="27"/>
      <c r="H94" s="209">
        <f>'[2]Volume Forecast Template'!F82</f>
        <v>0</v>
      </c>
      <c r="I94" s="209">
        <f>'[2]Volume Forecast Template'!G82</f>
        <v>0</v>
      </c>
      <c r="J94" s="209">
        <f>'[2]Volume Forecast Template'!H82</f>
        <v>0</v>
      </c>
      <c r="K94" s="209">
        <f>'[2]Volume Forecast Template'!I82</f>
        <v>0</v>
      </c>
      <c r="L94" s="209">
        <f>'[2]Volume Forecast Template'!J82</f>
        <v>0</v>
      </c>
      <c r="M94" s="27"/>
      <c r="N94" s="27"/>
      <c r="O94" s="27"/>
      <c r="P94" s="209">
        <f>'[2]Volume Forecast Template'!F48</f>
        <v>0</v>
      </c>
      <c r="Q94" s="209">
        <f>'[2]Volume Forecast Template'!G48</f>
        <v>0</v>
      </c>
      <c r="R94" s="209">
        <f>'[2]Volume Forecast Template'!H48</f>
        <v>0</v>
      </c>
      <c r="S94" s="209">
        <f>'[2]Volume Forecast Template'!I48</f>
        <v>0</v>
      </c>
      <c r="T94" s="209">
        <f>'[2]Volume Forecast Template'!J48</f>
        <v>0</v>
      </c>
    </row>
    <row r="95" spans="2:20">
      <c r="B95" s="26" t="str">
        <f t="shared" si="11"/>
        <v>MRIM-EA970</v>
      </c>
      <c r="C95" s="26" t="s">
        <v>14</v>
      </c>
      <c r="D95" s="26" t="s">
        <v>30</v>
      </c>
      <c r="E95" s="26" t="s">
        <v>86</v>
      </c>
      <c r="F95" s="27"/>
      <c r="G95" s="27"/>
      <c r="H95" s="209">
        <f>'[2]Volume Forecast Template'!F83</f>
        <v>0</v>
      </c>
      <c r="I95" s="209">
        <f>'[2]Volume Forecast Template'!G83</f>
        <v>0</v>
      </c>
      <c r="J95" s="209">
        <f>'[2]Volume Forecast Template'!H83</f>
        <v>0</v>
      </c>
      <c r="K95" s="209">
        <f>'[2]Volume Forecast Template'!I83</f>
        <v>0</v>
      </c>
      <c r="L95" s="209">
        <f>'[2]Volume Forecast Template'!J83</f>
        <v>0</v>
      </c>
      <c r="M95" s="27"/>
      <c r="N95" s="27"/>
      <c r="O95" s="27"/>
      <c r="P95" s="209">
        <f>'[2]Volume Forecast Template'!F49</f>
        <v>0</v>
      </c>
      <c r="Q95" s="209">
        <f>'[2]Volume Forecast Template'!G49</f>
        <v>0</v>
      </c>
      <c r="R95" s="209">
        <f>'[2]Volume Forecast Template'!H49</f>
        <v>0</v>
      </c>
      <c r="S95" s="209">
        <f>'[2]Volume Forecast Template'!I49</f>
        <v>0</v>
      </c>
      <c r="T95" s="209">
        <f>'[2]Volume Forecast Template'!J49</f>
        <v>0</v>
      </c>
    </row>
    <row r="96" spans="2:20">
      <c r="B96" s="26" t="str">
        <f t="shared" si="11"/>
        <v>MRIM-EA984</v>
      </c>
      <c r="C96" s="26" t="s">
        <v>14</v>
      </c>
      <c r="D96" s="26" t="s">
        <v>33</v>
      </c>
      <c r="E96" s="26" t="s">
        <v>86</v>
      </c>
      <c r="F96" s="27"/>
      <c r="G96" s="27"/>
      <c r="H96" s="209">
        <f>'[2]Volume Forecast Template'!F84</f>
        <v>0</v>
      </c>
      <c r="I96" s="209">
        <f>'[2]Volume Forecast Template'!G84</f>
        <v>0</v>
      </c>
      <c r="J96" s="209">
        <f>'[2]Volume Forecast Template'!H84</f>
        <v>0</v>
      </c>
      <c r="K96" s="209">
        <f>'[2]Volume Forecast Template'!I84</f>
        <v>0</v>
      </c>
      <c r="L96" s="209">
        <f>'[2]Volume Forecast Template'!J84</f>
        <v>0</v>
      </c>
      <c r="M96" s="27"/>
      <c r="N96" s="27"/>
      <c r="O96" s="27"/>
      <c r="P96" s="209">
        <f>'[2]Volume Forecast Template'!F50</f>
        <v>0</v>
      </c>
      <c r="Q96" s="209">
        <f>'[2]Volume Forecast Template'!G50</f>
        <v>0</v>
      </c>
      <c r="R96" s="209">
        <f>'[2]Volume Forecast Template'!H50</f>
        <v>0</v>
      </c>
      <c r="S96" s="209">
        <f>'[2]Volume Forecast Template'!I50</f>
        <v>0</v>
      </c>
      <c r="T96" s="209">
        <f>'[2]Volume Forecast Template'!J50</f>
        <v>0</v>
      </c>
    </row>
    <row r="97" spans="2:20">
      <c r="B97" s="26" t="str">
        <f t="shared" si="11"/>
        <v>MRIM-GENR</v>
      </c>
      <c r="C97" s="26" t="s">
        <v>14</v>
      </c>
      <c r="D97" s="26" t="s">
        <v>24</v>
      </c>
      <c r="E97" s="26" t="s">
        <v>54</v>
      </c>
      <c r="F97" s="27"/>
      <c r="G97" s="27"/>
      <c r="H97" s="209">
        <f>'[2]Volume Forecast Template'!F85</f>
        <v>3905.181818181818</v>
      </c>
      <c r="I97" s="209">
        <f>'[2]Volume Forecast Template'!G85</f>
        <v>3905.181818181818</v>
      </c>
      <c r="J97" s="209">
        <f>'[2]Volume Forecast Template'!H85</f>
        <v>3905.181818181818</v>
      </c>
      <c r="K97" s="209">
        <f>'[2]Volume Forecast Template'!I85</f>
        <v>3905.181818181818</v>
      </c>
      <c r="L97" s="209">
        <f>'[2]Volume Forecast Template'!J85</f>
        <v>3905.181818181818</v>
      </c>
      <c r="M97" s="27"/>
      <c r="N97" s="27"/>
      <c r="O97" s="27"/>
      <c r="P97" s="209">
        <f>'[2]Volume Forecast Template'!F51</f>
        <v>7036.363636363636</v>
      </c>
      <c r="Q97" s="209">
        <f>'[2]Volume Forecast Template'!G51</f>
        <v>7036.363636363636</v>
      </c>
      <c r="R97" s="209">
        <f>'[2]Volume Forecast Template'!H51</f>
        <v>7036.363636363636</v>
      </c>
      <c r="S97" s="209">
        <f>'[2]Volume Forecast Template'!I51</f>
        <v>7036.363636363636</v>
      </c>
      <c r="T97" s="209">
        <f>'[2]Volume Forecast Template'!J51</f>
        <v>7036.363636363636</v>
      </c>
    </row>
    <row r="98" spans="2:20" ht="15" customHeight="1">
      <c r="B98" s="26" t="str">
        <f t="shared" si="11"/>
        <v>MRIM-GGENR</v>
      </c>
      <c r="C98" s="26" t="s">
        <v>14</v>
      </c>
      <c r="D98" s="26" t="s">
        <v>22</v>
      </c>
      <c r="E98" s="26" t="s">
        <v>54</v>
      </c>
      <c r="F98" s="27"/>
      <c r="G98" s="27"/>
      <c r="H98" s="209">
        <f>'[2]Volume Forecast Template'!F86</f>
        <v>0</v>
      </c>
      <c r="I98" s="209">
        <f>'[2]Volume Forecast Template'!G86</f>
        <v>0</v>
      </c>
      <c r="J98" s="209">
        <f>'[2]Volume Forecast Template'!H86</f>
        <v>0</v>
      </c>
      <c r="K98" s="209">
        <f>'[2]Volume Forecast Template'!I86</f>
        <v>0</v>
      </c>
      <c r="L98" s="209">
        <f>'[2]Volume Forecast Template'!J86</f>
        <v>0</v>
      </c>
      <c r="M98" s="27"/>
      <c r="N98" s="27"/>
      <c r="O98" s="27"/>
      <c r="P98" s="209">
        <f>'[2]Volume Forecast Template'!F52</f>
        <v>0</v>
      </c>
      <c r="Q98" s="209">
        <f>'[2]Volume Forecast Template'!G52</f>
        <v>0</v>
      </c>
      <c r="R98" s="209">
        <f>'[2]Volume Forecast Template'!H52</f>
        <v>0</v>
      </c>
      <c r="S98" s="209">
        <f>'[2]Volume Forecast Template'!I52</f>
        <v>0</v>
      </c>
      <c r="T98" s="209">
        <f>'[2]Volume Forecast Template'!J52</f>
        <v>0</v>
      </c>
    </row>
    <row r="99" spans="2:20" ht="15" customHeight="1">
      <c r="B99" s="26" t="str">
        <f t="shared" si="11"/>
        <v>MRIM-GGENR2</v>
      </c>
      <c r="C99" s="26" t="s">
        <v>14</v>
      </c>
      <c r="D99" s="26" t="s">
        <v>27</v>
      </c>
      <c r="E99" s="26" t="s">
        <v>54</v>
      </c>
      <c r="F99" s="27"/>
      <c r="G99" s="27"/>
      <c r="H99" s="209">
        <f>'[2]Volume Forecast Template'!F87</f>
        <v>0</v>
      </c>
      <c r="I99" s="209">
        <f>'[2]Volume Forecast Template'!G87</f>
        <v>0</v>
      </c>
      <c r="J99" s="209">
        <f>'[2]Volume Forecast Template'!H87</f>
        <v>0</v>
      </c>
      <c r="K99" s="209">
        <f>'[2]Volume Forecast Template'!I87</f>
        <v>0</v>
      </c>
      <c r="L99" s="209">
        <f>'[2]Volume Forecast Template'!J87</f>
        <v>0</v>
      </c>
      <c r="M99" s="27"/>
      <c r="N99" s="27"/>
      <c r="O99" s="27"/>
      <c r="P99" s="209">
        <f>'[2]Volume Forecast Template'!F53</f>
        <v>0</v>
      </c>
      <c r="Q99" s="209">
        <f>'[2]Volume Forecast Template'!G53</f>
        <v>0</v>
      </c>
      <c r="R99" s="209">
        <f>'[2]Volume Forecast Template'!H53</f>
        <v>0</v>
      </c>
      <c r="S99" s="209">
        <f>'[2]Volume Forecast Template'!I53</f>
        <v>0</v>
      </c>
      <c r="T99" s="209">
        <f>'[2]Volume Forecast Template'!J53</f>
        <v>0</v>
      </c>
    </row>
    <row r="100" spans="2:20" ht="15" customHeight="1">
      <c r="B100" s="26" t="str">
        <f t="shared" si="11"/>
        <v>MRIM-NGENR</v>
      </c>
      <c r="C100" s="26" t="s">
        <v>14</v>
      </c>
      <c r="D100" s="26" t="s">
        <v>29</v>
      </c>
      <c r="E100" s="26" t="s">
        <v>54</v>
      </c>
      <c r="F100" s="27"/>
      <c r="G100" s="27"/>
      <c r="H100" s="209">
        <f>'[2]Volume Forecast Template'!F88</f>
        <v>0</v>
      </c>
      <c r="I100" s="209">
        <f>'[2]Volume Forecast Template'!G88</f>
        <v>0</v>
      </c>
      <c r="J100" s="209">
        <f>'[2]Volume Forecast Template'!H88</f>
        <v>0</v>
      </c>
      <c r="K100" s="209">
        <f>'[2]Volume Forecast Template'!I88</f>
        <v>0</v>
      </c>
      <c r="L100" s="209">
        <f>'[2]Volume Forecast Template'!J88</f>
        <v>0</v>
      </c>
      <c r="M100" s="27"/>
      <c r="N100" s="27"/>
      <c r="O100" s="27"/>
      <c r="P100" s="209">
        <f>'[2]Volume Forecast Template'!F54</f>
        <v>0</v>
      </c>
      <c r="Q100" s="209">
        <f>'[2]Volume Forecast Template'!G54</f>
        <v>0</v>
      </c>
      <c r="R100" s="209">
        <f>'[2]Volume Forecast Template'!H54</f>
        <v>0</v>
      </c>
      <c r="S100" s="209">
        <f>'[2]Volume Forecast Template'!I54</f>
        <v>0</v>
      </c>
      <c r="T100" s="209">
        <f>'[2]Volume Forecast Template'!J54</f>
        <v>0</v>
      </c>
    </row>
    <row r="101" spans="2:20" ht="15" customHeight="1">
      <c r="B101" s="26" t="str">
        <f t="shared" si="11"/>
        <v>MRIM-NGENR2</v>
      </c>
      <c r="C101" s="26" t="s">
        <v>14</v>
      </c>
      <c r="D101" s="26" t="s">
        <v>28</v>
      </c>
      <c r="E101" s="26" t="s">
        <v>54</v>
      </c>
      <c r="F101" s="27"/>
      <c r="G101" s="27"/>
      <c r="H101" s="209">
        <f>'[2]Volume Forecast Template'!F89</f>
        <v>0</v>
      </c>
      <c r="I101" s="209">
        <f>'[2]Volume Forecast Template'!G89</f>
        <v>0</v>
      </c>
      <c r="J101" s="209">
        <f>'[2]Volume Forecast Template'!H89</f>
        <v>0</v>
      </c>
      <c r="K101" s="209">
        <f>'[2]Volume Forecast Template'!I89</f>
        <v>0</v>
      </c>
      <c r="L101" s="209">
        <f>'[2]Volume Forecast Template'!J89</f>
        <v>0</v>
      </c>
      <c r="M101" s="27"/>
      <c r="N101" s="27"/>
      <c r="O101" s="27"/>
      <c r="P101" s="209">
        <f>'[2]Volume Forecast Template'!F55</f>
        <v>0</v>
      </c>
      <c r="Q101" s="209">
        <f>'[2]Volume Forecast Template'!G55</f>
        <v>0</v>
      </c>
      <c r="R101" s="209">
        <f>'[2]Volume Forecast Template'!H55</f>
        <v>0</v>
      </c>
      <c r="S101" s="209">
        <f>'[2]Volume Forecast Template'!I55</f>
        <v>0</v>
      </c>
      <c r="T101" s="209">
        <f>'[2]Volume Forecast Template'!J55</f>
        <v>0</v>
      </c>
    </row>
    <row r="102" spans="2:20">
      <c r="B102" s="26" t="str">
        <f t="shared" si="11"/>
        <v>BASIC-EA010</v>
      </c>
      <c r="C102" s="26" t="s">
        <v>35</v>
      </c>
      <c r="D102" s="26" t="s">
        <v>20</v>
      </c>
      <c r="E102" s="26" t="s">
        <v>53</v>
      </c>
      <c r="F102" s="27"/>
      <c r="G102" s="27"/>
      <c r="H102" s="209">
        <f>'[2]Volume Forecast Template'!F90</f>
        <v>7173.9369227754778</v>
      </c>
      <c r="I102" s="209">
        <f>'[2]Volume Forecast Template'!G90</f>
        <v>8495.5191244485177</v>
      </c>
      <c r="J102" s="209">
        <f>'[2]Volume Forecast Template'!H90</f>
        <v>9849.8985180590716</v>
      </c>
      <c r="K102" s="209">
        <f>'[2]Volume Forecast Template'!I90</f>
        <v>10154.58031655117</v>
      </c>
      <c r="L102" s="209">
        <f>'[2]Volume Forecast Template'!J90</f>
        <v>9278.124610481058</v>
      </c>
      <c r="M102" s="27"/>
      <c r="N102" s="27"/>
      <c r="O102" s="27"/>
      <c r="P102" s="209">
        <f>'[2]Volume Forecast Template'!F56</f>
        <v>10721.669146551472</v>
      </c>
      <c r="Q102" s="209">
        <f>'[2]Volume Forecast Template'!G56</f>
        <v>12009.976813739633</v>
      </c>
      <c r="R102" s="209">
        <f>'[2]Volume Forecast Template'!H56</f>
        <v>13321.682110845144</v>
      </c>
      <c r="S102" s="209">
        <f>'[2]Volume Forecast Template'!I56</f>
        <v>13616.763925364123</v>
      </c>
      <c r="T102" s="209">
        <f>'[2]Volume Forecast Template'!J56</f>
        <v>12767.923786659907</v>
      </c>
    </row>
    <row r="103" spans="2:20">
      <c r="B103" s="26" t="str">
        <f t="shared" si="11"/>
        <v>BASIC-EA025</v>
      </c>
      <c r="C103" s="26" t="s">
        <v>35</v>
      </c>
      <c r="D103" s="26" t="s">
        <v>15</v>
      </c>
      <c r="E103" s="26" t="s">
        <v>53</v>
      </c>
      <c r="F103" s="27"/>
      <c r="G103" s="27"/>
      <c r="H103" s="209">
        <f>'[2]Volume Forecast Template'!F91</f>
        <v>0</v>
      </c>
      <c r="I103" s="209">
        <f>'[2]Volume Forecast Template'!G91</f>
        <v>0</v>
      </c>
      <c r="J103" s="209">
        <f>'[2]Volume Forecast Template'!H91</f>
        <v>0</v>
      </c>
      <c r="K103" s="209">
        <f>'[2]Volume Forecast Template'!I91</f>
        <v>0</v>
      </c>
      <c r="L103" s="209">
        <f>'[2]Volume Forecast Template'!J91</f>
        <v>0</v>
      </c>
      <c r="M103" s="27"/>
      <c r="N103" s="27"/>
      <c r="O103" s="27"/>
      <c r="P103" s="209">
        <f>'[2]Volume Forecast Template'!F57</f>
        <v>0</v>
      </c>
      <c r="Q103" s="209">
        <f>'[2]Volume Forecast Template'!G57</f>
        <v>0</v>
      </c>
      <c r="R103" s="209">
        <f>'[2]Volume Forecast Template'!H57</f>
        <v>0</v>
      </c>
      <c r="S103" s="209">
        <f>'[2]Volume Forecast Template'!I57</f>
        <v>0</v>
      </c>
      <c r="T103" s="209">
        <f>'[2]Volume Forecast Template'!J57</f>
        <v>0</v>
      </c>
    </row>
    <row r="104" spans="2:20" ht="15" customHeight="1">
      <c r="B104" s="26" t="str">
        <f t="shared" si="11"/>
        <v>BASIC-EA030</v>
      </c>
      <c r="C104" s="26" t="s">
        <v>35</v>
      </c>
      <c r="D104" s="26" t="s">
        <v>17</v>
      </c>
      <c r="E104" s="26" t="s">
        <v>54</v>
      </c>
      <c r="F104" s="27"/>
      <c r="G104" s="27"/>
      <c r="H104" s="209">
        <f>'[2]Volume Forecast Template'!F92</f>
        <v>0</v>
      </c>
      <c r="I104" s="209">
        <f>'[2]Volume Forecast Template'!G92</f>
        <v>0</v>
      </c>
      <c r="J104" s="209">
        <f>'[2]Volume Forecast Template'!H92</f>
        <v>0</v>
      </c>
      <c r="K104" s="209">
        <f>'[2]Volume Forecast Template'!I92</f>
        <v>0</v>
      </c>
      <c r="L104" s="209">
        <f>'[2]Volume Forecast Template'!J92</f>
        <v>0</v>
      </c>
      <c r="M104" s="27"/>
      <c r="N104" s="27"/>
      <c r="O104" s="27"/>
      <c r="P104" s="209">
        <f>'[2]Volume Forecast Template'!F58</f>
        <v>0</v>
      </c>
      <c r="Q104" s="209">
        <f>'[2]Volume Forecast Template'!G58</f>
        <v>0</v>
      </c>
      <c r="R104" s="209">
        <f>'[2]Volume Forecast Template'!H58</f>
        <v>0</v>
      </c>
      <c r="S104" s="209">
        <f>'[2]Volume Forecast Template'!I58</f>
        <v>0</v>
      </c>
      <c r="T104" s="209">
        <f>'[2]Volume Forecast Template'!J58</f>
        <v>0</v>
      </c>
    </row>
    <row r="105" spans="2:20" ht="15" customHeight="1">
      <c r="B105" s="26" t="str">
        <f t="shared" si="11"/>
        <v>BASIC-EA040</v>
      </c>
      <c r="C105" s="26" t="s">
        <v>35</v>
      </c>
      <c r="D105" s="26" t="s">
        <v>23</v>
      </c>
      <c r="E105" s="26" t="s">
        <v>54</v>
      </c>
      <c r="F105" s="27"/>
      <c r="G105" s="27"/>
      <c r="H105" s="209">
        <f>'[2]Volume Forecast Template'!F93</f>
        <v>0</v>
      </c>
      <c r="I105" s="209">
        <f>'[2]Volume Forecast Template'!G93</f>
        <v>0</v>
      </c>
      <c r="J105" s="209">
        <f>'[2]Volume Forecast Template'!H93</f>
        <v>0</v>
      </c>
      <c r="K105" s="209">
        <f>'[2]Volume Forecast Template'!I93</f>
        <v>0</v>
      </c>
      <c r="L105" s="209">
        <f>'[2]Volume Forecast Template'!J93</f>
        <v>0</v>
      </c>
      <c r="M105" s="27"/>
      <c r="N105" s="27"/>
      <c r="O105" s="27"/>
      <c r="P105" s="209">
        <f>'[2]Volume Forecast Template'!F59</f>
        <v>0</v>
      </c>
      <c r="Q105" s="209">
        <f>'[2]Volume Forecast Template'!G59</f>
        <v>0</v>
      </c>
      <c r="R105" s="209">
        <f>'[2]Volume Forecast Template'!H59</f>
        <v>0</v>
      </c>
      <c r="S105" s="209">
        <f>'[2]Volume Forecast Template'!I59</f>
        <v>0</v>
      </c>
      <c r="T105" s="209">
        <f>'[2]Volume Forecast Template'!J59</f>
        <v>0</v>
      </c>
    </row>
    <row r="106" spans="2:20">
      <c r="B106" s="26" t="str">
        <f t="shared" si="11"/>
        <v>BASIC-EA050</v>
      </c>
      <c r="C106" s="26" t="s">
        <v>35</v>
      </c>
      <c r="D106" s="26" t="s">
        <v>31</v>
      </c>
      <c r="E106" s="26" t="s">
        <v>53</v>
      </c>
      <c r="F106" s="27"/>
      <c r="G106" s="27"/>
      <c r="H106" s="209">
        <f>'[2]Volume Forecast Template'!F94</f>
        <v>1190.0612782772066</v>
      </c>
      <c r="I106" s="209">
        <f>'[2]Volume Forecast Template'!G94</f>
        <v>1332.0187607308631</v>
      </c>
      <c r="J106" s="209">
        <f>'[2]Volume Forecast Template'!H94</f>
        <v>1477.4991468624785</v>
      </c>
      <c r="K106" s="209">
        <f>'[2]Volume Forecast Template'!I94</f>
        <v>1510.226480061001</v>
      </c>
      <c r="L106" s="209">
        <f>'[2]Volume Forecast Template'!J94</f>
        <v>1416.0821692808256</v>
      </c>
      <c r="M106" s="27"/>
      <c r="N106" s="27"/>
      <c r="O106" s="27"/>
      <c r="P106" s="209">
        <f>'[2]Volume Forecast Template'!F60</f>
        <v>754.60778501190998</v>
      </c>
      <c r="Q106" s="209">
        <f>'[2]Volume Forecast Template'!G60</f>
        <v>845.28088654698274</v>
      </c>
      <c r="R106" s="209">
        <f>'[2]Volume Forecast Template'!H60</f>
        <v>937.60074974249528</v>
      </c>
      <c r="S106" s="209">
        <f>'[2]Volume Forecast Template'!I60</f>
        <v>958.36906775416242</v>
      </c>
      <c r="T106" s="209">
        <f>'[2]Volume Forecast Template'!J60</f>
        <v>898.62637581493061</v>
      </c>
    </row>
    <row r="107" spans="2:20">
      <c r="B107" s="26" t="str">
        <f t="shared" si="11"/>
        <v>BASIC-EA225</v>
      </c>
      <c r="C107" s="26" t="s">
        <v>35</v>
      </c>
      <c r="D107" s="26" t="s">
        <v>18</v>
      </c>
      <c r="E107" s="26" t="s">
        <v>53</v>
      </c>
      <c r="F107" s="27"/>
      <c r="G107" s="27"/>
      <c r="H107" s="209">
        <f>'[2]Volume Forecast Template'!F95</f>
        <v>0</v>
      </c>
      <c r="I107" s="209">
        <f>'[2]Volume Forecast Template'!G95</f>
        <v>0</v>
      </c>
      <c r="J107" s="209">
        <f>'[2]Volume Forecast Template'!H95</f>
        <v>0</v>
      </c>
      <c r="K107" s="209">
        <f>'[2]Volume Forecast Template'!I95</f>
        <v>0</v>
      </c>
      <c r="L107" s="209">
        <f>'[2]Volume Forecast Template'!J95</f>
        <v>0</v>
      </c>
      <c r="M107" s="27"/>
      <c r="N107" s="27"/>
      <c r="O107" s="27"/>
      <c r="P107" s="209">
        <f>'[2]Volume Forecast Template'!F61</f>
        <v>0</v>
      </c>
      <c r="Q107" s="209">
        <f>'[2]Volume Forecast Template'!G61</f>
        <v>0</v>
      </c>
      <c r="R107" s="209">
        <f>'[2]Volume Forecast Template'!H61</f>
        <v>0</v>
      </c>
      <c r="S107" s="209">
        <f>'[2]Volume Forecast Template'!I61</f>
        <v>0</v>
      </c>
      <c r="T107" s="209">
        <f>'[2]Volume Forecast Template'!J61</f>
        <v>0</v>
      </c>
    </row>
    <row r="108" spans="2:20">
      <c r="B108" s="26" t="str">
        <f t="shared" si="11"/>
        <v>BASIC-EA250</v>
      </c>
      <c r="C108" s="26" t="s">
        <v>35</v>
      </c>
      <c r="D108" s="26" t="s">
        <v>48</v>
      </c>
      <c r="E108" s="26" t="s">
        <v>86</v>
      </c>
      <c r="F108" s="27"/>
      <c r="G108" s="27"/>
      <c r="H108" s="209">
        <f>'[2]Volume Forecast Template'!F96</f>
        <v>0</v>
      </c>
      <c r="I108" s="209">
        <f>'[2]Volume Forecast Template'!G96</f>
        <v>0</v>
      </c>
      <c r="J108" s="209">
        <f>'[2]Volume Forecast Template'!H96</f>
        <v>0</v>
      </c>
      <c r="K108" s="209">
        <f>'[2]Volume Forecast Template'!I96</f>
        <v>0</v>
      </c>
      <c r="L108" s="209">
        <f>'[2]Volume Forecast Template'!J96</f>
        <v>0</v>
      </c>
      <c r="M108" s="27"/>
      <c r="N108" s="27"/>
      <c r="O108" s="27"/>
      <c r="P108" s="209">
        <f>'[2]Volume Forecast Template'!F62</f>
        <v>0</v>
      </c>
      <c r="Q108" s="209">
        <f>'[2]Volume Forecast Template'!G62</f>
        <v>0</v>
      </c>
      <c r="R108" s="209">
        <f>'[2]Volume Forecast Template'!H62</f>
        <v>0</v>
      </c>
      <c r="S108" s="209">
        <f>'[2]Volume Forecast Template'!I62</f>
        <v>0</v>
      </c>
      <c r="T108" s="209">
        <f>'[2]Volume Forecast Template'!J62</f>
        <v>0</v>
      </c>
    </row>
    <row r="109" spans="2:20">
      <c r="B109" s="26" t="str">
        <f t="shared" si="11"/>
        <v>BASIC-EA260</v>
      </c>
      <c r="C109" s="26" t="s">
        <v>35</v>
      </c>
      <c r="D109" s="26" t="s">
        <v>49</v>
      </c>
      <c r="E109" s="26" t="s">
        <v>86</v>
      </c>
      <c r="F109" s="27"/>
      <c r="G109" s="27"/>
      <c r="H109" s="209">
        <f>'[2]Volume Forecast Template'!F97</f>
        <v>0</v>
      </c>
      <c r="I109" s="209">
        <f>'[2]Volume Forecast Template'!G97</f>
        <v>0</v>
      </c>
      <c r="J109" s="209">
        <f>'[2]Volume Forecast Template'!H97</f>
        <v>0</v>
      </c>
      <c r="K109" s="209">
        <f>'[2]Volume Forecast Template'!I97</f>
        <v>0</v>
      </c>
      <c r="L109" s="209">
        <f>'[2]Volume Forecast Template'!J97</f>
        <v>0</v>
      </c>
      <c r="M109" s="27"/>
      <c r="N109" s="27"/>
      <c r="O109" s="27"/>
      <c r="P109" s="209">
        <f>'[2]Volume Forecast Template'!F63</f>
        <v>0</v>
      </c>
      <c r="Q109" s="209">
        <f>'[2]Volume Forecast Template'!G63</f>
        <v>0</v>
      </c>
      <c r="R109" s="209">
        <f>'[2]Volume Forecast Template'!H63</f>
        <v>0</v>
      </c>
      <c r="S109" s="209">
        <f>'[2]Volume Forecast Template'!I63</f>
        <v>0</v>
      </c>
      <c r="T109" s="209">
        <f>'[2]Volume Forecast Template'!J63</f>
        <v>0</v>
      </c>
    </row>
    <row r="110" spans="2:20">
      <c r="B110" s="26" t="str">
        <f t="shared" si="11"/>
        <v>BASIC-EA302</v>
      </c>
      <c r="C110" s="26" t="s">
        <v>35</v>
      </c>
      <c r="D110" s="26" t="s">
        <v>25</v>
      </c>
      <c r="E110" s="26" t="s">
        <v>53</v>
      </c>
      <c r="F110" s="27"/>
      <c r="G110" s="27"/>
      <c r="H110" s="209">
        <f>'[2]Volume Forecast Template'!F98</f>
        <v>0</v>
      </c>
      <c r="I110" s="209">
        <f>'[2]Volume Forecast Template'!G98</f>
        <v>0</v>
      </c>
      <c r="J110" s="209">
        <f>'[2]Volume Forecast Template'!H98</f>
        <v>0</v>
      </c>
      <c r="K110" s="209">
        <f>'[2]Volume Forecast Template'!I98</f>
        <v>0</v>
      </c>
      <c r="L110" s="209">
        <f>'[2]Volume Forecast Template'!J98</f>
        <v>0</v>
      </c>
      <c r="M110" s="27"/>
      <c r="N110" s="27"/>
      <c r="O110" s="27"/>
      <c r="P110" s="209">
        <f>'[2]Volume Forecast Template'!F64</f>
        <v>0</v>
      </c>
      <c r="Q110" s="209">
        <f>'[2]Volume Forecast Template'!G64</f>
        <v>0</v>
      </c>
      <c r="R110" s="209">
        <f>'[2]Volume Forecast Template'!H64</f>
        <v>0</v>
      </c>
      <c r="S110" s="209">
        <f>'[2]Volume Forecast Template'!I64</f>
        <v>0</v>
      </c>
      <c r="T110" s="209">
        <f>'[2]Volume Forecast Template'!J64</f>
        <v>0</v>
      </c>
    </row>
    <row r="111" spans="2:20">
      <c r="B111" s="26" t="str">
        <f t="shared" si="11"/>
        <v>BASIC-EA305</v>
      </c>
      <c r="C111" s="26" t="s">
        <v>35</v>
      </c>
      <c r="D111" s="26" t="s">
        <v>37</v>
      </c>
      <c r="E111" s="26" t="s">
        <v>86</v>
      </c>
      <c r="F111" s="27"/>
      <c r="G111" s="27"/>
      <c r="H111" s="209">
        <f>'[2]Volume Forecast Template'!F99</f>
        <v>0</v>
      </c>
      <c r="I111" s="209">
        <f>'[2]Volume Forecast Template'!G99</f>
        <v>0</v>
      </c>
      <c r="J111" s="209">
        <f>'[2]Volume Forecast Template'!H99</f>
        <v>0</v>
      </c>
      <c r="K111" s="209">
        <f>'[2]Volume Forecast Template'!I99</f>
        <v>0</v>
      </c>
      <c r="L111" s="209">
        <f>'[2]Volume Forecast Template'!J99</f>
        <v>0</v>
      </c>
      <c r="M111" s="27"/>
      <c r="N111" s="27"/>
      <c r="O111" s="27"/>
      <c r="P111" s="209">
        <f>'[2]Volume Forecast Template'!F65</f>
        <v>0</v>
      </c>
      <c r="Q111" s="209">
        <f>'[2]Volume Forecast Template'!G65</f>
        <v>0</v>
      </c>
      <c r="R111" s="209">
        <f>'[2]Volume Forecast Template'!H65</f>
        <v>0</v>
      </c>
      <c r="S111" s="209">
        <f>'[2]Volume Forecast Template'!I65</f>
        <v>0</v>
      </c>
      <c r="T111" s="209">
        <f>'[2]Volume Forecast Template'!J65</f>
        <v>0</v>
      </c>
    </row>
    <row r="112" spans="2:20">
      <c r="B112" s="26" t="str">
        <f t="shared" si="11"/>
        <v>BASIC-GENR</v>
      </c>
      <c r="C112" s="26" t="s">
        <v>35</v>
      </c>
      <c r="D112" s="26" t="s">
        <v>24</v>
      </c>
      <c r="E112" s="26" t="s">
        <v>54</v>
      </c>
      <c r="F112" s="27"/>
      <c r="G112" s="27"/>
      <c r="H112" s="209">
        <f>'[2]Volume Forecast Template'!F100</f>
        <v>0</v>
      </c>
      <c r="I112" s="209">
        <f>'[2]Volume Forecast Template'!G100</f>
        <v>0</v>
      </c>
      <c r="J112" s="209">
        <f>'[2]Volume Forecast Template'!H100</f>
        <v>0</v>
      </c>
      <c r="K112" s="209">
        <f>'[2]Volume Forecast Template'!I100</f>
        <v>0</v>
      </c>
      <c r="L112" s="209">
        <f>'[2]Volume Forecast Template'!J100</f>
        <v>0</v>
      </c>
      <c r="M112" s="27"/>
      <c r="N112" s="27"/>
      <c r="O112" s="27"/>
      <c r="P112" s="209">
        <f>'[2]Volume Forecast Template'!F66</f>
        <v>0</v>
      </c>
      <c r="Q112" s="209">
        <f>'[2]Volume Forecast Template'!G66</f>
        <v>0</v>
      </c>
      <c r="R112" s="209">
        <f>'[2]Volume Forecast Template'!H66</f>
        <v>0</v>
      </c>
      <c r="S112" s="209">
        <f>'[2]Volume Forecast Template'!I66</f>
        <v>0</v>
      </c>
      <c r="T112" s="209">
        <f>'[2]Volume Forecast Template'!J66</f>
        <v>0</v>
      </c>
    </row>
    <row r="113" spans="2:25">
      <c r="B113" s="26" t="str">
        <f t="shared" si="11"/>
        <v>BASIC-GGENR</v>
      </c>
      <c r="C113" s="26" t="s">
        <v>35</v>
      </c>
      <c r="D113" s="26" t="s">
        <v>22</v>
      </c>
      <c r="E113" s="26" t="s">
        <v>54</v>
      </c>
      <c r="F113" s="27"/>
      <c r="G113" s="27"/>
      <c r="H113" s="209">
        <f>'[2]Volume Forecast Template'!F101</f>
        <v>0</v>
      </c>
      <c r="I113" s="209">
        <f>'[2]Volume Forecast Template'!G101</f>
        <v>0</v>
      </c>
      <c r="J113" s="209">
        <f>'[2]Volume Forecast Template'!H101</f>
        <v>0</v>
      </c>
      <c r="K113" s="209">
        <f>'[2]Volume Forecast Template'!I101</f>
        <v>0</v>
      </c>
      <c r="L113" s="209">
        <f>'[2]Volume Forecast Template'!J101</f>
        <v>0</v>
      </c>
      <c r="M113" s="27"/>
      <c r="N113" s="27"/>
      <c r="O113" s="27"/>
      <c r="P113" s="209">
        <f>'[2]Volume Forecast Template'!F67</f>
        <v>0</v>
      </c>
      <c r="Q113" s="209">
        <f>'[2]Volume Forecast Template'!G67</f>
        <v>0</v>
      </c>
      <c r="R113" s="209">
        <f>'[2]Volume Forecast Template'!H67</f>
        <v>0</v>
      </c>
      <c r="S113" s="209">
        <f>'[2]Volume Forecast Template'!I67</f>
        <v>0</v>
      </c>
      <c r="T113" s="209">
        <f>'[2]Volume Forecast Template'!J67</f>
        <v>0</v>
      </c>
    </row>
    <row r="114" spans="2:25">
      <c r="B114" s="26" t="str">
        <f t="shared" si="11"/>
        <v>BASIC-NGENR</v>
      </c>
      <c r="C114" s="26" t="s">
        <v>35</v>
      </c>
      <c r="D114" s="26" t="s">
        <v>29</v>
      </c>
      <c r="E114" s="26" t="s">
        <v>54</v>
      </c>
      <c r="F114" s="27"/>
      <c r="G114" s="27"/>
      <c r="H114" s="209">
        <f>'[2]Volume Forecast Template'!F102</f>
        <v>0</v>
      </c>
      <c r="I114" s="209">
        <f>'[2]Volume Forecast Template'!G102</f>
        <v>0</v>
      </c>
      <c r="J114" s="209">
        <f>'[2]Volume Forecast Template'!H102</f>
        <v>0</v>
      </c>
      <c r="K114" s="209">
        <f>'[2]Volume Forecast Template'!I102</f>
        <v>0</v>
      </c>
      <c r="L114" s="209">
        <f>'[2]Volume Forecast Template'!J102</f>
        <v>0</v>
      </c>
      <c r="M114" s="27"/>
      <c r="N114" s="27"/>
      <c r="O114" s="27"/>
      <c r="P114" s="209">
        <f>'[2]Volume Forecast Template'!F68</f>
        <v>0</v>
      </c>
      <c r="Q114" s="209">
        <f>'[2]Volume Forecast Template'!G68</f>
        <v>0</v>
      </c>
      <c r="R114" s="209">
        <f>'[2]Volume Forecast Template'!H68</f>
        <v>0</v>
      </c>
      <c r="S114" s="209">
        <f>'[2]Volume Forecast Template'!I68</f>
        <v>0</v>
      </c>
      <c r="T114" s="209">
        <f>'[2]Volume Forecast Template'!J68</f>
        <v>0</v>
      </c>
    </row>
    <row r="115" spans="2:25">
      <c r="B115" s="26" t="str">
        <f t="shared" si="11"/>
        <v>BASIC-NOTAPPLIC</v>
      </c>
      <c r="C115" s="26" t="s">
        <v>35</v>
      </c>
      <c r="D115" s="26" t="s">
        <v>36</v>
      </c>
      <c r="E115" s="26" t="s">
        <v>86</v>
      </c>
      <c r="F115" s="27"/>
      <c r="G115" s="27"/>
      <c r="H115" s="209">
        <f>'[2]Volume Forecast Template'!F103</f>
        <v>0</v>
      </c>
      <c r="I115" s="209">
        <f>'[2]Volume Forecast Template'!G103</f>
        <v>0</v>
      </c>
      <c r="J115" s="209">
        <f>'[2]Volume Forecast Template'!H103</f>
        <v>0</v>
      </c>
      <c r="K115" s="209">
        <f>'[2]Volume Forecast Template'!I103</f>
        <v>0</v>
      </c>
      <c r="L115" s="209">
        <f>'[2]Volume Forecast Template'!J103</f>
        <v>0</v>
      </c>
      <c r="M115" s="27"/>
      <c r="N115" s="27"/>
      <c r="O115" s="27"/>
      <c r="P115" s="209">
        <f>'[2]Volume Forecast Template'!F69</f>
        <v>0</v>
      </c>
      <c r="Q115" s="209">
        <f>'[2]Volume Forecast Template'!G69</f>
        <v>0</v>
      </c>
      <c r="R115" s="209">
        <f>'[2]Volume Forecast Template'!H69</f>
        <v>0</v>
      </c>
      <c r="S115" s="209">
        <f>'[2]Volume Forecast Template'!I69</f>
        <v>0</v>
      </c>
      <c r="T115" s="209">
        <f>'[2]Volume Forecast Template'!J69</f>
        <v>0</v>
      </c>
    </row>
    <row r="116" spans="2:25">
      <c r="E116" s="26" t="s">
        <v>0</v>
      </c>
      <c r="F116" s="27">
        <f>SUM(F86:F115)</f>
        <v>0</v>
      </c>
      <c r="G116" s="27">
        <f t="shared" ref="G116:L116" si="12">SUM(G86:G115)</f>
        <v>0</v>
      </c>
      <c r="H116" s="209">
        <f t="shared" si="12"/>
        <v>17035.131412042159</v>
      </c>
      <c r="I116" s="209">
        <f t="shared" si="12"/>
        <v>19067.181704461986</v>
      </c>
      <c r="J116" s="209">
        <f t="shared" si="12"/>
        <v>21149.660599342413</v>
      </c>
      <c r="K116" s="209">
        <f t="shared" si="12"/>
        <v>21618.135989626186</v>
      </c>
      <c r="L116" s="209">
        <f t="shared" si="12"/>
        <v>20270.507312758291</v>
      </c>
      <c r="M116" s="27">
        <f t="shared" ref="M116" si="13">SUM(M86:M115)</f>
        <v>0</v>
      </c>
      <c r="N116" s="27">
        <f t="shared" ref="N116" si="14">SUM(N86:N115)</f>
        <v>0</v>
      </c>
      <c r="O116" s="27">
        <f t="shared" ref="O116" si="15">SUM(O86:O115)</f>
        <v>0</v>
      </c>
      <c r="P116" s="209">
        <f t="shared" ref="P116" si="16">SUM(P86:P115)</f>
        <v>22658.326166352595</v>
      </c>
      <c r="Q116" s="209">
        <f t="shared" ref="Q116" si="17">SUM(Q86:Q115)</f>
        <v>24535.449385584205</v>
      </c>
      <c r="R116" s="209">
        <f t="shared" ref="R116" si="18">SUM(R86:R115)</f>
        <v>26446.664022193392</v>
      </c>
      <c r="S116" s="209">
        <f t="shared" ref="S116" si="19">SUM(S86:S115)</f>
        <v>26876.611727787287</v>
      </c>
      <c r="T116" s="209">
        <f t="shared" ref="T116" si="20">SUM(T86:T115)</f>
        <v>25639.812805946553</v>
      </c>
    </row>
    <row r="117" spans="2:25">
      <c r="G117" s="192"/>
      <c r="H117" s="192"/>
      <c r="O117" s="195"/>
      <c r="P117" s="195"/>
    </row>
    <row r="119" spans="2:25">
      <c r="P119" s="195"/>
    </row>
    <row r="122" spans="2:25" ht="15" customHeight="1">
      <c r="B122" s="14" t="s">
        <v>218</v>
      </c>
      <c r="C122" s="14"/>
      <c r="D122" s="15"/>
      <c r="E122" s="15"/>
      <c r="F122" s="15"/>
      <c r="G122" s="15"/>
      <c r="H122" s="15"/>
      <c r="I122" s="15"/>
      <c r="J122" s="15"/>
      <c r="K122" s="15"/>
      <c r="L122" s="15"/>
      <c r="M122" s="15"/>
      <c r="N122" s="15"/>
      <c r="O122" s="15"/>
      <c r="P122" s="15">
        <v>4</v>
      </c>
      <c r="Q122" s="15">
        <v>5</v>
      </c>
      <c r="R122" s="15">
        <v>6</v>
      </c>
      <c r="S122" s="15">
        <v>7</v>
      </c>
      <c r="T122" s="15">
        <v>8</v>
      </c>
    </row>
    <row r="123" spans="2:25">
      <c r="Q123" s="54">
        <v>1</v>
      </c>
      <c r="R123" s="54">
        <v>2</v>
      </c>
      <c r="S123" s="54">
        <v>3</v>
      </c>
      <c r="T123" s="9">
        <v>4</v>
      </c>
    </row>
    <row r="124" spans="2:25" ht="15" customHeight="1">
      <c r="F124" s="383" t="s">
        <v>47</v>
      </c>
      <c r="G124" s="384"/>
      <c r="H124" s="384"/>
      <c r="I124" s="384"/>
      <c r="J124" s="384"/>
      <c r="K124" s="384"/>
      <c r="L124" s="384"/>
      <c r="M124" s="313"/>
      <c r="N124" s="386" t="s">
        <v>51</v>
      </c>
      <c r="O124" s="386"/>
      <c r="P124" s="386"/>
      <c r="Q124" s="386"/>
      <c r="R124" s="386"/>
      <c r="S124" s="386"/>
      <c r="T124" s="386"/>
    </row>
    <row r="125" spans="2:25" ht="38.25">
      <c r="B125" s="29" t="s">
        <v>50</v>
      </c>
      <c r="C125" s="29" t="s">
        <v>12</v>
      </c>
      <c r="D125" s="29" t="s">
        <v>13</v>
      </c>
      <c r="E125" s="29" t="s">
        <v>52</v>
      </c>
      <c r="F125" s="63"/>
      <c r="G125" s="63" t="s">
        <v>64</v>
      </c>
      <c r="H125" s="63" t="s">
        <v>42</v>
      </c>
      <c r="I125" s="63" t="s">
        <v>43</v>
      </c>
      <c r="J125" s="63" t="s">
        <v>44</v>
      </c>
      <c r="K125" s="63" t="s">
        <v>45</v>
      </c>
      <c r="L125" s="63" t="s">
        <v>46</v>
      </c>
      <c r="M125" s="314"/>
      <c r="N125" s="63"/>
      <c r="O125" s="63" t="s">
        <v>64</v>
      </c>
      <c r="P125" s="63" t="s">
        <v>42</v>
      </c>
      <c r="Q125" s="63" t="s">
        <v>43</v>
      </c>
      <c r="R125" s="63" t="s">
        <v>44</v>
      </c>
      <c r="S125" s="63" t="s">
        <v>45</v>
      </c>
      <c r="T125" s="63" t="s">
        <v>46</v>
      </c>
      <c r="W125" s="266"/>
      <c r="X125" s="266"/>
      <c r="Y125" s="266"/>
    </row>
    <row r="126" spans="2:25" ht="15">
      <c r="B126" s="26" t="str">
        <f>CONCATENATE(C126,"-",D126)</f>
        <v>MRIM-EA010</v>
      </c>
      <c r="C126" s="26" t="s">
        <v>14</v>
      </c>
      <c r="D126" s="26" t="s">
        <v>20</v>
      </c>
      <c r="E126" s="26" t="s">
        <v>53</v>
      </c>
      <c r="F126" s="27"/>
      <c r="G126" s="27">
        <f t="shared" ref="G126:G137" si="21">L17</f>
        <v>39332.492174803112</v>
      </c>
      <c r="H126" s="27">
        <f t="shared" ref="H126:H155" si="22">P126*H191</f>
        <v>40043.885492642221</v>
      </c>
      <c r="I126" s="27">
        <f t="shared" ref="I126:I155" si="23">Q126*I191</f>
        <v>40742.915871952151</v>
      </c>
      <c r="J126" s="27">
        <f t="shared" ref="J126:J155" si="24">R126*J191</f>
        <v>41489.706378004747</v>
      </c>
      <c r="K126" s="27">
        <f t="shared" ref="K126:K155" si="25">S126*K191</f>
        <v>42232.535130709584</v>
      </c>
      <c r="L126" s="27">
        <f t="shared" ref="L126:L155" si="26">T126*L191</f>
        <v>42888.205309763718</v>
      </c>
      <c r="M126" s="292"/>
      <c r="N126" s="27"/>
      <c r="O126" s="27">
        <f t="shared" ref="O126:O137" si="27">M17</f>
        <v>39332.492174803112</v>
      </c>
      <c r="P126" s="27">
        <f>$J17*VLOOKUP($D126,'Tariff Forecast'!$B$8:$I$93,P$122,0)</f>
        <v>40043.885492642221</v>
      </c>
      <c r="Q126" s="27">
        <f>$J17*VLOOKUP($D126,'Tariff Forecast'!$B$8:$I$93,Q$122,0)</f>
        <v>40742.915871952151</v>
      </c>
      <c r="R126" s="27">
        <f>$J17*VLOOKUP($D126,'Tariff Forecast'!$B$8:$I$93,R$122,0)</f>
        <v>41489.706378004747</v>
      </c>
      <c r="S126" s="27">
        <f>$J17*VLOOKUP($D126,'Tariff Forecast'!$B$8:$I$93,S$122,0)</f>
        <v>42232.535130709584</v>
      </c>
      <c r="T126" s="27">
        <f>$J17*VLOOKUP($D126,'Tariff Forecast'!$B$8:$I$93,T$122,0)</f>
        <v>42888.205309763718</v>
      </c>
      <c r="W126" s="266"/>
      <c r="X126" s="266"/>
      <c r="Y126" s="266"/>
    </row>
    <row r="127" spans="2:25" ht="15">
      <c r="B127" s="26" t="str">
        <f t="shared" ref="B127:B155" si="28">CONCATENATE(C127,"-",D127)</f>
        <v>MRIM-EA025</v>
      </c>
      <c r="C127" s="26" t="s">
        <v>14</v>
      </c>
      <c r="D127" s="26" t="s">
        <v>15</v>
      </c>
      <c r="E127" s="26" t="s">
        <v>53</v>
      </c>
      <c r="F127" s="27"/>
      <c r="G127" s="27">
        <f t="shared" si="21"/>
        <v>427432.12868285557</v>
      </c>
      <c r="H127" s="27">
        <f t="shared" si="22"/>
        <v>427339.14068645774</v>
      </c>
      <c r="I127" s="27">
        <f t="shared" si="23"/>
        <v>427339.14068645774</v>
      </c>
      <c r="J127" s="27">
        <f t="shared" si="24"/>
        <v>427339.14068645774</v>
      </c>
      <c r="K127" s="27">
        <f t="shared" si="25"/>
        <v>427339.14068645774</v>
      </c>
      <c r="L127" s="27">
        <f t="shared" si="26"/>
        <v>427339.14068645774</v>
      </c>
      <c r="M127" s="292"/>
      <c r="N127" s="27"/>
      <c r="O127" s="27">
        <f t="shared" si="27"/>
        <v>331760.96566655528</v>
      </c>
      <c r="P127" s="27">
        <f>$J18*VLOOKUP($D127,'Tariff Forecast'!$B$8:$I$93,P$122,0)</f>
        <v>331688.79096229188</v>
      </c>
      <c r="Q127" s="27">
        <f>$J18*VLOOKUP($D127,'Tariff Forecast'!$B$8:$I$93,Q$122,0)</f>
        <v>331688.79096229188</v>
      </c>
      <c r="R127" s="27">
        <f>$J18*VLOOKUP($D127,'Tariff Forecast'!$B$8:$I$93,R$122,0)</f>
        <v>331688.79096229188</v>
      </c>
      <c r="S127" s="27">
        <f>$J18*VLOOKUP($D127,'Tariff Forecast'!$B$8:$I$93,S$122,0)</f>
        <v>331688.79096229188</v>
      </c>
      <c r="T127" s="27">
        <f>$J18*VLOOKUP($D127,'Tariff Forecast'!$B$8:$I$93,T$122,0)</f>
        <v>331688.79096229188</v>
      </c>
      <c r="W127" s="266"/>
      <c r="X127" s="266"/>
      <c r="Y127" s="266"/>
    </row>
    <row r="128" spans="2:25" ht="15">
      <c r="B128" s="26" t="str">
        <f t="shared" si="28"/>
        <v>MRIM-EA030</v>
      </c>
      <c r="C128" s="26" t="s">
        <v>14</v>
      </c>
      <c r="D128" s="26" t="s">
        <v>17</v>
      </c>
      <c r="E128" s="26" t="s">
        <v>54</v>
      </c>
      <c r="F128" s="27"/>
      <c r="G128" s="27">
        <f t="shared" si="21"/>
        <v>14230.700542793866</v>
      </c>
      <c r="H128" s="27">
        <f t="shared" si="22"/>
        <v>14088.95789223256</v>
      </c>
      <c r="I128" s="27">
        <f t="shared" si="23"/>
        <v>13893.191841175627</v>
      </c>
      <c r="J128" s="27">
        <f t="shared" si="24"/>
        <v>13699.464684573537</v>
      </c>
      <c r="K128" s="27">
        <f t="shared" si="25"/>
        <v>13505.578653078859</v>
      </c>
      <c r="L128" s="27">
        <f t="shared" si="26"/>
        <v>13308.197373947312</v>
      </c>
      <c r="M128" s="292"/>
      <c r="N128" s="27"/>
      <c r="O128" s="27">
        <f t="shared" si="27"/>
        <v>87772.685083306584</v>
      </c>
      <c r="P128" s="27">
        <f>$J19*VLOOKUP($D128,'Tariff Forecast'!$B$8:$I$93,P$122,0)</f>
        <v>86898.439083035672</v>
      </c>
      <c r="Q128" s="27">
        <f>$J19*VLOOKUP($D128,'Tariff Forecast'!$B$8:$I$93,Q$122,0)</f>
        <v>85690.985388275454</v>
      </c>
      <c r="R128" s="27">
        <f>$J19*VLOOKUP($D128,'Tariff Forecast'!$B$8:$I$93,R$122,0)</f>
        <v>84496.107268439664</v>
      </c>
      <c r="S128" s="27">
        <f>$J19*VLOOKUP($D128,'Tariff Forecast'!$B$8:$I$93,S$122,0)</f>
        <v>83300.24923367468</v>
      </c>
      <c r="T128" s="27">
        <f>$J19*VLOOKUP($D128,'Tariff Forecast'!$B$8:$I$93,T$122,0)</f>
        <v>82082.833070467852</v>
      </c>
      <c r="W128" s="266"/>
      <c r="X128" s="266"/>
      <c r="Y128" s="266"/>
    </row>
    <row r="129" spans="2:25" ht="15" customHeight="1">
      <c r="B129" s="26" t="str">
        <f t="shared" si="28"/>
        <v>MRIM-EA040</v>
      </c>
      <c r="C129" s="26" t="s">
        <v>14</v>
      </c>
      <c r="D129" s="26" t="s">
        <v>23</v>
      </c>
      <c r="E129" s="26" t="s">
        <v>54</v>
      </c>
      <c r="F129" s="27"/>
      <c r="G129" s="27">
        <f t="shared" si="21"/>
        <v>6271.0849362569415</v>
      </c>
      <c r="H129" s="27">
        <f t="shared" si="22"/>
        <v>6246.3710160089213</v>
      </c>
      <c r="I129" s="27">
        <f t="shared" si="23"/>
        <v>6159.5776991011671</v>
      </c>
      <c r="J129" s="27">
        <f t="shared" si="24"/>
        <v>6073.688330613506</v>
      </c>
      <c r="K129" s="27">
        <f t="shared" si="25"/>
        <v>5987.7285245866142</v>
      </c>
      <c r="L129" s="27">
        <f t="shared" si="26"/>
        <v>5900.2190926967096</v>
      </c>
      <c r="M129" s="292"/>
      <c r="N129" s="27"/>
      <c r="O129" s="27">
        <f t="shared" si="27"/>
        <v>38679.048974821882</v>
      </c>
      <c r="P129" s="27">
        <f>$J20*VLOOKUP($D129,'Tariff Forecast'!$B$8:$I$93,P$122,0)</f>
        <v>38526.617467140284</v>
      </c>
      <c r="Q129" s="27">
        <f>$J20*VLOOKUP($D129,'Tariff Forecast'!$B$8:$I$93,Q$122,0)</f>
        <v>37991.290168995598</v>
      </c>
      <c r="R129" s="27">
        <f>$J20*VLOOKUP($D129,'Tariff Forecast'!$B$8:$I$93,R$122,0)</f>
        <v>37461.538280140834</v>
      </c>
      <c r="S129" s="27">
        <f>$J20*VLOOKUP($D129,'Tariff Forecast'!$B$8:$I$93,S$122,0)</f>
        <v>36931.351943808921</v>
      </c>
      <c r="T129" s="27">
        <f>$J20*VLOOKUP($D129,'Tariff Forecast'!$B$8:$I$93,T$122,0)</f>
        <v>36391.60776298002</v>
      </c>
      <c r="W129" s="266"/>
      <c r="X129" s="266"/>
      <c r="Y129" s="266"/>
    </row>
    <row r="130" spans="2:25" ht="15">
      <c r="B130" s="26" t="str">
        <f t="shared" si="28"/>
        <v>MRIM-EA050</v>
      </c>
      <c r="C130" s="26" t="s">
        <v>14</v>
      </c>
      <c r="D130" s="26" t="s">
        <v>31</v>
      </c>
      <c r="E130" s="26" t="s">
        <v>53</v>
      </c>
      <c r="F130" s="27"/>
      <c r="G130" s="27">
        <f t="shared" si="21"/>
        <v>994.8655981011359</v>
      </c>
      <c r="H130" s="27">
        <f t="shared" si="22"/>
        <v>972.14874519151158</v>
      </c>
      <c r="I130" s="27">
        <f t="shared" si="23"/>
        <v>985.48356243226738</v>
      </c>
      <c r="J130" s="27">
        <f t="shared" si="24"/>
        <v>999.76273856830835</v>
      </c>
      <c r="K130" s="27">
        <f t="shared" si="25"/>
        <v>1014.3259804962194</v>
      </c>
      <c r="L130" s="27">
        <f t="shared" si="26"/>
        <v>1027.6358702930174</v>
      </c>
      <c r="M130" s="292"/>
      <c r="N130" s="27"/>
      <c r="O130" s="27">
        <f t="shared" si="27"/>
        <v>804.74379309372182</v>
      </c>
      <c r="P130" s="27">
        <f>$J21*VLOOKUP($D130,'Tariff Forecast'!$B$8:$I$93,P$122,0)</f>
        <v>786.36819903103037</v>
      </c>
      <c r="Q130" s="27">
        <f>$J21*VLOOKUP($D130,'Tariff Forecast'!$B$8:$I$93,Q$122,0)</f>
        <v>797.15469263078842</v>
      </c>
      <c r="R130" s="27">
        <f>$J21*VLOOKUP($D130,'Tariff Forecast'!$B$8:$I$93,R$122,0)</f>
        <v>808.70507530348675</v>
      </c>
      <c r="S130" s="27">
        <f>$J21*VLOOKUP($D130,'Tariff Forecast'!$B$8:$I$93,S$122,0)</f>
        <v>820.48523794171399</v>
      </c>
      <c r="T130" s="27">
        <f>$J21*VLOOKUP($D130,'Tariff Forecast'!$B$8:$I$93,T$122,0)</f>
        <v>831.25156780695261</v>
      </c>
      <c r="W130" s="266"/>
      <c r="X130" s="266"/>
      <c r="Y130" s="266"/>
    </row>
    <row r="131" spans="2:25" ht="15">
      <c r="B131" s="26" t="str">
        <f t="shared" si="28"/>
        <v>MRIM-EA225</v>
      </c>
      <c r="C131" s="26" t="s">
        <v>14</v>
      </c>
      <c r="D131" s="26" t="s">
        <v>18</v>
      </c>
      <c r="E131" s="26" t="s">
        <v>53</v>
      </c>
      <c r="F131" s="27"/>
      <c r="G131" s="27">
        <f t="shared" si="21"/>
        <v>81802.562520256542</v>
      </c>
      <c r="H131" s="27">
        <f t="shared" si="22"/>
        <v>82583.328327002382</v>
      </c>
      <c r="I131" s="27">
        <f t="shared" si="23"/>
        <v>83716.111345877711</v>
      </c>
      <c r="J131" s="27">
        <f t="shared" si="24"/>
        <v>84929.116965557318</v>
      </c>
      <c r="K131" s="27">
        <f t="shared" si="25"/>
        <v>86166.253767499424</v>
      </c>
      <c r="L131" s="27">
        <f t="shared" si="26"/>
        <v>87296.91921815394</v>
      </c>
      <c r="M131" s="292"/>
      <c r="N131" s="27"/>
      <c r="O131" s="27">
        <f t="shared" si="27"/>
        <v>66530.65753424658</v>
      </c>
      <c r="P131" s="27">
        <f>$J22*VLOOKUP($D131,'Tariff Forecast'!$B$8:$I$93,P$122,0)</f>
        <v>67165.660410717523</v>
      </c>
      <c r="Q131" s="27">
        <f>$J22*VLOOKUP($D131,'Tariff Forecast'!$B$8:$I$93,Q$122,0)</f>
        <v>68086.961611651699</v>
      </c>
      <c r="R131" s="27">
        <f>$J22*VLOOKUP($D131,'Tariff Forecast'!$B$8:$I$93,R$122,0)</f>
        <v>69073.508475022099</v>
      </c>
      <c r="S131" s="27">
        <f>$J22*VLOOKUP($D131,'Tariff Forecast'!$B$8:$I$93,S$122,0)</f>
        <v>70079.681415785919</v>
      </c>
      <c r="T131" s="27">
        <f>$J22*VLOOKUP($D131,'Tariff Forecast'!$B$8:$I$93,T$122,0)</f>
        <v>70999.26038208876</v>
      </c>
      <c r="W131" s="266"/>
      <c r="X131" s="266"/>
      <c r="Y131" s="266"/>
    </row>
    <row r="132" spans="2:25" ht="15">
      <c r="B132" s="26" t="str">
        <f t="shared" si="28"/>
        <v>MRIM-EA301</v>
      </c>
      <c r="C132" s="26" t="s">
        <v>14</v>
      </c>
      <c r="D132" s="26" t="s">
        <v>34</v>
      </c>
      <c r="E132" s="26" t="s">
        <v>86</v>
      </c>
      <c r="F132" s="27"/>
      <c r="G132" s="27">
        <f t="shared" si="21"/>
        <v>0</v>
      </c>
      <c r="H132" s="27">
        <f t="shared" si="22"/>
        <v>0</v>
      </c>
      <c r="I132" s="27">
        <f t="shared" si="23"/>
        <v>0</v>
      </c>
      <c r="J132" s="27">
        <f t="shared" si="24"/>
        <v>0</v>
      </c>
      <c r="K132" s="27">
        <f t="shared" si="25"/>
        <v>0</v>
      </c>
      <c r="L132" s="27">
        <f t="shared" si="26"/>
        <v>0</v>
      </c>
      <c r="M132" s="292"/>
      <c r="N132" s="27"/>
      <c r="O132" s="27">
        <f t="shared" si="27"/>
        <v>0</v>
      </c>
      <c r="P132" s="27">
        <f>$J23*VLOOKUP($D132,'Tariff Forecast'!$B$8:$I$93,P$122,0)</f>
        <v>0</v>
      </c>
      <c r="Q132" s="27">
        <f>$J23*VLOOKUP($D132,'Tariff Forecast'!$B$8:$I$93,Q$122,0)</f>
        <v>0</v>
      </c>
      <c r="R132" s="27">
        <f>$J23*VLOOKUP($D132,'Tariff Forecast'!$B$8:$I$93,R$122,0)</f>
        <v>0</v>
      </c>
      <c r="S132" s="27">
        <f>$J23*VLOOKUP($D132,'Tariff Forecast'!$B$8:$I$93,S$122,0)</f>
        <v>0</v>
      </c>
      <c r="T132" s="27">
        <f>$J23*VLOOKUP($D132,'Tariff Forecast'!$B$8:$I$93,T$122,0)</f>
        <v>0</v>
      </c>
      <c r="W132" s="266"/>
      <c r="X132" s="266"/>
      <c r="Y132" s="266"/>
    </row>
    <row r="133" spans="2:25" ht="15">
      <c r="B133" s="26" t="str">
        <f t="shared" si="28"/>
        <v>MRIM-EA302</v>
      </c>
      <c r="C133" s="26" t="s">
        <v>14</v>
      </c>
      <c r="D133" s="26" t="s">
        <v>25</v>
      </c>
      <c r="E133" s="26" t="s">
        <v>53</v>
      </c>
      <c r="F133" s="27"/>
      <c r="G133" s="27">
        <f t="shared" si="21"/>
        <v>39413.741129426351</v>
      </c>
      <c r="H133" s="27">
        <f t="shared" si="22"/>
        <v>40118.27532440317</v>
      </c>
      <c r="I133" s="27">
        <f t="shared" si="23"/>
        <v>40668.57163668186</v>
      </c>
      <c r="J133" s="27">
        <f t="shared" si="24"/>
        <v>41257.839403024023</v>
      </c>
      <c r="K133" s="27">
        <f t="shared" si="25"/>
        <v>41858.829891536901</v>
      </c>
      <c r="L133" s="27">
        <f t="shared" si="26"/>
        <v>42408.097507266029</v>
      </c>
      <c r="M133" s="292"/>
      <c r="N133" s="27"/>
      <c r="O133" s="27">
        <f t="shared" si="27"/>
        <v>24616.413342648</v>
      </c>
      <c r="P133" s="27">
        <f>$J24*VLOOKUP($D133,'Tariff Forecast'!$B$8:$I$93,P$122,0)</f>
        <v>25056.440207913798</v>
      </c>
      <c r="Q133" s="27">
        <f>$J24*VLOOKUP($D133,'Tariff Forecast'!$B$8:$I$93,Q$122,0)</f>
        <v>25400.135606924614</v>
      </c>
      <c r="R133" s="27">
        <f>$J24*VLOOKUP($D133,'Tariff Forecast'!$B$8:$I$93,R$122,0)</f>
        <v>25768.171182592097</v>
      </c>
      <c r="S133" s="27">
        <f>$J24*VLOOKUP($D133,'Tariff Forecast'!$B$8:$I$93,S$122,0)</f>
        <v>26143.528351343266</v>
      </c>
      <c r="T133" s="27">
        <f>$J24*VLOOKUP($D133,'Tariff Forecast'!$B$8:$I$93,T$122,0)</f>
        <v>26486.581263273623</v>
      </c>
      <c r="W133" s="266"/>
      <c r="X133" s="266"/>
      <c r="Y133" s="266"/>
    </row>
    <row r="134" spans="2:25" ht="15">
      <c r="B134" s="26" t="str">
        <f t="shared" si="28"/>
        <v>MRIM-EA305</v>
      </c>
      <c r="C134" s="26" t="s">
        <v>14</v>
      </c>
      <c r="D134" s="26" t="s">
        <v>37</v>
      </c>
      <c r="E134" s="26" t="s">
        <v>86</v>
      </c>
      <c r="F134" s="27"/>
      <c r="G134" s="27">
        <f t="shared" si="21"/>
        <v>0</v>
      </c>
      <c r="H134" s="27">
        <f t="shared" si="22"/>
        <v>0</v>
      </c>
      <c r="I134" s="27">
        <f t="shared" si="23"/>
        <v>0</v>
      </c>
      <c r="J134" s="27">
        <f t="shared" si="24"/>
        <v>0</v>
      </c>
      <c r="K134" s="27">
        <f t="shared" si="25"/>
        <v>0</v>
      </c>
      <c r="L134" s="27">
        <f t="shared" si="26"/>
        <v>0</v>
      </c>
      <c r="M134" s="292"/>
      <c r="N134" s="27"/>
      <c r="O134" s="27">
        <f t="shared" si="27"/>
        <v>0</v>
      </c>
      <c r="P134" s="27">
        <f>$J25*VLOOKUP($D134,'Tariff Forecast'!$B$8:$I$93,P$122,0)</f>
        <v>0</v>
      </c>
      <c r="Q134" s="27">
        <f>$J25*VLOOKUP($D134,'Tariff Forecast'!$B$8:$I$93,Q$122,0)</f>
        <v>0</v>
      </c>
      <c r="R134" s="27">
        <f>$J25*VLOOKUP($D134,'Tariff Forecast'!$B$8:$I$93,R$122,0)</f>
        <v>0</v>
      </c>
      <c r="S134" s="27">
        <f>$J25*VLOOKUP($D134,'Tariff Forecast'!$B$8:$I$93,S$122,0)</f>
        <v>0</v>
      </c>
      <c r="T134" s="27">
        <f>$J25*VLOOKUP($D134,'Tariff Forecast'!$B$8:$I$93,T$122,0)</f>
        <v>0</v>
      </c>
      <c r="W134" s="266"/>
      <c r="X134" s="266"/>
      <c r="Y134" s="266"/>
    </row>
    <row r="135" spans="2:25" ht="15">
      <c r="B135" s="26" t="str">
        <f t="shared" si="28"/>
        <v>MRIM-EA970</v>
      </c>
      <c r="C135" s="26" t="s">
        <v>14</v>
      </c>
      <c r="D135" s="26" t="s">
        <v>30</v>
      </c>
      <c r="E135" s="26" t="s">
        <v>86</v>
      </c>
      <c r="F135" s="27"/>
      <c r="G135" s="27">
        <f t="shared" si="21"/>
        <v>0</v>
      </c>
      <c r="H135" s="27">
        <f t="shared" si="22"/>
        <v>0</v>
      </c>
      <c r="I135" s="27">
        <f t="shared" si="23"/>
        <v>0</v>
      </c>
      <c r="J135" s="27">
        <f t="shared" si="24"/>
        <v>0</v>
      </c>
      <c r="K135" s="27">
        <f t="shared" si="25"/>
        <v>0</v>
      </c>
      <c r="L135" s="27">
        <f t="shared" si="26"/>
        <v>0</v>
      </c>
      <c r="M135" s="292"/>
      <c r="N135" s="27"/>
      <c r="O135" s="27">
        <f t="shared" si="27"/>
        <v>0</v>
      </c>
      <c r="P135" s="27">
        <f>$J26*VLOOKUP($D135,'Tariff Forecast'!$B$8:$I$93,P$122,0)</f>
        <v>0</v>
      </c>
      <c r="Q135" s="27">
        <f>$J26*VLOOKUP($D135,'Tariff Forecast'!$B$8:$I$93,Q$122,0)</f>
        <v>0</v>
      </c>
      <c r="R135" s="27">
        <f>$J26*VLOOKUP($D135,'Tariff Forecast'!$B$8:$I$93,R$122,0)</f>
        <v>0</v>
      </c>
      <c r="S135" s="27">
        <f>$J26*VLOOKUP($D135,'Tariff Forecast'!$B$8:$I$93,S$122,0)</f>
        <v>0</v>
      </c>
      <c r="T135" s="27">
        <f>$J26*VLOOKUP($D135,'Tariff Forecast'!$B$8:$I$93,T$122,0)</f>
        <v>0</v>
      </c>
      <c r="W135" s="266"/>
      <c r="X135" s="266"/>
      <c r="Y135" s="266"/>
    </row>
    <row r="136" spans="2:25" ht="15">
      <c r="B136" s="26" t="str">
        <f t="shared" si="28"/>
        <v>MRIM-EA984</v>
      </c>
      <c r="C136" s="26" t="s">
        <v>14</v>
      </c>
      <c r="D136" s="26" t="s">
        <v>33</v>
      </c>
      <c r="E136" s="26" t="s">
        <v>86</v>
      </c>
      <c r="F136" s="27"/>
      <c r="G136" s="27">
        <f t="shared" si="21"/>
        <v>0</v>
      </c>
      <c r="H136" s="27">
        <f t="shared" si="22"/>
        <v>0</v>
      </c>
      <c r="I136" s="27">
        <f t="shared" si="23"/>
        <v>0</v>
      </c>
      <c r="J136" s="27">
        <f t="shared" si="24"/>
        <v>0</v>
      </c>
      <c r="K136" s="27">
        <f t="shared" si="25"/>
        <v>0</v>
      </c>
      <c r="L136" s="27">
        <f t="shared" si="26"/>
        <v>0</v>
      </c>
      <c r="M136" s="292"/>
      <c r="N136" s="27"/>
      <c r="O136" s="27">
        <f t="shared" si="27"/>
        <v>0</v>
      </c>
      <c r="P136" s="27">
        <f>$J27*VLOOKUP($D136,'Tariff Forecast'!$B$8:$I$93,P$122,0)</f>
        <v>0</v>
      </c>
      <c r="Q136" s="27">
        <f>$J27*VLOOKUP($D136,'Tariff Forecast'!$B$8:$I$93,Q$122,0)</f>
        <v>0</v>
      </c>
      <c r="R136" s="27">
        <f>$J27*VLOOKUP($D136,'Tariff Forecast'!$B$8:$I$93,R$122,0)</f>
        <v>0</v>
      </c>
      <c r="S136" s="27">
        <f>$J27*VLOOKUP($D136,'Tariff Forecast'!$B$8:$I$93,S$122,0)</f>
        <v>0</v>
      </c>
      <c r="T136" s="27">
        <f>$J27*VLOOKUP($D136,'Tariff Forecast'!$B$8:$I$93,T$122,0)</f>
        <v>0</v>
      </c>
      <c r="W136" s="266"/>
      <c r="X136" s="266"/>
      <c r="Y136" s="266"/>
    </row>
    <row r="137" spans="2:25" ht="15">
      <c r="B137" s="26" t="str">
        <f t="shared" si="28"/>
        <v>MRIM-GENR</v>
      </c>
      <c r="C137" s="26" t="s">
        <v>14</v>
      </c>
      <c r="D137" s="26" t="s">
        <v>24</v>
      </c>
      <c r="E137" s="26" t="s">
        <v>54</v>
      </c>
      <c r="F137" s="27"/>
      <c r="G137" s="27">
        <f t="shared" si="21"/>
        <v>9725.7136363074587</v>
      </c>
      <c r="H137" s="27">
        <f t="shared" si="22"/>
        <v>10659.265139131094</v>
      </c>
      <c r="I137" s="27">
        <f t="shared" si="23"/>
        <v>11592.816641954727</v>
      </c>
      <c r="J137" s="27">
        <f t="shared" si="24"/>
        <v>12526.368144778362</v>
      </c>
      <c r="K137" s="27">
        <f t="shared" si="25"/>
        <v>13459.919647601995</v>
      </c>
      <c r="L137" s="27">
        <f t="shared" si="26"/>
        <v>14393.471150425628</v>
      </c>
      <c r="M137" s="292"/>
      <c r="N137" s="27"/>
      <c r="O137" s="27">
        <f t="shared" si="27"/>
        <v>14660.928199722097</v>
      </c>
      <c r="P137" s="27">
        <f>O137+P$97*$J28</f>
        <v>16068.200926994825</v>
      </c>
      <c r="Q137" s="27">
        <f t="shared" ref="Q137:T137" si="29">P137+Q$97*$J28</f>
        <v>17475.473654267553</v>
      </c>
      <c r="R137" s="27">
        <f t="shared" si="29"/>
        <v>18882.746381540281</v>
      </c>
      <c r="S137" s="27">
        <f t="shared" si="29"/>
        <v>20290.019108813009</v>
      </c>
      <c r="T137" s="27">
        <f t="shared" si="29"/>
        <v>21697.291836085737</v>
      </c>
      <c r="W137" s="266"/>
      <c r="X137" s="266"/>
      <c r="Y137" s="266"/>
    </row>
    <row r="138" spans="2:25" ht="15" customHeight="1">
      <c r="B138" s="26" t="str">
        <f t="shared" si="28"/>
        <v>MRIM-GGENR</v>
      </c>
      <c r="C138" s="26" t="s">
        <v>14</v>
      </c>
      <c r="D138" s="26" t="s">
        <v>22</v>
      </c>
      <c r="E138" s="26" t="s">
        <v>54</v>
      </c>
      <c r="F138" s="27"/>
      <c r="G138" s="27">
        <f t="shared" ref="G138:G141" si="30">L29</f>
        <v>9725.7136363074587</v>
      </c>
      <c r="H138" s="27">
        <f t="shared" si="22"/>
        <v>10659.265139131094</v>
      </c>
      <c r="I138" s="27">
        <f t="shared" si="23"/>
        <v>11592.816641954727</v>
      </c>
      <c r="J138" s="27">
        <f t="shared" si="24"/>
        <v>12526.368144778362</v>
      </c>
      <c r="K138" s="27">
        <f t="shared" si="25"/>
        <v>13459.919647601995</v>
      </c>
      <c r="L138" s="27">
        <f t="shared" si="26"/>
        <v>14393.471150425628</v>
      </c>
      <c r="M138" s="292"/>
      <c r="N138" s="27"/>
      <c r="O138" s="27">
        <f t="shared" ref="O138:O141" si="31">M29</f>
        <v>14660.928199722097</v>
      </c>
      <c r="P138" s="27">
        <f t="shared" ref="P138:T141" si="32">O138+P$97*$J29</f>
        <v>16068.200926994825</v>
      </c>
      <c r="Q138" s="27">
        <f t="shared" si="32"/>
        <v>17475.473654267553</v>
      </c>
      <c r="R138" s="27">
        <f t="shared" si="32"/>
        <v>18882.746381540281</v>
      </c>
      <c r="S138" s="27">
        <f t="shared" si="32"/>
        <v>20290.019108813009</v>
      </c>
      <c r="T138" s="27">
        <f t="shared" si="32"/>
        <v>21697.291836085737</v>
      </c>
      <c r="W138" s="266"/>
      <c r="X138" s="266"/>
      <c r="Y138" s="266"/>
    </row>
    <row r="139" spans="2:25" ht="15" customHeight="1">
      <c r="B139" s="26" t="str">
        <f t="shared" si="28"/>
        <v>MRIM-GGENR2</v>
      </c>
      <c r="C139" s="26" t="s">
        <v>14</v>
      </c>
      <c r="D139" s="26" t="s">
        <v>27</v>
      </c>
      <c r="E139" s="26" t="s">
        <v>54</v>
      </c>
      <c r="F139" s="27"/>
      <c r="G139" s="27">
        <f t="shared" si="30"/>
        <v>9725.7136363074587</v>
      </c>
      <c r="H139" s="27">
        <f t="shared" si="22"/>
        <v>10659.265139131094</v>
      </c>
      <c r="I139" s="27">
        <f t="shared" si="23"/>
        <v>11592.816641954727</v>
      </c>
      <c r="J139" s="27">
        <f t="shared" si="24"/>
        <v>12526.368144778362</v>
      </c>
      <c r="K139" s="27">
        <f t="shared" si="25"/>
        <v>13459.919647601995</v>
      </c>
      <c r="L139" s="27">
        <f t="shared" si="26"/>
        <v>14393.471150425628</v>
      </c>
      <c r="M139" s="292"/>
      <c r="N139" s="27"/>
      <c r="O139" s="27">
        <f t="shared" si="31"/>
        <v>14660.928199722097</v>
      </c>
      <c r="P139" s="27">
        <f t="shared" si="32"/>
        <v>16068.200926994825</v>
      </c>
      <c r="Q139" s="27">
        <f t="shared" si="32"/>
        <v>17475.473654267553</v>
      </c>
      <c r="R139" s="27">
        <f t="shared" si="32"/>
        <v>18882.746381540281</v>
      </c>
      <c r="S139" s="27">
        <f t="shared" si="32"/>
        <v>20290.019108813009</v>
      </c>
      <c r="T139" s="27">
        <f t="shared" si="32"/>
        <v>21697.291836085737</v>
      </c>
      <c r="W139" s="266"/>
      <c r="X139" s="266"/>
      <c r="Y139" s="266"/>
    </row>
    <row r="140" spans="2:25" ht="15" customHeight="1">
      <c r="B140" s="26" t="str">
        <f t="shared" si="28"/>
        <v>MRIM-NGENR</v>
      </c>
      <c r="C140" s="26" t="s">
        <v>14</v>
      </c>
      <c r="D140" s="26" t="s">
        <v>29</v>
      </c>
      <c r="E140" s="26" t="s">
        <v>54</v>
      </c>
      <c r="F140" s="27"/>
      <c r="G140" s="27">
        <f t="shared" si="30"/>
        <v>9725.7136363074587</v>
      </c>
      <c r="H140" s="27">
        <f t="shared" si="22"/>
        <v>10659.265139131094</v>
      </c>
      <c r="I140" s="27">
        <f t="shared" si="23"/>
        <v>11592.816641954727</v>
      </c>
      <c r="J140" s="27">
        <f t="shared" si="24"/>
        <v>12526.368144778362</v>
      </c>
      <c r="K140" s="27">
        <f t="shared" si="25"/>
        <v>13459.919647601995</v>
      </c>
      <c r="L140" s="27">
        <f t="shared" si="26"/>
        <v>14393.471150425628</v>
      </c>
      <c r="M140" s="292"/>
      <c r="N140" s="27"/>
      <c r="O140" s="27">
        <f t="shared" si="31"/>
        <v>14660.928199722097</v>
      </c>
      <c r="P140" s="27">
        <f t="shared" si="32"/>
        <v>16068.200926994825</v>
      </c>
      <c r="Q140" s="27">
        <f t="shared" si="32"/>
        <v>17475.473654267553</v>
      </c>
      <c r="R140" s="27">
        <f t="shared" si="32"/>
        <v>18882.746381540281</v>
      </c>
      <c r="S140" s="27">
        <f t="shared" si="32"/>
        <v>20290.019108813009</v>
      </c>
      <c r="T140" s="27">
        <f t="shared" si="32"/>
        <v>21697.291836085737</v>
      </c>
      <c r="W140" s="266"/>
      <c r="X140" s="266"/>
      <c r="Y140" s="266"/>
    </row>
    <row r="141" spans="2:25" ht="15" customHeight="1">
      <c r="B141" s="26" t="str">
        <f t="shared" si="28"/>
        <v>MRIM-NGENR2</v>
      </c>
      <c r="C141" s="26" t="s">
        <v>14</v>
      </c>
      <c r="D141" s="26" t="s">
        <v>28</v>
      </c>
      <c r="E141" s="26" t="s">
        <v>54</v>
      </c>
      <c r="F141" s="27"/>
      <c r="G141" s="27">
        <f t="shared" si="30"/>
        <v>9725.7136363074587</v>
      </c>
      <c r="H141" s="27">
        <f t="shared" si="22"/>
        <v>10659.265139131094</v>
      </c>
      <c r="I141" s="27">
        <f t="shared" si="23"/>
        <v>11592.816641954727</v>
      </c>
      <c r="J141" s="27">
        <f t="shared" si="24"/>
        <v>12526.368144778362</v>
      </c>
      <c r="K141" s="27">
        <f t="shared" si="25"/>
        <v>13459.919647601995</v>
      </c>
      <c r="L141" s="27">
        <f t="shared" si="26"/>
        <v>14393.471150425628</v>
      </c>
      <c r="M141" s="292"/>
      <c r="N141" s="27"/>
      <c r="O141" s="27">
        <f t="shared" si="31"/>
        <v>14660.928199722097</v>
      </c>
      <c r="P141" s="27">
        <f t="shared" si="32"/>
        <v>16068.200926994825</v>
      </c>
      <c r="Q141" s="27">
        <f t="shared" si="32"/>
        <v>17475.473654267553</v>
      </c>
      <c r="R141" s="27">
        <f t="shared" si="32"/>
        <v>18882.746381540281</v>
      </c>
      <c r="S141" s="27">
        <f t="shared" si="32"/>
        <v>20290.019108813009</v>
      </c>
      <c r="T141" s="27">
        <f t="shared" si="32"/>
        <v>21697.291836085737</v>
      </c>
      <c r="W141" s="266"/>
      <c r="X141" s="266"/>
      <c r="Y141" s="266"/>
    </row>
    <row r="142" spans="2:25" ht="15">
      <c r="B142" s="26" t="str">
        <f t="shared" si="28"/>
        <v>BASIC-EA010</v>
      </c>
      <c r="C142" s="26" t="s">
        <v>35</v>
      </c>
      <c r="D142" s="26" t="s">
        <v>20</v>
      </c>
      <c r="E142" s="26" t="s">
        <v>53</v>
      </c>
      <c r="F142" s="27"/>
      <c r="G142" s="27">
        <f t="shared" ref="G142:G151" si="33">L33</f>
        <v>1257941.6775839396</v>
      </c>
      <c r="H142" s="27">
        <f t="shared" si="22"/>
        <v>1280693.6379653825</v>
      </c>
      <c r="I142" s="27">
        <f t="shared" si="23"/>
        <v>1303050.2037309909</v>
      </c>
      <c r="J142" s="27">
        <f t="shared" si="24"/>
        <v>1326934.2459069244</v>
      </c>
      <c r="K142" s="27">
        <f t="shared" si="25"/>
        <v>1350691.5822888208</v>
      </c>
      <c r="L142" s="27">
        <f t="shared" si="26"/>
        <v>1371661.391201908</v>
      </c>
      <c r="M142" s="292"/>
      <c r="N142" s="27"/>
      <c r="O142" s="27">
        <f t="shared" ref="O142:O151" si="34">M33</f>
        <v>1081468.1835070511</v>
      </c>
      <c r="P142" s="27">
        <f>$J33*VLOOKUP($D142,'Tariff Forecast'!$B$8:$I$93,P$122,0)</f>
        <v>1101028.328228706</v>
      </c>
      <c r="Q142" s="27">
        <f>$J33*VLOOKUP($D142,'Tariff Forecast'!$B$8:$I$93,Q$122,0)</f>
        <v>1120248.5472570045</v>
      </c>
      <c r="R142" s="27">
        <f>$J33*VLOOKUP($D142,'Tariff Forecast'!$B$8:$I$93,R$122,0)</f>
        <v>1140781.956847521</v>
      </c>
      <c r="S142" s="27">
        <f>$J33*VLOOKUP($D142,'Tariff Forecast'!$B$8:$I$93,S$122,0)</f>
        <v>1161206.4358831805</v>
      </c>
      <c r="T142" s="27">
        <f>$J33*VLOOKUP($D142,'Tariff Forecast'!$B$8:$I$93,T$122,0)</f>
        <v>1179234.4427119892</v>
      </c>
      <c r="W142" s="266"/>
      <c r="X142" s="266"/>
      <c r="Y142" s="266"/>
    </row>
    <row r="143" spans="2:25" ht="15">
      <c r="B143" s="26" t="str">
        <f t="shared" si="28"/>
        <v>BASIC-EA025</v>
      </c>
      <c r="C143" s="26" t="s">
        <v>35</v>
      </c>
      <c r="D143" s="26" t="s">
        <v>15</v>
      </c>
      <c r="E143" s="26" t="s">
        <v>53</v>
      </c>
      <c r="F143" s="27"/>
      <c r="G143" s="27">
        <f t="shared" si="33"/>
        <v>0</v>
      </c>
      <c r="H143" s="27">
        <f t="shared" si="22"/>
        <v>0</v>
      </c>
      <c r="I143" s="27">
        <f t="shared" si="23"/>
        <v>0</v>
      </c>
      <c r="J143" s="27">
        <f t="shared" si="24"/>
        <v>0</v>
      </c>
      <c r="K143" s="27">
        <f t="shared" si="25"/>
        <v>0</v>
      </c>
      <c r="L143" s="27">
        <f t="shared" si="26"/>
        <v>0</v>
      </c>
      <c r="M143" s="292"/>
      <c r="N143" s="27"/>
      <c r="O143" s="27">
        <f t="shared" si="34"/>
        <v>0</v>
      </c>
      <c r="P143" s="27">
        <f>$J34*VLOOKUP($D143,'Tariff Forecast'!$B$8:$I$93,P$122,0)</f>
        <v>0</v>
      </c>
      <c r="Q143" s="27">
        <f>$J34*VLOOKUP($D143,'Tariff Forecast'!$B$8:$I$93,Q$122,0)</f>
        <v>0</v>
      </c>
      <c r="R143" s="27">
        <f>$J34*VLOOKUP($D143,'Tariff Forecast'!$B$8:$I$93,R$122,0)</f>
        <v>0</v>
      </c>
      <c r="S143" s="27">
        <f>$J34*VLOOKUP($D143,'Tariff Forecast'!$B$8:$I$93,S$122,0)</f>
        <v>0</v>
      </c>
      <c r="T143" s="27">
        <f>$J34*VLOOKUP($D143,'Tariff Forecast'!$B$8:$I$93,T$122,0)</f>
        <v>0</v>
      </c>
      <c r="W143" s="266"/>
      <c r="X143" s="266"/>
      <c r="Y143" s="266"/>
    </row>
    <row r="144" spans="2:25" ht="15">
      <c r="B144" s="26" t="str">
        <f t="shared" si="28"/>
        <v>BASIC-EA030</v>
      </c>
      <c r="C144" s="26" t="s">
        <v>35</v>
      </c>
      <c r="D144" s="26" t="s">
        <v>17</v>
      </c>
      <c r="E144" s="26" t="s">
        <v>54</v>
      </c>
      <c r="F144" s="27"/>
      <c r="G144" s="27">
        <f t="shared" si="33"/>
        <v>212354.71272268108</v>
      </c>
      <c r="H144" s="27">
        <f t="shared" si="22"/>
        <v>210239.5870653051</v>
      </c>
      <c r="I144" s="27">
        <f t="shared" si="23"/>
        <v>207318.3082844021</v>
      </c>
      <c r="J144" s="27">
        <f t="shared" si="24"/>
        <v>204427.45448819522</v>
      </c>
      <c r="K144" s="27">
        <f t="shared" si="25"/>
        <v>201534.22991396007</v>
      </c>
      <c r="L144" s="27">
        <f t="shared" si="26"/>
        <v>198588.84822310301</v>
      </c>
      <c r="M144" s="292"/>
      <c r="N144" s="27"/>
      <c r="O144" s="27">
        <f t="shared" si="34"/>
        <v>264585.11772239621</v>
      </c>
      <c r="P144" s="27">
        <f>$J35*VLOOKUP($D144,'Tariff Forecast'!$B$8:$I$93,P$122,0)</f>
        <v>261949.75934546525</v>
      </c>
      <c r="Q144" s="27">
        <f>$J35*VLOOKUP($D144,'Tariff Forecast'!$B$8:$I$93,Q$122,0)</f>
        <v>258309.96778993457</v>
      </c>
      <c r="R144" s="27">
        <f>$J35*VLOOKUP($D144,'Tariff Forecast'!$B$8:$I$93,R$122,0)</f>
        <v>254708.08449673682</v>
      </c>
      <c r="S144" s="27">
        <f>$J35*VLOOKUP($D144,'Tariff Forecast'!$B$8:$I$93,S$122,0)</f>
        <v>251103.24731296767</v>
      </c>
      <c r="T144" s="27">
        <f>$J35*VLOOKUP($D144,'Tariff Forecast'!$B$8:$I$93,T$122,0)</f>
        <v>247433.4245366278</v>
      </c>
      <c r="W144" s="266"/>
      <c r="X144" s="266"/>
      <c r="Y144" s="266"/>
    </row>
    <row r="145" spans="2:25" ht="15" customHeight="1">
      <c r="B145" s="26" t="str">
        <f t="shared" si="28"/>
        <v>BASIC-EA040</v>
      </c>
      <c r="C145" s="26" t="s">
        <v>35</v>
      </c>
      <c r="D145" s="26" t="s">
        <v>23</v>
      </c>
      <c r="E145" s="26" t="s">
        <v>54</v>
      </c>
      <c r="F145" s="27"/>
      <c r="G145" s="27">
        <f t="shared" si="33"/>
        <v>93578.979902905645</v>
      </c>
      <c r="H145" s="27">
        <f t="shared" si="22"/>
        <v>93210.191492332495</v>
      </c>
      <c r="I145" s="27">
        <f t="shared" si="23"/>
        <v>91915.036006292299</v>
      </c>
      <c r="J145" s="27">
        <f t="shared" si="24"/>
        <v>90633.369505315583</v>
      </c>
      <c r="K145" s="27">
        <f t="shared" si="25"/>
        <v>89350.651914593647</v>
      </c>
      <c r="L145" s="27">
        <f t="shared" si="26"/>
        <v>88044.810349477193</v>
      </c>
      <c r="M145" s="292"/>
      <c r="N145" s="27"/>
      <c r="O145" s="27">
        <f t="shared" si="34"/>
        <v>116595.50709517889</v>
      </c>
      <c r="P145" s="27">
        <f>$J36*VLOOKUP($D145,'Tariff Forecast'!$B$8:$I$93,P$122,0)</f>
        <v>116136.01211258542</v>
      </c>
      <c r="Q145" s="27">
        <f>$J36*VLOOKUP($D145,'Tariff Forecast'!$B$8:$I$93,Q$122,0)</f>
        <v>114522.30237970906</v>
      </c>
      <c r="R145" s="27">
        <f>$J36*VLOOKUP($D145,'Tariff Forecast'!$B$8:$I$93,R$122,0)</f>
        <v>112925.39935978585</v>
      </c>
      <c r="S145" s="27">
        <f>$J36*VLOOKUP($D145,'Tariff Forecast'!$B$8:$I$93,S$122,0)</f>
        <v>111327.18672586627</v>
      </c>
      <c r="T145" s="27">
        <f>$J36*VLOOKUP($D145,'Tariff Forecast'!$B$8:$I$93,T$122,0)</f>
        <v>109700.16258402704</v>
      </c>
      <c r="W145" s="266"/>
      <c r="X145" s="266"/>
      <c r="Y145" s="266"/>
    </row>
    <row r="146" spans="2:25" ht="15">
      <c r="B146" s="26" t="str">
        <f t="shared" si="28"/>
        <v>BASIC-EA050</v>
      </c>
      <c r="C146" s="26" t="s">
        <v>35</v>
      </c>
      <c r="D146" s="26" t="s">
        <v>31</v>
      </c>
      <c r="E146" s="26" t="s">
        <v>53</v>
      </c>
      <c r="F146" s="27"/>
      <c r="G146" s="27">
        <f t="shared" si="33"/>
        <v>132774.3272913929</v>
      </c>
      <c r="H146" s="27">
        <f t="shared" si="22"/>
        <v>129742.54604475033</v>
      </c>
      <c r="I146" s="27">
        <f t="shared" si="23"/>
        <v>131522.2049173401</v>
      </c>
      <c r="J146" s="27">
        <f t="shared" si="24"/>
        <v>133427.89751476917</v>
      </c>
      <c r="K146" s="27">
        <f t="shared" si="25"/>
        <v>135371.5014084517</v>
      </c>
      <c r="L146" s="27">
        <f t="shared" si="26"/>
        <v>137147.83347528108</v>
      </c>
      <c r="M146" s="292"/>
      <c r="N146" s="27"/>
      <c r="O146" s="27">
        <f t="shared" si="34"/>
        <v>74793.201412385723</v>
      </c>
      <c r="P146" s="27">
        <f>$J37*VLOOKUP($D146,'Tariff Forecast'!$B$8:$I$93,P$122,0)</f>
        <v>73085.366546683246</v>
      </c>
      <c r="Q146" s="27">
        <f>$J37*VLOOKUP($D146,'Tariff Forecast'!$B$8:$I$93,Q$122,0)</f>
        <v>74087.867460966358</v>
      </c>
      <c r="R146" s="27">
        <f>$J37*VLOOKUP($D146,'Tariff Forecast'!$B$8:$I$93,R$122,0)</f>
        <v>75161.364523066281</v>
      </c>
      <c r="S146" s="27">
        <f>$J37*VLOOKUP($D146,'Tariff Forecast'!$B$8:$I$93,S$122,0)</f>
        <v>76256.217424614515</v>
      </c>
      <c r="T146" s="27">
        <f>$J37*VLOOKUP($D146,'Tariff Forecast'!$B$8:$I$93,T$122,0)</f>
        <v>77256.844313561742</v>
      </c>
      <c r="W146" s="266"/>
      <c r="X146" s="266"/>
      <c r="Y146" s="266"/>
    </row>
    <row r="147" spans="2:25" ht="15">
      <c r="B147" s="26" t="str">
        <f t="shared" si="28"/>
        <v>BASIC-EA225</v>
      </c>
      <c r="C147" s="26" t="s">
        <v>35</v>
      </c>
      <c r="D147" s="26" t="s">
        <v>18</v>
      </c>
      <c r="E147" s="26" t="s">
        <v>53</v>
      </c>
      <c r="F147" s="27"/>
      <c r="G147" s="27">
        <f t="shared" si="33"/>
        <v>0</v>
      </c>
      <c r="H147" s="27">
        <f t="shared" si="22"/>
        <v>0</v>
      </c>
      <c r="I147" s="27">
        <f t="shared" si="23"/>
        <v>0</v>
      </c>
      <c r="J147" s="27">
        <f t="shared" si="24"/>
        <v>0</v>
      </c>
      <c r="K147" s="27">
        <f t="shared" si="25"/>
        <v>0</v>
      </c>
      <c r="L147" s="27">
        <f t="shared" si="26"/>
        <v>0</v>
      </c>
      <c r="M147" s="292"/>
      <c r="N147" s="27"/>
      <c r="O147" s="27">
        <f t="shared" si="34"/>
        <v>0</v>
      </c>
      <c r="P147" s="27">
        <f t="shared" ref="P147:T155" si="35">O147+P107</f>
        <v>0</v>
      </c>
      <c r="Q147" s="27">
        <f t="shared" si="35"/>
        <v>0</v>
      </c>
      <c r="R147" s="27">
        <f t="shared" si="35"/>
        <v>0</v>
      </c>
      <c r="S147" s="27">
        <f t="shared" si="35"/>
        <v>0</v>
      </c>
      <c r="T147" s="27">
        <f t="shared" si="35"/>
        <v>0</v>
      </c>
      <c r="W147" s="266"/>
      <c r="X147" s="266"/>
      <c r="Y147" s="266"/>
    </row>
    <row r="148" spans="2:25" ht="15">
      <c r="B148" s="26" t="str">
        <f t="shared" si="28"/>
        <v>BASIC-EA250</v>
      </c>
      <c r="C148" s="26" t="s">
        <v>35</v>
      </c>
      <c r="D148" s="26" t="s">
        <v>48</v>
      </c>
      <c r="E148" s="26" t="s">
        <v>86</v>
      </c>
      <c r="F148" s="27"/>
      <c r="G148" s="27">
        <f t="shared" si="33"/>
        <v>0</v>
      </c>
      <c r="H148" s="27">
        <f t="shared" si="22"/>
        <v>0</v>
      </c>
      <c r="I148" s="27">
        <f t="shared" si="23"/>
        <v>0</v>
      </c>
      <c r="J148" s="27">
        <f t="shared" si="24"/>
        <v>0</v>
      </c>
      <c r="K148" s="27">
        <f t="shared" si="25"/>
        <v>0</v>
      </c>
      <c r="L148" s="27">
        <f t="shared" si="26"/>
        <v>0</v>
      </c>
      <c r="M148" s="292"/>
      <c r="N148" s="27"/>
      <c r="O148" s="27">
        <f t="shared" si="34"/>
        <v>0</v>
      </c>
      <c r="P148" s="27">
        <f t="shared" si="35"/>
        <v>0</v>
      </c>
      <c r="Q148" s="27">
        <f t="shared" si="35"/>
        <v>0</v>
      </c>
      <c r="R148" s="27">
        <f t="shared" si="35"/>
        <v>0</v>
      </c>
      <c r="S148" s="27">
        <f t="shared" si="35"/>
        <v>0</v>
      </c>
      <c r="T148" s="27">
        <f t="shared" si="35"/>
        <v>0</v>
      </c>
      <c r="W148" s="266"/>
      <c r="X148" s="266"/>
      <c r="Y148" s="266"/>
    </row>
    <row r="149" spans="2:25" ht="15">
      <c r="B149" s="26" t="str">
        <f t="shared" si="28"/>
        <v>BASIC-EA260</v>
      </c>
      <c r="C149" s="26" t="s">
        <v>35</v>
      </c>
      <c r="D149" s="26" t="s">
        <v>49</v>
      </c>
      <c r="E149" s="26" t="s">
        <v>86</v>
      </c>
      <c r="F149" s="27"/>
      <c r="G149" s="27">
        <f t="shared" si="33"/>
        <v>0</v>
      </c>
      <c r="H149" s="27">
        <f t="shared" si="22"/>
        <v>0</v>
      </c>
      <c r="I149" s="27">
        <f t="shared" si="23"/>
        <v>0</v>
      </c>
      <c r="J149" s="27">
        <f t="shared" si="24"/>
        <v>0</v>
      </c>
      <c r="K149" s="27">
        <f t="shared" si="25"/>
        <v>0</v>
      </c>
      <c r="L149" s="27">
        <f t="shared" si="26"/>
        <v>0</v>
      </c>
      <c r="M149" s="292"/>
      <c r="N149" s="27"/>
      <c r="O149" s="27">
        <f t="shared" si="34"/>
        <v>0</v>
      </c>
      <c r="P149" s="27">
        <f t="shared" si="35"/>
        <v>0</v>
      </c>
      <c r="Q149" s="27">
        <f t="shared" si="35"/>
        <v>0</v>
      </c>
      <c r="R149" s="27">
        <f t="shared" si="35"/>
        <v>0</v>
      </c>
      <c r="S149" s="27">
        <f t="shared" si="35"/>
        <v>0</v>
      </c>
      <c r="T149" s="27">
        <f t="shared" si="35"/>
        <v>0</v>
      </c>
      <c r="W149" s="266"/>
      <c r="X149" s="266"/>
      <c r="Y149" s="266"/>
    </row>
    <row r="150" spans="2:25" ht="15">
      <c r="B150" s="26" t="str">
        <f t="shared" si="28"/>
        <v>BASIC-EA302</v>
      </c>
      <c r="C150" s="26" t="s">
        <v>35</v>
      </c>
      <c r="D150" s="26" t="s">
        <v>25</v>
      </c>
      <c r="E150" s="26" t="s">
        <v>53</v>
      </c>
      <c r="F150" s="27"/>
      <c r="G150" s="27">
        <f t="shared" si="33"/>
        <v>0</v>
      </c>
      <c r="H150" s="27">
        <f t="shared" si="22"/>
        <v>0</v>
      </c>
      <c r="I150" s="27">
        <f t="shared" si="23"/>
        <v>0</v>
      </c>
      <c r="J150" s="27">
        <f t="shared" si="24"/>
        <v>0</v>
      </c>
      <c r="K150" s="27">
        <f t="shared" si="25"/>
        <v>0</v>
      </c>
      <c r="L150" s="27">
        <f t="shared" si="26"/>
        <v>0</v>
      </c>
      <c r="M150" s="292"/>
      <c r="N150" s="27"/>
      <c r="O150" s="27">
        <f t="shared" si="34"/>
        <v>0</v>
      </c>
      <c r="P150" s="27">
        <f t="shared" si="35"/>
        <v>0</v>
      </c>
      <c r="Q150" s="27">
        <f t="shared" si="35"/>
        <v>0</v>
      </c>
      <c r="R150" s="27">
        <f t="shared" si="35"/>
        <v>0</v>
      </c>
      <c r="S150" s="27">
        <f t="shared" si="35"/>
        <v>0</v>
      </c>
      <c r="T150" s="27">
        <f t="shared" si="35"/>
        <v>0</v>
      </c>
      <c r="W150" s="266"/>
      <c r="X150" s="266"/>
      <c r="Y150" s="266"/>
    </row>
    <row r="151" spans="2:25" ht="15">
      <c r="B151" s="26" t="str">
        <f t="shared" si="28"/>
        <v>BASIC-EA305</v>
      </c>
      <c r="C151" s="26" t="s">
        <v>35</v>
      </c>
      <c r="D151" s="26" t="s">
        <v>37</v>
      </c>
      <c r="E151" s="26" t="s">
        <v>86</v>
      </c>
      <c r="F151" s="27"/>
      <c r="G151" s="27">
        <f t="shared" si="33"/>
        <v>0</v>
      </c>
      <c r="H151" s="27">
        <f t="shared" si="22"/>
        <v>0</v>
      </c>
      <c r="I151" s="27">
        <f t="shared" si="23"/>
        <v>0</v>
      </c>
      <c r="J151" s="27">
        <f t="shared" si="24"/>
        <v>0</v>
      </c>
      <c r="K151" s="27">
        <f t="shared" si="25"/>
        <v>0</v>
      </c>
      <c r="L151" s="27">
        <f t="shared" si="26"/>
        <v>0</v>
      </c>
      <c r="M151" s="292"/>
      <c r="N151" s="27"/>
      <c r="O151" s="27">
        <f t="shared" si="34"/>
        <v>0</v>
      </c>
      <c r="P151" s="27">
        <f t="shared" si="35"/>
        <v>0</v>
      </c>
      <c r="Q151" s="27">
        <f t="shared" si="35"/>
        <v>0</v>
      </c>
      <c r="R151" s="27">
        <f t="shared" si="35"/>
        <v>0</v>
      </c>
      <c r="S151" s="27">
        <f t="shared" si="35"/>
        <v>0</v>
      </c>
      <c r="T151" s="27">
        <f t="shared" si="35"/>
        <v>0</v>
      </c>
      <c r="W151" s="266"/>
      <c r="X151" s="266"/>
      <c r="Y151" s="266"/>
    </row>
    <row r="152" spans="2:25" ht="15">
      <c r="B152" s="26" t="str">
        <f t="shared" si="28"/>
        <v>BASIC-GENR</v>
      </c>
      <c r="C152" s="26" t="s">
        <v>35</v>
      </c>
      <c r="D152" s="26" t="s">
        <v>24</v>
      </c>
      <c r="E152" s="26" t="s">
        <v>54</v>
      </c>
      <c r="F152" s="27"/>
      <c r="G152" s="27">
        <f>F43</f>
        <v>0</v>
      </c>
      <c r="H152" s="27">
        <f t="shared" si="22"/>
        <v>0</v>
      </c>
      <c r="I152" s="27">
        <f t="shared" si="23"/>
        <v>0</v>
      </c>
      <c r="J152" s="27">
        <f t="shared" si="24"/>
        <v>0</v>
      </c>
      <c r="K152" s="27">
        <f t="shared" si="25"/>
        <v>0</v>
      </c>
      <c r="L152" s="27">
        <f t="shared" si="26"/>
        <v>0</v>
      </c>
      <c r="M152" s="292"/>
      <c r="N152" s="27"/>
      <c r="O152" s="27">
        <f>G43</f>
        <v>0</v>
      </c>
      <c r="P152" s="27">
        <f t="shared" si="35"/>
        <v>0</v>
      </c>
      <c r="Q152" s="27">
        <f t="shared" si="35"/>
        <v>0</v>
      </c>
      <c r="R152" s="27">
        <f t="shared" si="35"/>
        <v>0</v>
      </c>
      <c r="S152" s="27">
        <f t="shared" si="35"/>
        <v>0</v>
      </c>
      <c r="T152" s="27">
        <f t="shared" si="35"/>
        <v>0</v>
      </c>
      <c r="W152" s="266"/>
      <c r="X152" s="266"/>
      <c r="Y152" s="266"/>
    </row>
    <row r="153" spans="2:25" ht="15">
      <c r="B153" s="26" t="str">
        <f t="shared" si="28"/>
        <v>BASIC-GGENR</v>
      </c>
      <c r="C153" s="26" t="s">
        <v>35</v>
      </c>
      <c r="D153" s="26" t="s">
        <v>22</v>
      </c>
      <c r="E153" s="26" t="s">
        <v>54</v>
      </c>
      <c r="F153" s="27"/>
      <c r="G153" s="27">
        <f t="shared" ref="G153:G156" si="36">F44</f>
        <v>0</v>
      </c>
      <c r="H153" s="27">
        <f t="shared" si="22"/>
        <v>0</v>
      </c>
      <c r="I153" s="27">
        <f t="shared" si="23"/>
        <v>0</v>
      </c>
      <c r="J153" s="27">
        <f t="shared" si="24"/>
        <v>0</v>
      </c>
      <c r="K153" s="27">
        <f t="shared" si="25"/>
        <v>0</v>
      </c>
      <c r="L153" s="27">
        <f t="shared" si="26"/>
        <v>0</v>
      </c>
      <c r="M153" s="292"/>
      <c r="N153" s="27"/>
      <c r="O153" s="27">
        <f t="shared" ref="O153:O156" si="37">G44</f>
        <v>0</v>
      </c>
      <c r="P153" s="27">
        <f t="shared" si="35"/>
        <v>0</v>
      </c>
      <c r="Q153" s="27">
        <f t="shared" si="35"/>
        <v>0</v>
      </c>
      <c r="R153" s="27">
        <f t="shared" si="35"/>
        <v>0</v>
      </c>
      <c r="S153" s="27">
        <f t="shared" si="35"/>
        <v>0</v>
      </c>
      <c r="T153" s="27">
        <f t="shared" si="35"/>
        <v>0</v>
      </c>
      <c r="W153" s="266"/>
      <c r="X153" s="266"/>
      <c r="Y153" s="266"/>
    </row>
    <row r="154" spans="2:25" ht="15">
      <c r="B154" s="26" t="str">
        <f t="shared" si="28"/>
        <v>BASIC-NGENR</v>
      </c>
      <c r="C154" s="26" t="s">
        <v>35</v>
      </c>
      <c r="D154" s="26" t="s">
        <v>29</v>
      </c>
      <c r="E154" s="26" t="s">
        <v>54</v>
      </c>
      <c r="F154" s="27"/>
      <c r="G154" s="27">
        <f t="shared" si="36"/>
        <v>0</v>
      </c>
      <c r="H154" s="27">
        <f t="shared" si="22"/>
        <v>0</v>
      </c>
      <c r="I154" s="27">
        <f t="shared" si="23"/>
        <v>0</v>
      </c>
      <c r="J154" s="27">
        <f t="shared" si="24"/>
        <v>0</v>
      </c>
      <c r="K154" s="27">
        <f t="shared" si="25"/>
        <v>0</v>
      </c>
      <c r="L154" s="27">
        <f t="shared" si="26"/>
        <v>0</v>
      </c>
      <c r="M154" s="292"/>
      <c r="N154" s="27"/>
      <c r="O154" s="27">
        <f t="shared" si="37"/>
        <v>0</v>
      </c>
      <c r="P154" s="27">
        <f t="shared" si="35"/>
        <v>0</v>
      </c>
      <c r="Q154" s="27">
        <f t="shared" si="35"/>
        <v>0</v>
      </c>
      <c r="R154" s="27">
        <f t="shared" si="35"/>
        <v>0</v>
      </c>
      <c r="S154" s="27">
        <f t="shared" si="35"/>
        <v>0</v>
      </c>
      <c r="T154" s="27">
        <f t="shared" si="35"/>
        <v>0</v>
      </c>
      <c r="W154" s="266"/>
      <c r="X154" s="266"/>
      <c r="Y154" s="266"/>
    </row>
    <row r="155" spans="2:25" ht="15">
      <c r="B155" s="26" t="str">
        <f t="shared" si="28"/>
        <v>BASIC-NOTAPPLIC</v>
      </c>
      <c r="C155" s="26" t="s">
        <v>35</v>
      </c>
      <c r="D155" s="26" t="s">
        <v>36</v>
      </c>
      <c r="E155" s="256" t="s">
        <v>86</v>
      </c>
      <c r="F155" s="209"/>
      <c r="G155" s="27">
        <f t="shared" si="36"/>
        <v>0</v>
      </c>
      <c r="H155" s="27">
        <f t="shared" si="22"/>
        <v>0</v>
      </c>
      <c r="I155" s="27">
        <f t="shared" si="23"/>
        <v>0</v>
      </c>
      <c r="J155" s="27">
        <f t="shared" si="24"/>
        <v>0</v>
      </c>
      <c r="K155" s="27">
        <f t="shared" si="25"/>
        <v>0</v>
      </c>
      <c r="L155" s="27">
        <f t="shared" si="26"/>
        <v>0</v>
      </c>
      <c r="M155" s="315"/>
      <c r="N155" s="209"/>
      <c r="O155" s="27">
        <f t="shared" si="37"/>
        <v>0</v>
      </c>
      <c r="P155" s="209">
        <f t="shared" si="35"/>
        <v>0</v>
      </c>
      <c r="Q155" s="209">
        <f t="shared" si="35"/>
        <v>0</v>
      </c>
      <c r="R155" s="209">
        <f t="shared" si="35"/>
        <v>0</v>
      </c>
      <c r="S155" s="209">
        <f t="shared" si="35"/>
        <v>0</v>
      </c>
      <c r="T155" s="209">
        <f t="shared" si="35"/>
        <v>0</v>
      </c>
      <c r="W155" s="266"/>
      <c r="X155" s="266"/>
      <c r="Y155" s="266"/>
    </row>
    <row r="156" spans="2:25" ht="15">
      <c r="E156" s="26"/>
      <c r="F156" s="27"/>
      <c r="G156" s="27">
        <f t="shared" si="36"/>
        <v>0</v>
      </c>
      <c r="H156" s="27">
        <f t="shared" ref="H156" si="38">P156*$W156</f>
        <v>0</v>
      </c>
      <c r="I156" s="27">
        <f t="shared" ref="I156" si="39">Q156*$W156</f>
        <v>0</v>
      </c>
      <c r="J156" s="27">
        <f t="shared" ref="J156" si="40">R156*$W156</f>
        <v>0</v>
      </c>
      <c r="K156" s="27">
        <f t="shared" ref="K156" si="41">S156*$W156</f>
        <v>0</v>
      </c>
      <c r="L156" s="27">
        <f t="shared" ref="L156" si="42">T156*$W156</f>
        <v>0</v>
      </c>
      <c r="M156" s="292"/>
      <c r="N156" s="27"/>
      <c r="O156" s="27">
        <f t="shared" si="37"/>
        <v>0</v>
      </c>
      <c r="P156" s="27"/>
      <c r="Q156" s="27"/>
      <c r="R156" s="27"/>
      <c r="S156" s="27"/>
      <c r="T156" s="27"/>
      <c r="U156" s="266"/>
      <c r="W156" s="266"/>
      <c r="X156" s="266"/>
      <c r="Y156" s="266"/>
    </row>
    <row r="157" spans="2:25" ht="15">
      <c r="E157" s="309" t="s">
        <v>47</v>
      </c>
      <c r="F157" s="27"/>
      <c r="G157" s="306">
        <f t="shared" ref="G157:L157" si="43">SUMIF(G126:G155,"&gt;0")</f>
        <v>2354755.8412669497</v>
      </c>
      <c r="H157" s="306">
        <f t="shared" si="43"/>
        <v>2378574.3957473645</v>
      </c>
      <c r="I157" s="306">
        <f t="shared" si="43"/>
        <v>2405274.8287924775</v>
      </c>
      <c r="J157" s="306">
        <f t="shared" si="43"/>
        <v>2433843.5273258956</v>
      </c>
      <c r="K157" s="306">
        <f t="shared" si="43"/>
        <v>2462351.9563982016</v>
      </c>
      <c r="L157" s="306">
        <f t="shared" si="43"/>
        <v>2487578.6540604755</v>
      </c>
      <c r="M157" s="292"/>
      <c r="N157" s="306" t="s">
        <v>51</v>
      </c>
      <c r="O157" s="306">
        <f>SUMIF(O126:O155,"&gt;0")</f>
        <v>2200243.6573050977</v>
      </c>
      <c r="P157" s="306">
        <f t="shared" ref="P157:T157" si="44">SUMIF(P126:P155,"&gt;0")</f>
        <v>2222706.672691186</v>
      </c>
      <c r="Q157" s="306">
        <f t="shared" si="44"/>
        <v>2244944.2874616748</v>
      </c>
      <c r="R157" s="306">
        <f t="shared" si="44"/>
        <v>2268777.0647566062</v>
      </c>
      <c r="S157" s="306">
        <f t="shared" si="44"/>
        <v>2292539.8051662496</v>
      </c>
      <c r="T157" s="306">
        <f t="shared" si="44"/>
        <v>2313479.8636453077</v>
      </c>
      <c r="U157" s="266"/>
      <c r="W157" s="266"/>
      <c r="X157" s="266"/>
      <c r="Y157" s="266"/>
    </row>
    <row r="158" spans="2:25">
      <c r="H158" s="192"/>
      <c r="M158" s="316"/>
    </row>
    <row r="159" spans="2:25" ht="15.75">
      <c r="C159" s="317" t="s">
        <v>300</v>
      </c>
      <c r="H159" s="192"/>
      <c r="M159" s="316"/>
      <c r="N159" s="318" t="s">
        <v>307</v>
      </c>
    </row>
    <row r="160" spans="2:25">
      <c r="C160" s="306" t="s">
        <v>14</v>
      </c>
      <c r="D160" s="306"/>
      <c r="E160" s="306" t="s">
        <v>300</v>
      </c>
      <c r="F160" s="306"/>
      <c r="G160" s="306">
        <f>SUMIF($C126:$C155,$C160,G$126:G$156)</f>
        <v>658106.14376603102</v>
      </c>
      <c r="H160" s="306">
        <f t="shared" ref="H160:L160" si="45">SUMIF($C126:$C155,$C160,H$126:H$156)</f>
        <v>664688.43317959411</v>
      </c>
      <c r="I160" s="306">
        <f t="shared" si="45"/>
        <v>671469.07585345209</v>
      </c>
      <c r="J160" s="306">
        <f t="shared" si="45"/>
        <v>678420.55991069123</v>
      </c>
      <c r="K160" s="306">
        <f t="shared" si="45"/>
        <v>685403.99087237543</v>
      </c>
      <c r="L160" s="306">
        <f t="shared" si="45"/>
        <v>692135.77081070654</v>
      </c>
      <c r="M160" s="292"/>
      <c r="N160" s="306" t="s">
        <v>14</v>
      </c>
      <c r="O160" s="306">
        <f>SUMIF($C126:$C155,$N160,O$126:O$156)</f>
        <v>662801.64756808546</v>
      </c>
      <c r="P160" s="306">
        <f t="shared" ref="P160:T160" si="46">SUMIF($C126:$C155,$N160,P$126:P$156)</f>
        <v>670507.20645774633</v>
      </c>
      <c r="Q160" s="306">
        <f t="shared" si="46"/>
        <v>677775.60257406021</v>
      </c>
      <c r="R160" s="306">
        <f t="shared" si="46"/>
        <v>685200.25952949643</v>
      </c>
      <c r="S160" s="306">
        <f t="shared" si="46"/>
        <v>692646.71781962109</v>
      </c>
      <c r="T160" s="306">
        <f t="shared" si="46"/>
        <v>699854.98949910142</v>
      </c>
    </row>
    <row r="161" spans="2:20">
      <c r="C161" s="306" t="s">
        <v>35</v>
      </c>
      <c r="D161" s="306"/>
      <c r="E161" s="306" t="s">
        <v>300</v>
      </c>
      <c r="F161" s="306"/>
      <c r="G161" s="306">
        <f>SUMIF($C126:$C155,$C161,G$126:G$156)</f>
        <v>1696649.6975009192</v>
      </c>
      <c r="H161" s="306">
        <f>SUMIF($C126:$C155,$C161,H$126:H$156)</f>
        <v>1713885.9625677706</v>
      </c>
      <c r="I161" s="306">
        <f>SUMIF($C126:$C155,$C161,I$126:I$156)</f>
        <v>1733805.7529390254</v>
      </c>
      <c r="J161" s="306">
        <f t="shared" ref="J161:L161" si="47">SUMIF($C126:$C155,$C161,J$126:J$156)</f>
        <v>1755422.9674152043</v>
      </c>
      <c r="K161" s="306">
        <f t="shared" si="47"/>
        <v>1776947.965525826</v>
      </c>
      <c r="L161" s="306">
        <f t="shared" si="47"/>
        <v>1795442.8832497692</v>
      </c>
      <c r="M161" s="292"/>
      <c r="N161" s="306" t="s">
        <v>35</v>
      </c>
      <c r="O161" s="306">
        <f>SUMIF($C126:$C155,$N161,O$126:O$156)</f>
        <v>1537442.009737012</v>
      </c>
      <c r="P161" s="306">
        <f t="shared" ref="P161:T161" si="48">SUMIF($C126:$C155,$N161,P$126:P$156)</f>
        <v>1552199.46623344</v>
      </c>
      <c r="Q161" s="306">
        <f t="shared" si="48"/>
        <v>1567168.6848876143</v>
      </c>
      <c r="R161" s="306">
        <f t="shared" si="48"/>
        <v>1583576.8052271099</v>
      </c>
      <c r="S161" s="306">
        <f t="shared" si="48"/>
        <v>1599893.087346629</v>
      </c>
      <c r="T161" s="306">
        <f t="shared" si="48"/>
        <v>1613624.8741462056</v>
      </c>
    </row>
    <row r="162" spans="2:20">
      <c r="C162" s="306" t="s">
        <v>14</v>
      </c>
      <c r="D162" s="306"/>
      <c r="E162" s="306" t="s">
        <v>53</v>
      </c>
      <c r="F162" s="306"/>
      <c r="G162" s="306">
        <f>SUMIFS(G$126:G$155,$C126:$C155,$C162,$E$126:$E$155,$E162)</f>
        <v>588975.79010544275</v>
      </c>
      <c r="H162" s="306">
        <f t="shared" ref="H162:K162" si="49">SUMIFS(H$126:H$155,$C126:$C155,$C162,$E$126:$E$155,$E162)</f>
        <v>591056.7785756971</v>
      </c>
      <c r="I162" s="306">
        <f t="shared" si="49"/>
        <v>593452.22310340183</v>
      </c>
      <c r="J162" s="306">
        <f t="shared" si="49"/>
        <v>596015.56617161212</v>
      </c>
      <c r="K162" s="306">
        <f t="shared" si="49"/>
        <v>598611.08545669983</v>
      </c>
      <c r="L162" s="306">
        <f t="shared" ref="L162" si="50">SUMIFS(L$126:L$155,$C126:$C155,$C162,$E$126:$E$155,$E162)</f>
        <v>600959.99859193445</v>
      </c>
      <c r="M162" s="292"/>
      <c r="N162" s="306" t="s">
        <v>305</v>
      </c>
      <c r="O162" s="306">
        <f>SUMIFS(O$126:O$155,$C126:$C155,$C162,$E$126:$E$155,$E162)</f>
        <v>463045.27251134667</v>
      </c>
      <c r="P162" s="306">
        <f t="shared" ref="P162:T162" si="51">SUMIFS(P$126:P$155,$C126:$C155,$C162,$E$126:$E$155,$E162)</f>
        <v>464741.14527259651</v>
      </c>
      <c r="Q162" s="306">
        <f t="shared" si="51"/>
        <v>466715.95874545112</v>
      </c>
      <c r="R162" s="306">
        <f t="shared" si="51"/>
        <v>468828.88207321434</v>
      </c>
      <c r="S162" s="306">
        <f t="shared" si="51"/>
        <v>470965.02109807241</v>
      </c>
      <c r="T162" s="306">
        <f t="shared" si="51"/>
        <v>472894.08948522492</v>
      </c>
    </row>
    <row r="163" spans="2:20">
      <c r="C163" s="306" t="s">
        <v>35</v>
      </c>
      <c r="D163" s="306"/>
      <c r="E163" s="306" t="s">
        <v>53</v>
      </c>
      <c r="F163" s="306"/>
      <c r="G163" s="306">
        <f>SUMIFS(G$126:G$155,$C$126:$C$155,$C163,$E$126:$E$155,$E163)</f>
        <v>1390716.0048753326</v>
      </c>
      <c r="H163" s="306">
        <f t="shared" ref="H163:L163" si="52">SUMIFS(H$126:H$155,$C$126:$C$155,$C163,$E$126:$E$155,$E163)</f>
        <v>1410436.1840101329</v>
      </c>
      <c r="I163" s="306">
        <f t="shared" si="52"/>
        <v>1434572.408648331</v>
      </c>
      <c r="J163" s="306">
        <f t="shared" si="52"/>
        <v>1460362.1434216935</v>
      </c>
      <c r="K163" s="306">
        <f t="shared" si="52"/>
        <v>1486063.0836972725</v>
      </c>
      <c r="L163" s="306">
        <f t="shared" si="52"/>
        <v>1508809.224677189</v>
      </c>
      <c r="M163" s="292"/>
      <c r="N163" s="306" t="s">
        <v>306</v>
      </c>
      <c r="O163" s="306">
        <f>SUMIFS(O$126:O$155,$C$126:$C$155,$C163,$E$126:$E$155,$E163)</f>
        <v>1156261.3849194369</v>
      </c>
      <c r="P163" s="306">
        <f t="shared" ref="P163:T163" si="53">SUMIFS(P$126:P$155,$C$126:$C$155,$C163,$E$126:$E$155,$E163)</f>
        <v>1174113.6947753893</v>
      </c>
      <c r="Q163" s="306">
        <f t="shared" si="53"/>
        <v>1194336.4147179709</v>
      </c>
      <c r="R163" s="306">
        <f t="shared" si="53"/>
        <v>1215943.3213705872</v>
      </c>
      <c r="S163" s="306">
        <f t="shared" si="53"/>
        <v>1237462.6533077951</v>
      </c>
      <c r="T163" s="306">
        <f t="shared" si="53"/>
        <v>1256491.2870255508</v>
      </c>
    </row>
    <row r="164" spans="2:20">
      <c r="B164" s="11" t="s">
        <v>299</v>
      </c>
    </row>
    <row r="165" spans="2:20">
      <c r="F165" s="383" t="s">
        <v>47</v>
      </c>
      <c r="G165" s="384"/>
      <c r="H165" s="384"/>
      <c r="I165" s="384"/>
      <c r="J165" s="384"/>
      <c r="K165" s="384"/>
      <c r="L165" s="384"/>
      <c r="M165" s="267"/>
      <c r="N165" s="386" t="s">
        <v>51</v>
      </c>
      <c r="O165" s="386"/>
      <c r="P165" s="386"/>
      <c r="Q165" s="386"/>
      <c r="R165" s="386"/>
      <c r="S165" s="386"/>
      <c r="T165" s="386"/>
    </row>
    <row r="166" spans="2:20" ht="38.25">
      <c r="B166" s="29"/>
      <c r="C166" s="29"/>
      <c r="D166" s="29" t="s">
        <v>13</v>
      </c>
      <c r="E166" s="29" t="s">
        <v>52</v>
      </c>
      <c r="F166" s="63"/>
      <c r="G166" s="63" t="s">
        <v>64</v>
      </c>
      <c r="H166" s="63" t="s">
        <v>42</v>
      </c>
      <c r="I166" s="63" t="s">
        <v>43</v>
      </c>
      <c r="J166" s="63" t="s">
        <v>44</v>
      </c>
      <c r="K166" s="63" t="s">
        <v>45</v>
      </c>
      <c r="L166" s="63" t="s">
        <v>46</v>
      </c>
      <c r="M166" s="63"/>
      <c r="N166" s="63"/>
      <c r="O166" s="63" t="s">
        <v>64</v>
      </c>
      <c r="P166" s="63" t="s">
        <v>42</v>
      </c>
      <c r="Q166" s="63" t="s">
        <v>43</v>
      </c>
      <c r="R166" s="63" t="s">
        <v>44</v>
      </c>
      <c r="S166" s="63" t="s">
        <v>45</v>
      </c>
      <c r="T166" s="63" t="s">
        <v>46</v>
      </c>
    </row>
    <row r="167" spans="2:20">
      <c r="B167" s="26"/>
      <c r="C167" s="26"/>
      <c r="D167" s="26" t="s">
        <v>20</v>
      </c>
      <c r="E167" s="26" t="s">
        <v>53</v>
      </c>
      <c r="F167" s="27"/>
      <c r="G167" s="27">
        <f>SUMIF($D$126:$D$155,$D167,G$126:G$155)</f>
        <v>1297274.1697587427</v>
      </c>
      <c r="H167" s="27">
        <f t="shared" ref="H167:T167" si="54">SUMIF($D$126:$D$155,$D167,H$126:H$155)</f>
        <v>1320737.5234580247</v>
      </c>
      <c r="I167" s="27">
        <f t="shared" si="54"/>
        <v>1343793.1196029431</v>
      </c>
      <c r="J167" s="27">
        <f t="shared" si="54"/>
        <v>1368423.9522849291</v>
      </c>
      <c r="K167" s="27">
        <f t="shared" si="54"/>
        <v>1392924.1174195304</v>
      </c>
      <c r="L167" s="27">
        <f t="shared" si="54"/>
        <v>1414549.5965116718</v>
      </c>
      <c r="M167" s="27"/>
      <c r="N167" s="27"/>
      <c r="O167" s="27">
        <f t="shared" si="54"/>
        <v>1120800.6756818541</v>
      </c>
      <c r="P167" s="27">
        <f t="shared" si="54"/>
        <v>1141072.2137213482</v>
      </c>
      <c r="Q167" s="27">
        <f t="shared" si="54"/>
        <v>1160991.4631289567</v>
      </c>
      <c r="R167" s="27">
        <f t="shared" si="54"/>
        <v>1182271.6632255258</v>
      </c>
      <c r="S167" s="27">
        <f t="shared" si="54"/>
        <v>1203438.9710138901</v>
      </c>
      <c r="T167" s="27">
        <f t="shared" si="54"/>
        <v>1222122.6480217529</v>
      </c>
    </row>
    <row r="168" spans="2:20">
      <c r="B168" s="26"/>
      <c r="C168" s="26"/>
      <c r="D168" s="26" t="s">
        <v>15</v>
      </c>
      <c r="E168" s="26" t="s">
        <v>53</v>
      </c>
      <c r="F168" s="27"/>
      <c r="G168" s="27">
        <f t="shared" ref="G168:T182" si="55">SUMIF($D$126:$D$155,$D168,G$126:G$155)</f>
        <v>427432.12868285557</v>
      </c>
      <c r="H168" s="27">
        <f t="shared" si="55"/>
        <v>427339.14068645774</v>
      </c>
      <c r="I168" s="27">
        <f t="shared" si="55"/>
        <v>427339.14068645774</v>
      </c>
      <c r="J168" s="27">
        <f t="shared" si="55"/>
        <v>427339.14068645774</v>
      </c>
      <c r="K168" s="27">
        <f t="shared" si="55"/>
        <v>427339.14068645774</v>
      </c>
      <c r="L168" s="27">
        <f t="shared" si="55"/>
        <v>427339.14068645774</v>
      </c>
      <c r="M168" s="27"/>
      <c r="N168" s="27"/>
      <c r="O168" s="27">
        <f t="shared" si="55"/>
        <v>331760.96566655528</v>
      </c>
      <c r="P168" s="27">
        <f t="shared" si="55"/>
        <v>331688.79096229188</v>
      </c>
      <c r="Q168" s="27">
        <f t="shared" si="55"/>
        <v>331688.79096229188</v>
      </c>
      <c r="R168" s="27">
        <f t="shared" si="55"/>
        <v>331688.79096229188</v>
      </c>
      <c r="S168" s="27">
        <f t="shared" si="55"/>
        <v>331688.79096229188</v>
      </c>
      <c r="T168" s="27">
        <f t="shared" si="55"/>
        <v>331688.79096229188</v>
      </c>
    </row>
    <row r="169" spans="2:20">
      <c r="B169" s="26"/>
      <c r="C169" s="26"/>
      <c r="D169" s="26" t="s">
        <v>17</v>
      </c>
      <c r="E169" s="26" t="s">
        <v>54</v>
      </c>
      <c r="F169" s="27"/>
      <c r="G169" s="27">
        <f t="shared" si="55"/>
        <v>226585.41326547496</v>
      </c>
      <c r="H169" s="27">
        <f t="shared" si="55"/>
        <v>224328.54495753767</v>
      </c>
      <c r="I169" s="27">
        <f t="shared" si="55"/>
        <v>221211.50012557773</v>
      </c>
      <c r="J169" s="27">
        <f t="shared" si="55"/>
        <v>218126.91917276874</v>
      </c>
      <c r="K169" s="27">
        <f t="shared" si="55"/>
        <v>215039.80856703891</v>
      </c>
      <c r="L169" s="27">
        <f t="shared" si="55"/>
        <v>211897.04559705031</v>
      </c>
      <c r="M169" s="27"/>
      <c r="N169" s="27"/>
      <c r="O169" s="27">
        <f t="shared" si="55"/>
        <v>352357.80280570278</v>
      </c>
      <c r="P169" s="27">
        <f t="shared" si="55"/>
        <v>348848.19842850091</v>
      </c>
      <c r="Q169" s="27">
        <f t="shared" si="55"/>
        <v>344000.95317821001</v>
      </c>
      <c r="R169" s="27">
        <f t="shared" si="55"/>
        <v>339204.19176517648</v>
      </c>
      <c r="S169" s="27">
        <f t="shared" si="55"/>
        <v>334403.49654664233</v>
      </c>
      <c r="T169" s="27">
        <f t="shared" si="55"/>
        <v>329516.25760709564</v>
      </c>
    </row>
    <row r="170" spans="2:20">
      <c r="B170" s="26"/>
      <c r="C170" s="26"/>
      <c r="D170" s="26" t="s">
        <v>23</v>
      </c>
      <c r="E170" s="26" t="s">
        <v>54</v>
      </c>
      <c r="F170" s="27"/>
      <c r="G170" s="27">
        <f t="shared" si="55"/>
        <v>99850.064839162587</v>
      </c>
      <c r="H170" s="27">
        <f t="shared" si="55"/>
        <v>99456.56250834142</v>
      </c>
      <c r="I170" s="27">
        <f t="shared" si="55"/>
        <v>98074.613705393465</v>
      </c>
      <c r="J170" s="27">
        <f t="shared" si="55"/>
        <v>96707.057835929096</v>
      </c>
      <c r="K170" s="27">
        <f t="shared" si="55"/>
        <v>95338.380439180255</v>
      </c>
      <c r="L170" s="27">
        <f t="shared" si="55"/>
        <v>93945.029442173909</v>
      </c>
      <c r="M170" s="27"/>
      <c r="N170" s="27"/>
      <c r="O170" s="27">
        <f t="shared" si="55"/>
        <v>155274.55607000078</v>
      </c>
      <c r="P170" s="27">
        <f t="shared" si="55"/>
        <v>154662.6295797257</v>
      </c>
      <c r="Q170" s="27">
        <f t="shared" si="55"/>
        <v>152513.59254870465</v>
      </c>
      <c r="R170" s="27">
        <f t="shared" si="55"/>
        <v>150386.93763992668</v>
      </c>
      <c r="S170" s="27">
        <f t="shared" si="55"/>
        <v>148258.53866967518</v>
      </c>
      <c r="T170" s="27">
        <f t="shared" si="55"/>
        <v>146091.77034700706</v>
      </c>
    </row>
    <row r="171" spans="2:20">
      <c r="B171" s="26"/>
      <c r="C171" s="26"/>
      <c r="D171" s="26" t="s">
        <v>31</v>
      </c>
      <c r="E171" s="26" t="s">
        <v>53</v>
      </c>
      <c r="F171" s="27"/>
      <c r="G171" s="27">
        <f t="shared" si="55"/>
        <v>133769.19288949404</v>
      </c>
      <c r="H171" s="27">
        <f t="shared" si="55"/>
        <v>130714.69478994184</v>
      </c>
      <c r="I171" s="27">
        <f t="shared" si="55"/>
        <v>132507.68847977236</v>
      </c>
      <c r="J171" s="27">
        <f t="shared" si="55"/>
        <v>134427.66025333747</v>
      </c>
      <c r="K171" s="27">
        <f t="shared" si="55"/>
        <v>136385.82738894792</v>
      </c>
      <c r="L171" s="27">
        <f t="shared" si="55"/>
        <v>138175.46934557409</v>
      </c>
      <c r="M171" s="27"/>
      <c r="N171" s="27"/>
      <c r="O171" s="27">
        <f t="shared" si="55"/>
        <v>75597.945205479438</v>
      </c>
      <c r="P171" s="27">
        <f t="shared" si="55"/>
        <v>73871.734745714275</v>
      </c>
      <c r="Q171" s="27">
        <f t="shared" si="55"/>
        <v>74885.02215359715</v>
      </c>
      <c r="R171" s="27">
        <f t="shared" si="55"/>
        <v>75970.069598369766</v>
      </c>
      <c r="S171" s="27">
        <f t="shared" si="55"/>
        <v>77076.702662556228</v>
      </c>
      <c r="T171" s="27">
        <f t="shared" si="55"/>
        <v>78088.095881368688</v>
      </c>
    </row>
    <row r="172" spans="2:20">
      <c r="B172" s="26"/>
      <c r="C172" s="26"/>
      <c r="D172" s="26" t="s">
        <v>18</v>
      </c>
      <c r="E172" s="26" t="s">
        <v>53</v>
      </c>
      <c r="F172" s="27"/>
      <c r="G172" s="27">
        <f t="shared" si="55"/>
        <v>81802.562520256542</v>
      </c>
      <c r="H172" s="27">
        <f t="shared" si="55"/>
        <v>82583.328327002382</v>
      </c>
      <c r="I172" s="27">
        <f t="shared" si="55"/>
        <v>83716.111345877711</v>
      </c>
      <c r="J172" s="27">
        <f t="shared" si="55"/>
        <v>84929.116965557318</v>
      </c>
      <c r="K172" s="27">
        <f t="shared" si="55"/>
        <v>86166.253767499424</v>
      </c>
      <c r="L172" s="27">
        <f t="shared" si="55"/>
        <v>87296.91921815394</v>
      </c>
      <c r="M172" s="27"/>
      <c r="N172" s="27"/>
      <c r="O172" s="27">
        <f t="shared" si="55"/>
        <v>66530.65753424658</v>
      </c>
      <c r="P172" s="27">
        <f t="shared" si="55"/>
        <v>67165.660410717523</v>
      </c>
      <c r="Q172" s="27">
        <f t="shared" si="55"/>
        <v>68086.961611651699</v>
      </c>
      <c r="R172" s="27">
        <f t="shared" si="55"/>
        <v>69073.508475022099</v>
      </c>
      <c r="S172" s="27">
        <f t="shared" si="55"/>
        <v>70079.681415785919</v>
      </c>
      <c r="T172" s="27">
        <f t="shared" si="55"/>
        <v>70999.26038208876</v>
      </c>
    </row>
    <row r="173" spans="2:20">
      <c r="B173" s="26"/>
      <c r="C173" s="26"/>
      <c r="D173" s="26" t="s">
        <v>34</v>
      </c>
      <c r="E173" s="26" t="s">
        <v>86</v>
      </c>
      <c r="F173" s="27"/>
      <c r="G173" s="27">
        <f t="shared" si="55"/>
        <v>0</v>
      </c>
      <c r="H173" s="27">
        <f t="shared" si="55"/>
        <v>0</v>
      </c>
      <c r="I173" s="27">
        <f t="shared" si="55"/>
        <v>0</v>
      </c>
      <c r="J173" s="27">
        <f t="shared" si="55"/>
        <v>0</v>
      </c>
      <c r="K173" s="27">
        <f t="shared" si="55"/>
        <v>0</v>
      </c>
      <c r="L173" s="27">
        <f t="shared" si="55"/>
        <v>0</v>
      </c>
      <c r="M173" s="27"/>
      <c r="N173" s="27"/>
      <c r="O173" s="27">
        <f t="shared" si="55"/>
        <v>0</v>
      </c>
      <c r="P173" s="27">
        <f t="shared" si="55"/>
        <v>0</v>
      </c>
      <c r="Q173" s="27">
        <f t="shared" si="55"/>
        <v>0</v>
      </c>
      <c r="R173" s="27">
        <f t="shared" si="55"/>
        <v>0</v>
      </c>
      <c r="S173" s="27">
        <f t="shared" si="55"/>
        <v>0</v>
      </c>
      <c r="T173" s="27">
        <f t="shared" si="55"/>
        <v>0</v>
      </c>
    </row>
    <row r="174" spans="2:20">
      <c r="B174" s="26"/>
      <c r="C174" s="26"/>
      <c r="D174" s="26" t="s">
        <v>25</v>
      </c>
      <c r="E174" s="26" t="s">
        <v>53</v>
      </c>
      <c r="F174" s="27"/>
      <c r="G174" s="27">
        <f t="shared" si="55"/>
        <v>39413.741129426351</v>
      </c>
      <c r="H174" s="27">
        <f t="shared" si="55"/>
        <v>40118.27532440317</v>
      </c>
      <c r="I174" s="27">
        <f t="shared" si="55"/>
        <v>40668.57163668186</v>
      </c>
      <c r="J174" s="27">
        <f t="shared" si="55"/>
        <v>41257.839403024023</v>
      </c>
      <c r="K174" s="27">
        <f t="shared" si="55"/>
        <v>41858.829891536901</v>
      </c>
      <c r="L174" s="27">
        <f t="shared" si="55"/>
        <v>42408.097507266029</v>
      </c>
      <c r="M174" s="27"/>
      <c r="N174" s="27"/>
      <c r="O174" s="27">
        <f t="shared" si="55"/>
        <v>24616.413342648</v>
      </c>
      <c r="P174" s="27">
        <f t="shared" si="55"/>
        <v>25056.440207913798</v>
      </c>
      <c r="Q174" s="27">
        <f t="shared" si="55"/>
        <v>25400.135606924614</v>
      </c>
      <c r="R174" s="27">
        <f t="shared" si="55"/>
        <v>25768.171182592097</v>
      </c>
      <c r="S174" s="27">
        <f t="shared" si="55"/>
        <v>26143.528351343266</v>
      </c>
      <c r="T174" s="27">
        <f t="shared" si="55"/>
        <v>26486.581263273623</v>
      </c>
    </row>
    <row r="175" spans="2:20">
      <c r="B175" s="26"/>
      <c r="C175" s="26"/>
      <c r="D175" s="26" t="s">
        <v>37</v>
      </c>
      <c r="E175" s="26" t="s">
        <v>86</v>
      </c>
      <c r="F175" s="27"/>
      <c r="G175" s="27">
        <f t="shared" si="55"/>
        <v>0</v>
      </c>
      <c r="H175" s="27">
        <f t="shared" si="55"/>
        <v>0</v>
      </c>
      <c r="I175" s="27">
        <f t="shared" si="55"/>
        <v>0</v>
      </c>
      <c r="J175" s="27">
        <f t="shared" si="55"/>
        <v>0</v>
      </c>
      <c r="K175" s="27">
        <f t="shared" si="55"/>
        <v>0</v>
      </c>
      <c r="L175" s="27">
        <f t="shared" si="55"/>
        <v>0</v>
      </c>
      <c r="M175" s="27"/>
      <c r="N175" s="27"/>
      <c r="O175" s="27">
        <f t="shared" si="55"/>
        <v>0</v>
      </c>
      <c r="P175" s="27">
        <f t="shared" si="55"/>
        <v>0</v>
      </c>
      <c r="Q175" s="27">
        <f t="shared" si="55"/>
        <v>0</v>
      </c>
      <c r="R175" s="27">
        <f t="shared" si="55"/>
        <v>0</v>
      </c>
      <c r="S175" s="27">
        <f t="shared" si="55"/>
        <v>0</v>
      </c>
      <c r="T175" s="27">
        <f t="shared" si="55"/>
        <v>0</v>
      </c>
    </row>
    <row r="176" spans="2:20">
      <c r="B176" s="26"/>
      <c r="C176" s="26"/>
      <c r="D176" s="26" t="s">
        <v>30</v>
      </c>
      <c r="E176" s="26" t="s">
        <v>86</v>
      </c>
      <c r="F176" s="27"/>
      <c r="G176" s="27">
        <f t="shared" si="55"/>
        <v>0</v>
      </c>
      <c r="H176" s="27">
        <f t="shared" si="55"/>
        <v>0</v>
      </c>
      <c r="I176" s="27">
        <f t="shared" si="55"/>
        <v>0</v>
      </c>
      <c r="J176" s="27">
        <f t="shared" si="55"/>
        <v>0</v>
      </c>
      <c r="K176" s="27">
        <f t="shared" si="55"/>
        <v>0</v>
      </c>
      <c r="L176" s="27">
        <f t="shared" si="55"/>
        <v>0</v>
      </c>
      <c r="M176" s="27"/>
      <c r="N176" s="27"/>
      <c r="O176" s="27">
        <f t="shared" si="55"/>
        <v>0</v>
      </c>
      <c r="P176" s="27">
        <f t="shared" si="55"/>
        <v>0</v>
      </c>
      <c r="Q176" s="27">
        <f t="shared" si="55"/>
        <v>0</v>
      </c>
      <c r="R176" s="27">
        <f t="shared" si="55"/>
        <v>0</v>
      </c>
      <c r="S176" s="27">
        <f t="shared" si="55"/>
        <v>0</v>
      </c>
      <c r="T176" s="27">
        <f t="shared" si="55"/>
        <v>0</v>
      </c>
    </row>
    <row r="177" spans="2:20">
      <c r="B177" s="26"/>
      <c r="C177" s="26"/>
      <c r="D177" s="26" t="s">
        <v>33</v>
      </c>
      <c r="E177" s="26" t="s">
        <v>86</v>
      </c>
      <c r="F177" s="27"/>
      <c r="G177" s="27">
        <f t="shared" si="55"/>
        <v>0</v>
      </c>
      <c r="H177" s="27">
        <f t="shared" si="55"/>
        <v>0</v>
      </c>
      <c r="I177" s="27">
        <f t="shared" si="55"/>
        <v>0</v>
      </c>
      <c r="J177" s="27">
        <f t="shared" si="55"/>
        <v>0</v>
      </c>
      <c r="K177" s="27">
        <f t="shared" si="55"/>
        <v>0</v>
      </c>
      <c r="L177" s="27">
        <f t="shared" si="55"/>
        <v>0</v>
      </c>
      <c r="M177" s="27"/>
      <c r="N177" s="27"/>
      <c r="O177" s="27">
        <f t="shared" si="55"/>
        <v>0</v>
      </c>
      <c r="P177" s="27">
        <f t="shared" si="55"/>
        <v>0</v>
      </c>
      <c r="Q177" s="27">
        <f t="shared" si="55"/>
        <v>0</v>
      </c>
      <c r="R177" s="27">
        <f t="shared" si="55"/>
        <v>0</v>
      </c>
      <c r="S177" s="27">
        <f t="shared" si="55"/>
        <v>0</v>
      </c>
      <c r="T177" s="27">
        <f t="shared" si="55"/>
        <v>0</v>
      </c>
    </row>
    <row r="178" spans="2:20">
      <c r="B178" s="26"/>
      <c r="C178" s="26"/>
      <c r="D178" s="26" t="s">
        <v>24</v>
      </c>
      <c r="E178" s="26" t="s">
        <v>54</v>
      </c>
      <c r="F178" s="27"/>
      <c r="G178" s="27">
        <f t="shared" si="55"/>
        <v>9725.7136363074587</v>
      </c>
      <c r="H178" s="27">
        <f t="shared" si="55"/>
        <v>10659.265139131094</v>
      </c>
      <c r="I178" s="27">
        <f t="shared" si="55"/>
        <v>11592.816641954727</v>
      </c>
      <c r="J178" s="27">
        <f t="shared" si="55"/>
        <v>12526.368144778362</v>
      </c>
      <c r="K178" s="27">
        <f t="shared" si="55"/>
        <v>13459.919647601995</v>
      </c>
      <c r="L178" s="27">
        <f t="shared" si="55"/>
        <v>14393.471150425628</v>
      </c>
      <c r="M178" s="27"/>
      <c r="N178" s="27"/>
      <c r="O178" s="27">
        <f t="shared" si="55"/>
        <v>14660.928199722097</v>
      </c>
      <c r="P178" s="27">
        <f t="shared" si="55"/>
        <v>16068.200926994825</v>
      </c>
      <c r="Q178" s="27">
        <f t="shared" si="55"/>
        <v>17475.473654267553</v>
      </c>
      <c r="R178" s="27">
        <f t="shared" si="55"/>
        <v>18882.746381540281</v>
      </c>
      <c r="S178" s="27">
        <f t="shared" si="55"/>
        <v>20290.019108813009</v>
      </c>
      <c r="T178" s="27">
        <f t="shared" si="55"/>
        <v>21697.291836085737</v>
      </c>
    </row>
    <row r="179" spans="2:20">
      <c r="B179" s="26"/>
      <c r="C179" s="26"/>
      <c r="D179" s="26" t="s">
        <v>22</v>
      </c>
      <c r="E179" s="26" t="s">
        <v>54</v>
      </c>
      <c r="F179" s="27"/>
      <c r="G179" s="27">
        <f t="shared" si="55"/>
        <v>9725.7136363074587</v>
      </c>
      <c r="H179" s="27">
        <f t="shared" si="55"/>
        <v>10659.265139131094</v>
      </c>
      <c r="I179" s="27">
        <f t="shared" si="55"/>
        <v>11592.816641954727</v>
      </c>
      <c r="J179" s="27">
        <f t="shared" si="55"/>
        <v>12526.368144778362</v>
      </c>
      <c r="K179" s="27">
        <f t="shared" si="55"/>
        <v>13459.919647601995</v>
      </c>
      <c r="L179" s="27">
        <f t="shared" si="55"/>
        <v>14393.471150425628</v>
      </c>
      <c r="M179" s="27"/>
      <c r="N179" s="27"/>
      <c r="O179" s="27">
        <f t="shared" si="55"/>
        <v>14660.928199722097</v>
      </c>
      <c r="P179" s="27">
        <f t="shared" si="55"/>
        <v>16068.200926994825</v>
      </c>
      <c r="Q179" s="27">
        <f t="shared" si="55"/>
        <v>17475.473654267553</v>
      </c>
      <c r="R179" s="27">
        <f t="shared" si="55"/>
        <v>18882.746381540281</v>
      </c>
      <c r="S179" s="27">
        <f t="shared" si="55"/>
        <v>20290.019108813009</v>
      </c>
      <c r="T179" s="27">
        <f t="shared" si="55"/>
        <v>21697.291836085737</v>
      </c>
    </row>
    <row r="180" spans="2:20">
      <c r="B180" s="26"/>
      <c r="C180" s="26"/>
      <c r="D180" s="26" t="s">
        <v>27</v>
      </c>
      <c r="E180" s="26" t="s">
        <v>54</v>
      </c>
      <c r="F180" s="27"/>
      <c r="G180" s="27">
        <f t="shared" si="55"/>
        <v>9725.7136363074587</v>
      </c>
      <c r="H180" s="27">
        <f t="shared" si="55"/>
        <v>10659.265139131094</v>
      </c>
      <c r="I180" s="27">
        <f t="shared" si="55"/>
        <v>11592.816641954727</v>
      </c>
      <c r="J180" s="27">
        <f t="shared" si="55"/>
        <v>12526.368144778362</v>
      </c>
      <c r="K180" s="27">
        <f t="shared" si="55"/>
        <v>13459.919647601995</v>
      </c>
      <c r="L180" s="27">
        <f t="shared" si="55"/>
        <v>14393.471150425628</v>
      </c>
      <c r="M180" s="27"/>
      <c r="N180" s="27"/>
      <c r="O180" s="27">
        <f t="shared" si="55"/>
        <v>14660.928199722097</v>
      </c>
      <c r="P180" s="27">
        <f t="shared" si="55"/>
        <v>16068.200926994825</v>
      </c>
      <c r="Q180" s="27">
        <f t="shared" si="55"/>
        <v>17475.473654267553</v>
      </c>
      <c r="R180" s="27">
        <f t="shared" si="55"/>
        <v>18882.746381540281</v>
      </c>
      <c r="S180" s="27">
        <f t="shared" si="55"/>
        <v>20290.019108813009</v>
      </c>
      <c r="T180" s="27">
        <f t="shared" si="55"/>
        <v>21697.291836085737</v>
      </c>
    </row>
    <row r="181" spans="2:20">
      <c r="B181" s="26"/>
      <c r="C181" s="26"/>
      <c r="D181" s="26" t="s">
        <v>29</v>
      </c>
      <c r="E181" s="26" t="s">
        <v>54</v>
      </c>
      <c r="F181" s="27"/>
      <c r="G181" s="27">
        <f t="shared" si="55"/>
        <v>9725.7136363074587</v>
      </c>
      <c r="H181" s="27">
        <f t="shared" si="55"/>
        <v>10659.265139131094</v>
      </c>
      <c r="I181" s="27">
        <f t="shared" si="55"/>
        <v>11592.816641954727</v>
      </c>
      <c r="J181" s="27">
        <f t="shared" si="55"/>
        <v>12526.368144778362</v>
      </c>
      <c r="K181" s="27">
        <f t="shared" si="55"/>
        <v>13459.919647601995</v>
      </c>
      <c r="L181" s="27">
        <f t="shared" si="55"/>
        <v>14393.471150425628</v>
      </c>
      <c r="M181" s="27"/>
      <c r="N181" s="27"/>
      <c r="O181" s="27">
        <f t="shared" si="55"/>
        <v>14660.928199722097</v>
      </c>
      <c r="P181" s="27">
        <f t="shared" si="55"/>
        <v>16068.200926994825</v>
      </c>
      <c r="Q181" s="27">
        <f t="shared" si="55"/>
        <v>17475.473654267553</v>
      </c>
      <c r="R181" s="27">
        <f t="shared" si="55"/>
        <v>18882.746381540281</v>
      </c>
      <c r="S181" s="27">
        <f t="shared" si="55"/>
        <v>20290.019108813009</v>
      </c>
      <c r="T181" s="27">
        <f t="shared" si="55"/>
        <v>21697.291836085737</v>
      </c>
    </row>
    <row r="182" spans="2:20">
      <c r="B182" s="26"/>
      <c r="C182" s="26"/>
      <c r="D182" s="26" t="s">
        <v>28</v>
      </c>
      <c r="E182" s="26" t="s">
        <v>54</v>
      </c>
      <c r="F182" s="27"/>
      <c r="G182" s="27">
        <f t="shared" si="55"/>
        <v>9725.7136363074587</v>
      </c>
      <c r="H182" s="27">
        <f t="shared" si="55"/>
        <v>10659.265139131094</v>
      </c>
      <c r="I182" s="27">
        <f t="shared" si="55"/>
        <v>11592.816641954727</v>
      </c>
      <c r="J182" s="27">
        <f t="shared" si="55"/>
        <v>12526.368144778362</v>
      </c>
      <c r="K182" s="27">
        <f t="shared" si="55"/>
        <v>13459.919647601995</v>
      </c>
      <c r="L182" s="27">
        <f t="shared" si="55"/>
        <v>14393.471150425628</v>
      </c>
      <c r="M182" s="27"/>
      <c r="N182" s="27"/>
      <c r="O182" s="27">
        <f t="shared" si="55"/>
        <v>14660.928199722097</v>
      </c>
      <c r="P182" s="27">
        <f t="shared" si="55"/>
        <v>16068.200926994825</v>
      </c>
      <c r="Q182" s="27">
        <f t="shared" si="55"/>
        <v>17475.473654267553</v>
      </c>
      <c r="R182" s="27">
        <f t="shared" si="55"/>
        <v>18882.746381540281</v>
      </c>
      <c r="S182" s="27">
        <f t="shared" si="55"/>
        <v>20290.019108813009</v>
      </c>
      <c r="T182" s="27">
        <f t="shared" si="55"/>
        <v>21697.291836085737</v>
      </c>
    </row>
    <row r="183" spans="2:20">
      <c r="B183" s="26"/>
      <c r="C183" s="26"/>
      <c r="D183" s="309" t="s">
        <v>0</v>
      </c>
      <c r="E183" s="309" t="s">
        <v>53</v>
      </c>
      <c r="F183" s="27"/>
      <c r="G183" s="306">
        <f>SUMIF($E$167:$E$182,$E183,G$167:G$182)</f>
        <v>1979691.7949807751</v>
      </c>
      <c r="H183" s="306">
        <f t="shared" ref="H183:T184" si="56">SUMIF($E$167:$E$182,$E183,H$167:H$182)</f>
        <v>2001492.9625858299</v>
      </c>
      <c r="I183" s="306">
        <f t="shared" si="56"/>
        <v>2028024.6317517327</v>
      </c>
      <c r="J183" s="306">
        <f t="shared" si="56"/>
        <v>2056377.7095933056</v>
      </c>
      <c r="K183" s="306">
        <f t="shared" si="56"/>
        <v>2084674.1691539723</v>
      </c>
      <c r="L183" s="306">
        <f t="shared" si="56"/>
        <v>2109769.2232691236</v>
      </c>
      <c r="M183" s="27"/>
      <c r="N183" s="27"/>
      <c r="O183" s="306">
        <f t="shared" si="56"/>
        <v>1619306.6574307834</v>
      </c>
      <c r="P183" s="306">
        <f t="shared" si="56"/>
        <v>1638854.8400479858</v>
      </c>
      <c r="Q183" s="306">
        <f t="shared" si="56"/>
        <v>1661052.3734634221</v>
      </c>
      <c r="R183" s="306">
        <f t="shared" si="56"/>
        <v>1684772.2034438017</v>
      </c>
      <c r="S183" s="306">
        <f t="shared" si="56"/>
        <v>1708427.6744058672</v>
      </c>
      <c r="T183" s="306">
        <f t="shared" si="56"/>
        <v>1729385.3765107761</v>
      </c>
    </row>
    <row r="184" spans="2:20">
      <c r="B184" s="26"/>
      <c r="C184" s="26"/>
      <c r="D184" s="309" t="s">
        <v>0</v>
      </c>
      <c r="E184" s="309" t="s">
        <v>54</v>
      </c>
      <c r="F184" s="27"/>
      <c r="G184" s="306">
        <f>SUMIF($E$167:$E$182,$E184,G$167:G$182)</f>
        <v>375064.04628617479</v>
      </c>
      <c r="H184" s="306">
        <f t="shared" si="56"/>
        <v>377081.4331615346</v>
      </c>
      <c r="I184" s="306">
        <f t="shared" si="56"/>
        <v>377250.19704074471</v>
      </c>
      <c r="J184" s="306">
        <f t="shared" si="56"/>
        <v>377465.81773258961</v>
      </c>
      <c r="K184" s="306">
        <f t="shared" si="56"/>
        <v>377677.78724422923</v>
      </c>
      <c r="L184" s="306">
        <f t="shared" si="56"/>
        <v>377809.43079135229</v>
      </c>
      <c r="M184" s="27"/>
      <c r="N184" s="27"/>
      <c r="O184" s="306">
        <f t="shared" si="56"/>
        <v>580936.99987431394</v>
      </c>
      <c r="P184" s="306">
        <f t="shared" si="56"/>
        <v>583851.83264320064</v>
      </c>
      <c r="Q184" s="306">
        <f t="shared" si="56"/>
        <v>583891.91399825248</v>
      </c>
      <c r="R184" s="306">
        <f t="shared" si="56"/>
        <v>584004.86131280463</v>
      </c>
      <c r="S184" s="306">
        <f t="shared" si="56"/>
        <v>584112.13076038263</v>
      </c>
      <c r="T184" s="306">
        <f t="shared" si="56"/>
        <v>584094.48713453137</v>
      </c>
    </row>
    <row r="187" spans="2:20" ht="15" customHeight="1">
      <c r="B187" s="14" t="s">
        <v>219</v>
      </c>
      <c r="C187" s="14"/>
      <c r="D187" s="15"/>
      <c r="E187" s="15"/>
      <c r="F187" s="15"/>
      <c r="G187" s="15"/>
      <c r="H187" s="15"/>
      <c r="I187" s="15"/>
      <c r="J187" s="15"/>
      <c r="K187" s="15"/>
      <c r="L187" s="15"/>
      <c r="M187" s="15"/>
      <c r="N187" s="15"/>
      <c r="O187" s="15"/>
      <c r="P187" s="15"/>
      <c r="Q187" s="15"/>
      <c r="R187" s="15"/>
      <c r="S187" s="15"/>
      <c r="T187" s="15"/>
    </row>
    <row r="188" spans="2:20" ht="15">
      <c r="M188" s="217"/>
      <c r="N188" s="217"/>
      <c r="O188" s="217"/>
      <c r="P188" s="217"/>
      <c r="Q188" s="217"/>
      <c r="R188" s="217"/>
      <c r="S188" s="217"/>
      <c r="T188" s="217"/>
    </row>
    <row r="189" spans="2:20" ht="15" customHeight="1">
      <c r="F189" s="383" t="s">
        <v>220</v>
      </c>
      <c r="G189" s="384"/>
      <c r="H189" s="384"/>
      <c r="I189" s="384"/>
      <c r="J189" s="384"/>
      <c r="K189" s="384"/>
      <c r="L189" s="384"/>
      <c r="M189" s="217"/>
      <c r="N189" s="385"/>
      <c r="O189" s="385"/>
      <c r="P189" s="385"/>
      <c r="Q189" s="385"/>
      <c r="R189" s="385"/>
      <c r="S189" s="385"/>
      <c r="T189" s="385"/>
    </row>
    <row r="190" spans="2:20" ht="38.25">
      <c r="B190" s="29" t="s">
        <v>50</v>
      </c>
      <c r="C190" s="29" t="s">
        <v>12</v>
      </c>
      <c r="D190" s="29" t="s">
        <v>13</v>
      </c>
      <c r="E190" s="29" t="s">
        <v>52</v>
      </c>
      <c r="F190" s="63" t="s">
        <v>63</v>
      </c>
      <c r="G190" s="63" t="s">
        <v>64</v>
      </c>
      <c r="H190" s="63" t="s">
        <v>42</v>
      </c>
      <c r="I190" s="63" t="s">
        <v>43</v>
      </c>
      <c r="J190" s="63" t="s">
        <v>44</v>
      </c>
      <c r="K190" s="63" t="s">
        <v>45</v>
      </c>
      <c r="L190" s="63" t="s">
        <v>46</v>
      </c>
      <c r="M190" s="217"/>
      <c r="N190" s="217"/>
      <c r="O190" s="217"/>
      <c r="P190" s="217"/>
      <c r="Q190" s="217"/>
      <c r="R190" s="217"/>
      <c r="S190" s="217"/>
      <c r="T190" s="217"/>
    </row>
    <row r="191" spans="2:20" ht="15">
      <c r="B191" s="26" t="str">
        <f>CONCATENATE(C191,"-",D191)</f>
        <v>MRIM-EA010</v>
      </c>
      <c r="C191" s="26" t="s">
        <v>14</v>
      </c>
      <c r="D191" s="26" t="s">
        <v>20</v>
      </c>
      <c r="E191" s="26" t="s">
        <v>53</v>
      </c>
      <c r="F191" s="27"/>
      <c r="G191" s="218">
        <f>I17</f>
        <v>1</v>
      </c>
      <c r="H191" s="218">
        <f>$G191</f>
        <v>1</v>
      </c>
      <c r="I191" s="218">
        <f t="shared" ref="I191:L191" si="57">$G191</f>
        <v>1</v>
      </c>
      <c r="J191" s="218">
        <f t="shared" si="57"/>
        <v>1</v>
      </c>
      <c r="K191" s="218">
        <f t="shared" si="57"/>
        <v>1</v>
      </c>
      <c r="L191" s="218">
        <f t="shared" si="57"/>
        <v>1</v>
      </c>
      <c r="M191" s="217"/>
      <c r="N191" s="217"/>
      <c r="O191" s="217"/>
      <c r="P191" s="217"/>
      <c r="Q191" s="217"/>
      <c r="R191" s="217"/>
      <c r="S191" s="217"/>
      <c r="T191" s="217"/>
    </row>
    <row r="192" spans="2:20" ht="15">
      <c r="B192" s="26" t="str">
        <f t="shared" ref="B192:B220" si="58">CONCATENATE(C192,"-",D192)</f>
        <v>MRIM-EA025</v>
      </c>
      <c r="C192" s="26" t="s">
        <v>14</v>
      </c>
      <c r="D192" s="26" t="s">
        <v>15</v>
      </c>
      <c r="E192" s="26" t="s">
        <v>53</v>
      </c>
      <c r="F192" s="27"/>
      <c r="G192" s="218">
        <f t="shared" ref="G192:G220" si="59">I18</f>
        <v>1.28837377786167</v>
      </c>
      <c r="H192" s="218">
        <f t="shared" ref="H192:L220" si="60">$G192</f>
        <v>1.28837377786167</v>
      </c>
      <c r="I192" s="218">
        <f t="shared" si="60"/>
        <v>1.28837377786167</v>
      </c>
      <c r="J192" s="218">
        <f t="shared" si="60"/>
        <v>1.28837377786167</v>
      </c>
      <c r="K192" s="218">
        <f t="shared" si="60"/>
        <v>1.28837377786167</v>
      </c>
      <c r="L192" s="218">
        <f t="shared" si="60"/>
        <v>1.28837377786167</v>
      </c>
      <c r="M192" s="217"/>
      <c r="N192" s="217"/>
      <c r="O192" s="217"/>
      <c r="P192" s="217"/>
      <c r="Q192" s="217"/>
      <c r="R192" s="217"/>
      <c r="S192" s="217"/>
      <c r="T192" s="217"/>
    </row>
    <row r="193" spans="2:20" ht="15">
      <c r="B193" s="26" t="str">
        <f t="shared" si="58"/>
        <v>MRIM-EA030</v>
      </c>
      <c r="C193" s="26" t="s">
        <v>14</v>
      </c>
      <c r="D193" s="26" t="s">
        <v>17</v>
      </c>
      <c r="E193" s="26" t="s">
        <v>54</v>
      </c>
      <c r="F193" s="27"/>
      <c r="G193" s="218">
        <f t="shared" si="59"/>
        <v>0.16213131145853929</v>
      </c>
      <c r="H193" s="218">
        <f t="shared" si="60"/>
        <v>0.16213131145853929</v>
      </c>
      <c r="I193" s="218">
        <f t="shared" si="60"/>
        <v>0.16213131145853929</v>
      </c>
      <c r="J193" s="218">
        <f t="shared" si="60"/>
        <v>0.16213131145853929</v>
      </c>
      <c r="K193" s="218">
        <f t="shared" si="60"/>
        <v>0.16213131145853929</v>
      </c>
      <c r="L193" s="218">
        <f t="shared" si="60"/>
        <v>0.16213131145853929</v>
      </c>
      <c r="M193" s="217"/>
      <c r="N193" s="217"/>
      <c r="O193" s="217"/>
      <c r="P193" s="217"/>
      <c r="Q193" s="217"/>
      <c r="R193" s="217"/>
      <c r="S193" s="217"/>
      <c r="T193" s="217"/>
    </row>
    <row r="194" spans="2:20" ht="15" customHeight="1">
      <c r="B194" s="26" t="str">
        <f t="shared" si="58"/>
        <v>MRIM-EA040</v>
      </c>
      <c r="C194" s="26" t="s">
        <v>14</v>
      </c>
      <c r="D194" s="26" t="s">
        <v>23</v>
      </c>
      <c r="E194" s="26" t="s">
        <v>54</v>
      </c>
      <c r="F194" s="27"/>
      <c r="G194" s="218">
        <f t="shared" si="59"/>
        <v>0.16213131145853929</v>
      </c>
      <c r="H194" s="218">
        <f t="shared" si="60"/>
        <v>0.16213131145853929</v>
      </c>
      <c r="I194" s="218">
        <f t="shared" si="60"/>
        <v>0.16213131145853929</v>
      </c>
      <c r="J194" s="218">
        <f t="shared" si="60"/>
        <v>0.16213131145853929</v>
      </c>
      <c r="K194" s="218">
        <f t="shared" si="60"/>
        <v>0.16213131145853929</v>
      </c>
      <c r="L194" s="218">
        <f t="shared" si="60"/>
        <v>0.16213131145853929</v>
      </c>
      <c r="M194" s="217"/>
      <c r="N194" s="217"/>
      <c r="O194" s="217"/>
      <c r="P194" s="217"/>
      <c r="Q194" s="217"/>
      <c r="R194" s="217"/>
      <c r="S194" s="217"/>
      <c r="T194" s="217"/>
    </row>
    <row r="195" spans="2:20" ht="15">
      <c r="B195" s="26" t="str">
        <f t="shared" si="58"/>
        <v>MRIM-EA050</v>
      </c>
      <c r="C195" s="26" t="s">
        <v>14</v>
      </c>
      <c r="D195" s="26" t="s">
        <v>31</v>
      </c>
      <c r="E195" s="26" t="s">
        <v>53</v>
      </c>
      <c r="F195" s="27"/>
      <c r="G195" s="218">
        <f t="shared" si="59"/>
        <v>1.2362513468746594</v>
      </c>
      <c r="H195" s="218">
        <f t="shared" si="60"/>
        <v>1.2362513468746594</v>
      </c>
      <c r="I195" s="218">
        <f t="shared" si="60"/>
        <v>1.2362513468746594</v>
      </c>
      <c r="J195" s="218">
        <f t="shared" si="60"/>
        <v>1.2362513468746594</v>
      </c>
      <c r="K195" s="218">
        <f t="shared" si="60"/>
        <v>1.2362513468746594</v>
      </c>
      <c r="L195" s="218">
        <f t="shared" si="60"/>
        <v>1.2362513468746594</v>
      </c>
      <c r="M195" s="217"/>
      <c r="N195" s="217"/>
      <c r="O195" s="217"/>
      <c r="P195" s="217"/>
      <c r="Q195" s="217"/>
      <c r="R195" s="217"/>
      <c r="S195" s="217"/>
      <c r="T195" s="217"/>
    </row>
    <row r="196" spans="2:20" ht="15">
      <c r="B196" s="26" t="str">
        <f t="shared" si="58"/>
        <v>MRIM-EA225</v>
      </c>
      <c r="C196" s="26" t="s">
        <v>14</v>
      </c>
      <c r="D196" s="26" t="s">
        <v>18</v>
      </c>
      <c r="E196" s="26" t="s">
        <v>53</v>
      </c>
      <c r="F196" s="27"/>
      <c r="G196" s="218">
        <f t="shared" si="59"/>
        <v>1.2295468818739506</v>
      </c>
      <c r="H196" s="218">
        <f t="shared" si="60"/>
        <v>1.2295468818739506</v>
      </c>
      <c r="I196" s="218">
        <f t="shared" si="60"/>
        <v>1.2295468818739506</v>
      </c>
      <c r="J196" s="218">
        <f t="shared" si="60"/>
        <v>1.2295468818739506</v>
      </c>
      <c r="K196" s="218">
        <f t="shared" si="60"/>
        <v>1.2295468818739506</v>
      </c>
      <c r="L196" s="218">
        <f t="shared" si="60"/>
        <v>1.2295468818739506</v>
      </c>
      <c r="M196" s="217"/>
      <c r="N196" s="217"/>
      <c r="O196" s="217"/>
      <c r="P196" s="217"/>
      <c r="Q196" s="217"/>
      <c r="R196" s="217"/>
      <c r="S196" s="217"/>
      <c r="T196" s="217"/>
    </row>
    <row r="197" spans="2:20" ht="15">
      <c r="B197" s="26" t="str">
        <f t="shared" si="58"/>
        <v>MRIM-EA301</v>
      </c>
      <c r="C197" s="26" t="s">
        <v>14</v>
      </c>
      <c r="D197" s="26" t="s">
        <v>34</v>
      </c>
      <c r="E197" s="26" t="s">
        <v>86</v>
      </c>
      <c r="F197" s="27"/>
      <c r="G197" s="218">
        <f t="shared" si="59"/>
        <v>0</v>
      </c>
      <c r="H197" s="218">
        <f t="shared" si="60"/>
        <v>0</v>
      </c>
      <c r="I197" s="218">
        <f t="shared" si="60"/>
        <v>0</v>
      </c>
      <c r="J197" s="218">
        <f t="shared" si="60"/>
        <v>0</v>
      </c>
      <c r="K197" s="218">
        <f t="shared" si="60"/>
        <v>0</v>
      </c>
      <c r="L197" s="218">
        <f t="shared" si="60"/>
        <v>0</v>
      </c>
      <c r="M197" s="217"/>
      <c r="N197" s="217"/>
      <c r="O197" s="217"/>
      <c r="P197" s="217"/>
      <c r="Q197" s="217"/>
      <c r="R197" s="217"/>
      <c r="S197" s="217"/>
      <c r="T197" s="217"/>
    </row>
    <row r="198" spans="2:20" ht="15">
      <c r="B198" s="26" t="str">
        <f t="shared" si="58"/>
        <v>MRIM-EA302</v>
      </c>
      <c r="C198" s="26" t="s">
        <v>14</v>
      </c>
      <c r="D198" s="26" t="s">
        <v>25</v>
      </c>
      <c r="E198" s="26" t="s">
        <v>53</v>
      </c>
      <c r="F198" s="27"/>
      <c r="G198" s="218">
        <f t="shared" si="59"/>
        <v>1.6011163194575524</v>
      </c>
      <c r="H198" s="218">
        <f t="shared" si="60"/>
        <v>1.6011163194575524</v>
      </c>
      <c r="I198" s="218">
        <f t="shared" si="60"/>
        <v>1.6011163194575524</v>
      </c>
      <c r="J198" s="218">
        <f t="shared" si="60"/>
        <v>1.6011163194575524</v>
      </c>
      <c r="K198" s="218">
        <f t="shared" si="60"/>
        <v>1.6011163194575524</v>
      </c>
      <c r="L198" s="218">
        <f t="shared" si="60"/>
        <v>1.6011163194575524</v>
      </c>
      <c r="M198" s="217"/>
      <c r="N198" s="217"/>
      <c r="O198" s="217"/>
      <c r="P198" s="217"/>
      <c r="Q198" s="217"/>
      <c r="R198" s="217"/>
      <c r="S198" s="217"/>
      <c r="T198" s="217"/>
    </row>
    <row r="199" spans="2:20" ht="15">
      <c r="B199" s="26" t="str">
        <f t="shared" si="58"/>
        <v>MRIM-EA305</v>
      </c>
      <c r="C199" s="26" t="s">
        <v>14</v>
      </c>
      <c r="D199" s="26" t="s">
        <v>37</v>
      </c>
      <c r="E199" s="26" t="s">
        <v>86</v>
      </c>
      <c r="F199" s="27"/>
      <c r="G199" s="218">
        <f t="shared" si="59"/>
        <v>0</v>
      </c>
      <c r="H199" s="218">
        <f t="shared" si="60"/>
        <v>0</v>
      </c>
      <c r="I199" s="218">
        <f t="shared" si="60"/>
        <v>0</v>
      </c>
      <c r="J199" s="218">
        <f t="shared" si="60"/>
        <v>0</v>
      </c>
      <c r="K199" s="218">
        <f t="shared" si="60"/>
        <v>0</v>
      </c>
      <c r="L199" s="218">
        <f t="shared" si="60"/>
        <v>0</v>
      </c>
      <c r="M199" s="217"/>
      <c r="N199" s="217"/>
      <c r="O199" s="217"/>
      <c r="P199" s="217"/>
      <c r="Q199" s="217"/>
      <c r="R199" s="217"/>
      <c r="S199" s="217"/>
      <c r="T199" s="217"/>
    </row>
    <row r="200" spans="2:20" ht="15">
      <c r="B200" s="26" t="str">
        <f t="shared" si="58"/>
        <v>MRIM-EA970</v>
      </c>
      <c r="C200" s="26" t="s">
        <v>14</v>
      </c>
      <c r="D200" s="26" t="s">
        <v>30</v>
      </c>
      <c r="E200" s="26" t="s">
        <v>86</v>
      </c>
      <c r="F200" s="27"/>
      <c r="G200" s="218">
        <f t="shared" si="59"/>
        <v>0</v>
      </c>
      <c r="H200" s="218">
        <f t="shared" si="60"/>
        <v>0</v>
      </c>
      <c r="I200" s="218">
        <f t="shared" si="60"/>
        <v>0</v>
      </c>
      <c r="J200" s="218">
        <f t="shared" si="60"/>
        <v>0</v>
      </c>
      <c r="K200" s="218">
        <f t="shared" si="60"/>
        <v>0</v>
      </c>
      <c r="L200" s="218">
        <f t="shared" si="60"/>
        <v>0</v>
      </c>
      <c r="M200" s="217"/>
      <c r="N200" s="217"/>
      <c r="O200" s="217"/>
      <c r="P200" s="217"/>
      <c r="Q200" s="217"/>
      <c r="R200" s="217"/>
      <c r="S200" s="217"/>
      <c r="T200" s="217"/>
    </row>
    <row r="201" spans="2:20" ht="15">
      <c r="B201" s="26" t="str">
        <f t="shared" si="58"/>
        <v>MRIM-EA984</v>
      </c>
      <c r="C201" s="26" t="s">
        <v>14</v>
      </c>
      <c r="D201" s="26" t="s">
        <v>33</v>
      </c>
      <c r="E201" s="26" t="s">
        <v>86</v>
      </c>
      <c r="F201" s="27"/>
      <c r="G201" s="218">
        <f t="shared" si="59"/>
        <v>0</v>
      </c>
      <c r="H201" s="218">
        <f t="shared" si="60"/>
        <v>0</v>
      </c>
      <c r="I201" s="218">
        <f t="shared" si="60"/>
        <v>0</v>
      </c>
      <c r="J201" s="218">
        <f t="shared" si="60"/>
        <v>0</v>
      </c>
      <c r="K201" s="218">
        <f t="shared" si="60"/>
        <v>0</v>
      </c>
      <c r="L201" s="218">
        <f t="shared" si="60"/>
        <v>0</v>
      </c>
      <c r="M201" s="217"/>
      <c r="N201" s="217"/>
      <c r="O201" s="217"/>
      <c r="P201" s="217"/>
      <c r="Q201" s="217"/>
      <c r="R201" s="217"/>
      <c r="S201" s="217"/>
      <c r="T201" s="217"/>
    </row>
    <row r="202" spans="2:20" ht="15">
      <c r="B202" s="26" t="str">
        <f t="shared" si="58"/>
        <v>MRIM-GENR</v>
      </c>
      <c r="C202" s="26" t="s">
        <v>14</v>
      </c>
      <c r="D202" s="26" t="s">
        <v>24</v>
      </c>
      <c r="E202" s="26" t="s">
        <v>54</v>
      </c>
      <c r="F202" s="27"/>
      <c r="G202" s="218">
        <f t="shared" si="59"/>
        <v>0.66337639089534683</v>
      </c>
      <c r="H202" s="218">
        <f t="shared" si="60"/>
        <v>0.66337639089534683</v>
      </c>
      <c r="I202" s="218">
        <f t="shared" si="60"/>
        <v>0.66337639089534683</v>
      </c>
      <c r="J202" s="218">
        <f t="shared" si="60"/>
        <v>0.66337639089534683</v>
      </c>
      <c r="K202" s="218">
        <f t="shared" si="60"/>
        <v>0.66337639089534683</v>
      </c>
      <c r="L202" s="218">
        <f t="shared" si="60"/>
        <v>0.66337639089534683</v>
      </c>
      <c r="M202" s="217"/>
      <c r="N202" s="217"/>
      <c r="O202" s="217"/>
      <c r="P202" s="217"/>
      <c r="Q202" s="217"/>
      <c r="R202" s="217"/>
      <c r="S202" s="217"/>
      <c r="T202" s="217"/>
    </row>
    <row r="203" spans="2:20" ht="15" customHeight="1">
      <c r="B203" s="26" t="str">
        <f t="shared" si="58"/>
        <v>MRIM-GGENR</v>
      </c>
      <c r="C203" s="26" t="s">
        <v>14</v>
      </c>
      <c r="D203" s="26" t="s">
        <v>22</v>
      </c>
      <c r="E203" s="26" t="s">
        <v>54</v>
      </c>
      <c r="F203" s="27"/>
      <c r="G203" s="218">
        <f t="shared" si="59"/>
        <v>0.66337639089534683</v>
      </c>
      <c r="H203" s="218">
        <f t="shared" si="60"/>
        <v>0.66337639089534683</v>
      </c>
      <c r="I203" s="218">
        <f t="shared" si="60"/>
        <v>0.66337639089534683</v>
      </c>
      <c r="J203" s="218">
        <f t="shared" si="60"/>
        <v>0.66337639089534683</v>
      </c>
      <c r="K203" s="218">
        <f t="shared" si="60"/>
        <v>0.66337639089534683</v>
      </c>
      <c r="L203" s="218">
        <f t="shared" si="60"/>
        <v>0.66337639089534683</v>
      </c>
      <c r="M203" s="217"/>
      <c r="N203" s="217"/>
      <c r="O203" s="217"/>
      <c r="P203" s="217"/>
      <c r="Q203" s="217"/>
      <c r="R203" s="217"/>
      <c r="S203" s="217"/>
      <c r="T203" s="217"/>
    </row>
    <row r="204" spans="2:20" ht="15" customHeight="1">
      <c r="B204" s="26" t="str">
        <f t="shared" si="58"/>
        <v>MRIM-GGENR2</v>
      </c>
      <c r="C204" s="26" t="s">
        <v>14</v>
      </c>
      <c r="D204" s="26" t="s">
        <v>27</v>
      </c>
      <c r="E204" s="26" t="s">
        <v>54</v>
      </c>
      <c r="F204" s="27"/>
      <c r="G204" s="218">
        <f t="shared" si="59"/>
        <v>0.66337639089534683</v>
      </c>
      <c r="H204" s="218">
        <f t="shared" si="60"/>
        <v>0.66337639089534683</v>
      </c>
      <c r="I204" s="218">
        <f t="shared" si="60"/>
        <v>0.66337639089534683</v>
      </c>
      <c r="J204" s="218">
        <f t="shared" si="60"/>
        <v>0.66337639089534683</v>
      </c>
      <c r="K204" s="218">
        <f t="shared" si="60"/>
        <v>0.66337639089534683</v>
      </c>
      <c r="L204" s="218">
        <f t="shared" si="60"/>
        <v>0.66337639089534683</v>
      </c>
      <c r="M204" s="217"/>
      <c r="N204" s="217"/>
      <c r="O204" s="217"/>
      <c r="P204" s="217"/>
      <c r="Q204" s="217"/>
      <c r="R204" s="217"/>
      <c r="S204" s="217"/>
      <c r="T204" s="217"/>
    </row>
    <row r="205" spans="2:20" ht="15" customHeight="1">
      <c r="B205" s="26" t="str">
        <f t="shared" si="58"/>
        <v>MRIM-NGENR</v>
      </c>
      <c r="C205" s="26" t="s">
        <v>14</v>
      </c>
      <c r="D205" s="26" t="s">
        <v>29</v>
      </c>
      <c r="E205" s="26" t="s">
        <v>54</v>
      </c>
      <c r="F205" s="27"/>
      <c r="G205" s="218">
        <f t="shared" si="59"/>
        <v>0.66337639089534683</v>
      </c>
      <c r="H205" s="218">
        <f t="shared" si="60"/>
        <v>0.66337639089534683</v>
      </c>
      <c r="I205" s="218">
        <f t="shared" si="60"/>
        <v>0.66337639089534683</v>
      </c>
      <c r="J205" s="218">
        <f t="shared" si="60"/>
        <v>0.66337639089534683</v>
      </c>
      <c r="K205" s="218">
        <f t="shared" si="60"/>
        <v>0.66337639089534683</v>
      </c>
      <c r="L205" s="218">
        <f t="shared" si="60"/>
        <v>0.66337639089534683</v>
      </c>
      <c r="M205" s="217"/>
      <c r="N205" s="217"/>
      <c r="O205" s="217"/>
      <c r="P205" s="217"/>
      <c r="Q205" s="217"/>
      <c r="R205" s="217"/>
      <c r="S205" s="217"/>
      <c r="T205" s="217"/>
    </row>
    <row r="206" spans="2:20" ht="15" customHeight="1">
      <c r="B206" s="26" t="str">
        <f t="shared" si="58"/>
        <v>MRIM-NGENR2</v>
      </c>
      <c r="C206" s="26" t="s">
        <v>14</v>
      </c>
      <c r="D206" s="26" t="s">
        <v>28</v>
      </c>
      <c r="E206" s="26" t="s">
        <v>54</v>
      </c>
      <c r="F206" s="27"/>
      <c r="G206" s="218">
        <f t="shared" si="59"/>
        <v>0.66337639089534683</v>
      </c>
      <c r="H206" s="218">
        <f t="shared" si="60"/>
        <v>0.66337639089534683</v>
      </c>
      <c r="I206" s="218">
        <f t="shared" si="60"/>
        <v>0.66337639089534683</v>
      </c>
      <c r="J206" s="218">
        <f t="shared" si="60"/>
        <v>0.66337639089534683</v>
      </c>
      <c r="K206" s="218">
        <f t="shared" si="60"/>
        <v>0.66337639089534683</v>
      </c>
      <c r="L206" s="218">
        <f t="shared" si="60"/>
        <v>0.66337639089534683</v>
      </c>
      <c r="M206" s="217"/>
      <c r="N206" s="217"/>
      <c r="O206" s="217"/>
      <c r="P206" s="217"/>
      <c r="Q206" s="217"/>
      <c r="R206" s="217"/>
      <c r="S206" s="217"/>
      <c r="T206" s="217"/>
    </row>
    <row r="207" spans="2:20" ht="15">
      <c r="B207" s="26" t="str">
        <f t="shared" si="58"/>
        <v>BASIC-EA010</v>
      </c>
      <c r="C207" s="26" t="s">
        <v>35</v>
      </c>
      <c r="D207" s="26" t="s">
        <v>20</v>
      </c>
      <c r="E207" s="26" t="s">
        <v>53</v>
      </c>
      <c r="F207" s="27"/>
      <c r="G207" s="218">
        <f t="shared" si="59"/>
        <v>1.1631795523605786</v>
      </c>
      <c r="H207" s="218">
        <f t="shared" si="60"/>
        <v>1.1631795523605786</v>
      </c>
      <c r="I207" s="218">
        <f t="shared" si="60"/>
        <v>1.1631795523605786</v>
      </c>
      <c r="J207" s="218">
        <f t="shared" si="60"/>
        <v>1.1631795523605786</v>
      </c>
      <c r="K207" s="218">
        <f t="shared" si="60"/>
        <v>1.1631795523605786</v>
      </c>
      <c r="L207" s="218">
        <f t="shared" si="60"/>
        <v>1.1631795523605786</v>
      </c>
      <c r="M207" s="217"/>
      <c r="N207" s="217"/>
      <c r="O207" s="217"/>
      <c r="P207" s="217"/>
      <c r="Q207" s="217"/>
      <c r="R207" s="217"/>
      <c r="S207" s="217"/>
      <c r="T207" s="217"/>
    </row>
    <row r="208" spans="2:20" ht="15">
      <c r="B208" s="26" t="str">
        <f t="shared" si="58"/>
        <v>BASIC-EA025</v>
      </c>
      <c r="C208" s="26" t="s">
        <v>35</v>
      </c>
      <c r="D208" s="26" t="s">
        <v>15</v>
      </c>
      <c r="E208" s="26" t="s">
        <v>53</v>
      </c>
      <c r="F208" s="27"/>
      <c r="G208" s="218">
        <f t="shared" si="59"/>
        <v>0</v>
      </c>
      <c r="H208" s="218">
        <f t="shared" si="60"/>
        <v>0</v>
      </c>
      <c r="I208" s="218">
        <f t="shared" si="60"/>
        <v>0</v>
      </c>
      <c r="J208" s="218">
        <f t="shared" si="60"/>
        <v>0</v>
      </c>
      <c r="K208" s="218">
        <f t="shared" si="60"/>
        <v>0</v>
      </c>
      <c r="L208" s="218">
        <f t="shared" si="60"/>
        <v>0</v>
      </c>
      <c r="M208" s="217"/>
      <c r="N208" s="217"/>
      <c r="O208" s="217"/>
      <c r="P208" s="217"/>
      <c r="Q208" s="217"/>
      <c r="R208" s="217"/>
      <c r="S208" s="217"/>
      <c r="T208" s="217"/>
    </row>
    <row r="209" spans="2:20" ht="15">
      <c r="B209" s="26" t="str">
        <f t="shared" si="58"/>
        <v>BASIC-EA030</v>
      </c>
      <c r="C209" s="26" t="s">
        <v>35</v>
      </c>
      <c r="D209" s="26" t="s">
        <v>17</v>
      </c>
      <c r="E209" s="26" t="s">
        <v>54</v>
      </c>
      <c r="F209" s="27"/>
      <c r="G209" s="218">
        <f t="shared" si="59"/>
        <v>0.80259507621091719</v>
      </c>
      <c r="H209" s="218">
        <f t="shared" si="60"/>
        <v>0.80259507621091719</v>
      </c>
      <c r="I209" s="218">
        <f t="shared" si="60"/>
        <v>0.80259507621091719</v>
      </c>
      <c r="J209" s="218">
        <f t="shared" si="60"/>
        <v>0.80259507621091719</v>
      </c>
      <c r="K209" s="218">
        <f t="shared" si="60"/>
        <v>0.80259507621091719</v>
      </c>
      <c r="L209" s="218">
        <f t="shared" si="60"/>
        <v>0.80259507621091719</v>
      </c>
      <c r="M209" s="217"/>
      <c r="N209" s="217"/>
      <c r="O209" s="217"/>
      <c r="P209" s="217"/>
      <c r="Q209" s="217"/>
      <c r="R209" s="217"/>
      <c r="S209" s="217"/>
      <c r="T209" s="217"/>
    </row>
    <row r="210" spans="2:20" ht="15" customHeight="1">
      <c r="B210" s="26" t="str">
        <f t="shared" si="58"/>
        <v>BASIC-EA040</v>
      </c>
      <c r="C210" s="26" t="s">
        <v>35</v>
      </c>
      <c r="D210" s="26" t="s">
        <v>23</v>
      </c>
      <c r="E210" s="26" t="s">
        <v>54</v>
      </c>
      <c r="F210" s="27"/>
      <c r="G210" s="218">
        <f t="shared" si="59"/>
        <v>0.80259507621091719</v>
      </c>
      <c r="H210" s="218">
        <f t="shared" si="60"/>
        <v>0.80259507621091719</v>
      </c>
      <c r="I210" s="218">
        <f t="shared" si="60"/>
        <v>0.80259507621091719</v>
      </c>
      <c r="J210" s="218">
        <f t="shared" si="60"/>
        <v>0.80259507621091719</v>
      </c>
      <c r="K210" s="218">
        <f t="shared" si="60"/>
        <v>0.80259507621091719</v>
      </c>
      <c r="L210" s="218">
        <f t="shared" si="60"/>
        <v>0.80259507621091719</v>
      </c>
      <c r="M210" s="217"/>
      <c r="N210" s="217"/>
      <c r="O210" s="217"/>
      <c r="P210" s="217"/>
      <c r="Q210" s="217"/>
      <c r="R210" s="217"/>
      <c r="S210" s="217"/>
      <c r="T210" s="217"/>
    </row>
    <row r="211" spans="2:20" ht="15">
      <c r="B211" s="26" t="str">
        <f t="shared" si="58"/>
        <v>BASIC-EA050</v>
      </c>
      <c r="C211" s="26" t="s">
        <v>35</v>
      </c>
      <c r="D211" s="26" t="s">
        <v>31</v>
      </c>
      <c r="E211" s="26" t="s">
        <v>53</v>
      </c>
      <c r="F211" s="27"/>
      <c r="G211" s="218">
        <f t="shared" si="59"/>
        <v>1.7752192015330091</v>
      </c>
      <c r="H211" s="218">
        <f t="shared" si="60"/>
        <v>1.7752192015330091</v>
      </c>
      <c r="I211" s="218">
        <f t="shared" si="60"/>
        <v>1.7752192015330091</v>
      </c>
      <c r="J211" s="218">
        <f t="shared" si="60"/>
        <v>1.7752192015330091</v>
      </c>
      <c r="K211" s="218">
        <f t="shared" si="60"/>
        <v>1.7752192015330091</v>
      </c>
      <c r="L211" s="218">
        <f t="shared" si="60"/>
        <v>1.7752192015330091</v>
      </c>
      <c r="M211" s="217"/>
      <c r="N211" s="217"/>
      <c r="O211" s="217"/>
      <c r="P211" s="217"/>
      <c r="Q211" s="217"/>
      <c r="R211" s="217"/>
      <c r="S211" s="217"/>
      <c r="T211" s="217"/>
    </row>
    <row r="212" spans="2:20" ht="15">
      <c r="B212" s="26" t="str">
        <f t="shared" si="58"/>
        <v>BASIC-EA225</v>
      </c>
      <c r="C212" s="26" t="s">
        <v>35</v>
      </c>
      <c r="D212" s="26" t="s">
        <v>18</v>
      </c>
      <c r="E212" s="26" t="s">
        <v>53</v>
      </c>
      <c r="F212" s="27"/>
      <c r="G212" s="218">
        <f t="shared" si="59"/>
        <v>0</v>
      </c>
      <c r="H212" s="218">
        <f t="shared" si="60"/>
        <v>0</v>
      </c>
      <c r="I212" s="218">
        <f t="shared" si="60"/>
        <v>0</v>
      </c>
      <c r="J212" s="218">
        <f t="shared" si="60"/>
        <v>0</v>
      </c>
      <c r="K212" s="218">
        <f t="shared" si="60"/>
        <v>0</v>
      </c>
      <c r="L212" s="218">
        <f t="shared" si="60"/>
        <v>0</v>
      </c>
      <c r="M212" s="217"/>
      <c r="N212" s="217"/>
      <c r="O212" s="217"/>
      <c r="P212" s="217"/>
      <c r="Q212" s="217"/>
      <c r="R212" s="217"/>
      <c r="S212" s="217"/>
      <c r="T212" s="217"/>
    </row>
    <row r="213" spans="2:20" ht="15">
      <c r="B213" s="26" t="str">
        <f t="shared" si="58"/>
        <v>BASIC-EA250</v>
      </c>
      <c r="C213" s="26" t="s">
        <v>35</v>
      </c>
      <c r="D213" s="26" t="s">
        <v>48</v>
      </c>
      <c r="E213" s="26" t="s">
        <v>86</v>
      </c>
      <c r="F213" s="27"/>
      <c r="G213" s="218">
        <f t="shared" si="59"/>
        <v>0</v>
      </c>
      <c r="H213" s="218">
        <f t="shared" si="60"/>
        <v>0</v>
      </c>
      <c r="I213" s="218">
        <f t="shared" si="60"/>
        <v>0</v>
      </c>
      <c r="J213" s="218">
        <f t="shared" si="60"/>
        <v>0</v>
      </c>
      <c r="K213" s="218">
        <f t="shared" si="60"/>
        <v>0</v>
      </c>
      <c r="L213" s="218">
        <f t="shared" si="60"/>
        <v>0</v>
      </c>
      <c r="M213" s="217"/>
      <c r="N213" s="217"/>
      <c r="O213" s="217"/>
      <c r="P213" s="217"/>
      <c r="Q213" s="217"/>
      <c r="R213" s="217"/>
      <c r="S213" s="217"/>
      <c r="T213" s="217"/>
    </row>
    <row r="214" spans="2:20" ht="15">
      <c r="B214" s="26" t="str">
        <f t="shared" si="58"/>
        <v>BASIC-EA260</v>
      </c>
      <c r="C214" s="26" t="s">
        <v>35</v>
      </c>
      <c r="D214" s="26" t="s">
        <v>49</v>
      </c>
      <c r="E214" s="26" t="s">
        <v>86</v>
      </c>
      <c r="F214" s="27"/>
      <c r="G214" s="218">
        <f t="shared" si="59"/>
        <v>0</v>
      </c>
      <c r="H214" s="218">
        <f t="shared" si="60"/>
        <v>0</v>
      </c>
      <c r="I214" s="218">
        <f t="shared" si="60"/>
        <v>0</v>
      </c>
      <c r="J214" s="218">
        <f t="shared" si="60"/>
        <v>0</v>
      </c>
      <c r="K214" s="218">
        <f t="shared" si="60"/>
        <v>0</v>
      </c>
      <c r="L214" s="218">
        <f t="shared" si="60"/>
        <v>0</v>
      </c>
      <c r="M214" s="217"/>
      <c r="N214" s="217"/>
      <c r="O214" s="217"/>
      <c r="P214" s="217"/>
      <c r="Q214" s="217"/>
      <c r="R214" s="217"/>
      <c r="S214" s="217"/>
      <c r="T214" s="217"/>
    </row>
    <row r="215" spans="2:20" ht="15">
      <c r="B215" s="26" t="str">
        <f t="shared" si="58"/>
        <v>BASIC-EA302</v>
      </c>
      <c r="C215" s="26" t="s">
        <v>35</v>
      </c>
      <c r="D215" s="26" t="s">
        <v>25</v>
      </c>
      <c r="E215" s="26" t="s">
        <v>53</v>
      </c>
      <c r="F215" s="27"/>
      <c r="G215" s="218">
        <f t="shared" si="59"/>
        <v>0</v>
      </c>
      <c r="H215" s="218">
        <f t="shared" si="60"/>
        <v>0</v>
      </c>
      <c r="I215" s="218">
        <f t="shared" si="60"/>
        <v>0</v>
      </c>
      <c r="J215" s="218">
        <f t="shared" si="60"/>
        <v>0</v>
      </c>
      <c r="K215" s="218">
        <f t="shared" si="60"/>
        <v>0</v>
      </c>
      <c r="L215" s="218">
        <f t="shared" si="60"/>
        <v>0</v>
      </c>
      <c r="M215" s="217"/>
      <c r="N215" s="217"/>
      <c r="O215" s="217"/>
      <c r="P215" s="217"/>
      <c r="Q215" s="217"/>
      <c r="R215" s="217"/>
      <c r="S215" s="217"/>
      <c r="T215" s="217"/>
    </row>
    <row r="216" spans="2:20" ht="15">
      <c r="B216" s="26" t="str">
        <f t="shared" si="58"/>
        <v>BASIC-EA305</v>
      </c>
      <c r="C216" s="26" t="s">
        <v>35</v>
      </c>
      <c r="D216" s="26" t="s">
        <v>37</v>
      </c>
      <c r="E216" s="26" t="s">
        <v>86</v>
      </c>
      <c r="F216" s="27"/>
      <c r="G216" s="218">
        <f t="shared" si="59"/>
        <v>0</v>
      </c>
      <c r="H216" s="218">
        <f t="shared" si="60"/>
        <v>0</v>
      </c>
      <c r="I216" s="218">
        <f t="shared" si="60"/>
        <v>0</v>
      </c>
      <c r="J216" s="218">
        <f t="shared" si="60"/>
        <v>0</v>
      </c>
      <c r="K216" s="218">
        <f t="shared" si="60"/>
        <v>0</v>
      </c>
      <c r="L216" s="218">
        <f t="shared" si="60"/>
        <v>0</v>
      </c>
      <c r="M216" s="217"/>
      <c r="N216" s="217"/>
      <c r="O216" s="217"/>
      <c r="P216" s="217"/>
      <c r="Q216" s="217"/>
      <c r="R216" s="217"/>
      <c r="S216" s="217"/>
      <c r="T216" s="217"/>
    </row>
    <row r="217" spans="2:20" ht="15">
      <c r="B217" s="26" t="str">
        <f t="shared" si="58"/>
        <v>BASIC-GENR</v>
      </c>
      <c r="C217" s="26" t="s">
        <v>35</v>
      </c>
      <c r="D217" s="26" t="s">
        <v>24</v>
      </c>
      <c r="E217" s="26" t="s">
        <v>54</v>
      </c>
      <c r="F217" s="27"/>
      <c r="G217" s="218">
        <f t="shared" si="59"/>
        <v>0</v>
      </c>
      <c r="H217" s="218">
        <f t="shared" si="60"/>
        <v>0</v>
      </c>
      <c r="I217" s="218">
        <f t="shared" si="60"/>
        <v>0</v>
      </c>
      <c r="J217" s="218">
        <f t="shared" si="60"/>
        <v>0</v>
      </c>
      <c r="K217" s="218">
        <f t="shared" si="60"/>
        <v>0</v>
      </c>
      <c r="L217" s="218">
        <f t="shared" si="60"/>
        <v>0</v>
      </c>
      <c r="M217" s="217"/>
      <c r="N217" s="217"/>
      <c r="O217" s="217"/>
      <c r="P217" s="217"/>
      <c r="Q217" s="217"/>
      <c r="R217" s="217"/>
      <c r="S217" s="217"/>
      <c r="T217" s="217"/>
    </row>
    <row r="218" spans="2:20" ht="15">
      <c r="B218" s="26" t="str">
        <f t="shared" si="58"/>
        <v>BASIC-GGENR</v>
      </c>
      <c r="C218" s="26" t="s">
        <v>35</v>
      </c>
      <c r="D218" s="26" t="s">
        <v>22</v>
      </c>
      <c r="E218" s="26" t="s">
        <v>54</v>
      </c>
      <c r="F218" s="27"/>
      <c r="G218" s="218">
        <f t="shared" si="59"/>
        <v>0</v>
      </c>
      <c r="H218" s="218">
        <f t="shared" si="60"/>
        <v>0</v>
      </c>
      <c r="I218" s="218">
        <f t="shared" si="60"/>
        <v>0</v>
      </c>
      <c r="J218" s="218">
        <f t="shared" si="60"/>
        <v>0</v>
      </c>
      <c r="K218" s="218">
        <f t="shared" si="60"/>
        <v>0</v>
      </c>
      <c r="L218" s="218">
        <f t="shared" si="60"/>
        <v>0</v>
      </c>
      <c r="M218" s="217"/>
      <c r="N218" s="217"/>
      <c r="O218" s="217"/>
      <c r="P218" s="217"/>
      <c r="Q218" s="217"/>
      <c r="R218" s="217"/>
      <c r="S218" s="217"/>
      <c r="T218" s="217"/>
    </row>
    <row r="219" spans="2:20" ht="15">
      <c r="B219" s="26" t="str">
        <f t="shared" si="58"/>
        <v>BASIC-NGENR</v>
      </c>
      <c r="C219" s="26" t="s">
        <v>35</v>
      </c>
      <c r="D219" s="26" t="s">
        <v>29</v>
      </c>
      <c r="E219" s="26" t="s">
        <v>54</v>
      </c>
      <c r="F219" s="27"/>
      <c r="G219" s="218">
        <f t="shared" si="59"/>
        <v>0</v>
      </c>
      <c r="H219" s="218">
        <f t="shared" si="60"/>
        <v>0</v>
      </c>
      <c r="I219" s="218">
        <f t="shared" si="60"/>
        <v>0</v>
      </c>
      <c r="J219" s="218">
        <f t="shared" si="60"/>
        <v>0</v>
      </c>
      <c r="K219" s="218">
        <f t="shared" ref="I219:L220" si="61">$G219</f>
        <v>0</v>
      </c>
      <c r="L219" s="218">
        <f t="shared" si="61"/>
        <v>0</v>
      </c>
      <c r="M219" s="217"/>
      <c r="N219" s="217"/>
      <c r="O219" s="217"/>
      <c r="P219" s="217"/>
      <c r="Q219" s="217"/>
      <c r="R219" s="217"/>
      <c r="S219" s="217"/>
      <c r="T219" s="217"/>
    </row>
    <row r="220" spans="2:20" ht="15">
      <c r="B220" s="26" t="str">
        <f t="shared" si="58"/>
        <v>BASIC-NOTAPPLIC</v>
      </c>
      <c r="C220" s="26" t="s">
        <v>35</v>
      </c>
      <c r="D220" s="26" t="s">
        <v>36</v>
      </c>
      <c r="E220" s="26" t="s">
        <v>86</v>
      </c>
      <c r="F220" s="27"/>
      <c r="G220" s="218">
        <f t="shared" si="59"/>
        <v>0</v>
      </c>
      <c r="H220" s="218">
        <f t="shared" si="60"/>
        <v>0</v>
      </c>
      <c r="I220" s="218">
        <f t="shared" si="61"/>
        <v>0</v>
      </c>
      <c r="J220" s="218">
        <f t="shared" si="61"/>
        <v>0</v>
      </c>
      <c r="K220" s="218">
        <f t="shared" si="61"/>
        <v>0</v>
      </c>
      <c r="L220" s="218">
        <f t="shared" si="61"/>
        <v>0</v>
      </c>
      <c r="M220" s="217"/>
      <c r="N220" s="217"/>
      <c r="O220" s="217"/>
      <c r="P220" s="217"/>
      <c r="Q220" s="217"/>
      <c r="R220" s="217"/>
      <c r="S220" s="217"/>
      <c r="T220" s="217"/>
    </row>
    <row r="221" spans="2:20" ht="15">
      <c r="M221" s="217"/>
      <c r="N221" s="217"/>
      <c r="O221" s="217"/>
      <c r="P221" s="217"/>
      <c r="Q221" s="217"/>
      <c r="R221" s="217"/>
      <c r="S221" s="217"/>
      <c r="T221" s="217"/>
    </row>
    <row r="222" spans="2:20">
      <c r="G222" s="192"/>
      <c r="H222" s="192"/>
      <c r="O222" s="195"/>
      <c r="P222" s="195"/>
    </row>
    <row r="224" spans="2:20">
      <c r="H224" s="192"/>
      <c r="P224" s="195"/>
    </row>
    <row r="227" spans="2:20" ht="15" customHeight="1">
      <c r="B227" s="266"/>
      <c r="C227" s="266"/>
      <c r="D227" s="266"/>
      <c r="E227" s="266"/>
      <c r="F227" s="266"/>
      <c r="G227" s="266"/>
      <c r="H227" s="266"/>
      <c r="I227" s="266"/>
      <c r="J227" s="266"/>
      <c r="K227" s="266"/>
      <c r="L227" s="266"/>
      <c r="M227" s="266"/>
      <c r="N227" s="266"/>
      <c r="O227" s="266"/>
      <c r="P227" s="266"/>
      <c r="Q227" s="266"/>
      <c r="R227" s="266"/>
      <c r="S227" s="266"/>
      <c r="T227" s="266"/>
    </row>
    <row r="228" spans="2:20" ht="15">
      <c r="B228" s="266"/>
      <c r="C228" s="266"/>
      <c r="D228" s="266"/>
      <c r="E228" s="266"/>
      <c r="F228" s="266"/>
      <c r="G228" s="266"/>
      <c r="H228" s="266"/>
      <c r="I228" s="266"/>
      <c r="J228" s="266"/>
      <c r="K228" s="266"/>
      <c r="L228" s="266"/>
      <c r="M228" s="266"/>
      <c r="N228" s="266"/>
      <c r="O228" s="266"/>
      <c r="P228" s="266"/>
      <c r="Q228" s="266"/>
      <c r="R228" s="266"/>
      <c r="S228" s="266"/>
      <c r="T228" s="266"/>
    </row>
    <row r="229" spans="2:20" ht="15">
      <c r="B229" s="266"/>
      <c r="C229" s="266"/>
      <c r="D229" s="266"/>
      <c r="E229" s="266"/>
      <c r="F229" s="266"/>
      <c r="G229" s="266"/>
      <c r="H229" s="266"/>
      <c r="I229" s="266"/>
      <c r="J229" s="266"/>
      <c r="K229" s="266"/>
      <c r="L229" s="266"/>
      <c r="M229" s="266"/>
      <c r="N229" s="266"/>
      <c r="O229" s="266"/>
      <c r="P229" s="266"/>
      <c r="Q229" s="266"/>
      <c r="R229" s="266"/>
      <c r="S229" s="266"/>
      <c r="T229" s="266"/>
    </row>
    <row r="230" spans="2:20" ht="15">
      <c r="B230" s="266"/>
      <c r="C230" s="266"/>
      <c r="D230" s="266"/>
      <c r="E230" s="266"/>
      <c r="F230" s="266"/>
      <c r="G230" s="266"/>
      <c r="H230" s="266"/>
      <c r="I230" s="266"/>
      <c r="J230" s="266"/>
      <c r="K230" s="266"/>
      <c r="L230" s="266"/>
      <c r="M230" s="266"/>
      <c r="N230" s="266"/>
      <c r="O230" s="266"/>
      <c r="P230" s="266"/>
      <c r="Q230" s="266"/>
      <c r="R230" s="266"/>
      <c r="S230" s="266"/>
      <c r="T230" s="266"/>
    </row>
    <row r="231" spans="2:20" ht="15">
      <c r="B231" s="266"/>
      <c r="C231" s="266"/>
      <c r="D231" s="266"/>
      <c r="E231" s="266"/>
      <c r="F231" s="266"/>
      <c r="G231" s="266"/>
      <c r="H231" s="266"/>
      <c r="I231" s="266"/>
      <c r="J231" s="266"/>
      <c r="K231" s="266"/>
      <c r="L231" s="266"/>
      <c r="M231" s="266"/>
      <c r="N231" s="266"/>
      <c r="O231" s="266"/>
      <c r="P231" s="266"/>
      <c r="Q231" s="266"/>
      <c r="R231" s="266"/>
      <c r="S231" s="266"/>
      <c r="T231" s="266"/>
    </row>
    <row r="232" spans="2:20" ht="15">
      <c r="B232" s="266"/>
      <c r="C232" s="266"/>
      <c r="D232" s="266"/>
      <c r="E232" s="266"/>
      <c r="F232" s="266"/>
      <c r="G232" s="266"/>
      <c r="H232" s="266"/>
      <c r="I232" s="266"/>
      <c r="J232" s="266"/>
      <c r="K232" s="266"/>
      <c r="L232" s="266"/>
      <c r="M232" s="266"/>
      <c r="N232" s="266"/>
      <c r="O232" s="266"/>
      <c r="P232" s="266"/>
      <c r="Q232" s="266"/>
      <c r="R232" s="266"/>
      <c r="S232" s="266"/>
      <c r="T232" s="266"/>
    </row>
    <row r="233" spans="2:20" ht="15">
      <c r="B233" s="266"/>
      <c r="C233" s="266"/>
      <c r="D233" s="266"/>
      <c r="E233" s="266"/>
      <c r="F233" s="266"/>
      <c r="G233" s="266"/>
      <c r="H233" s="266"/>
      <c r="I233" s="266"/>
      <c r="J233" s="266"/>
      <c r="K233" s="266"/>
      <c r="L233" s="266"/>
      <c r="M233" s="266"/>
      <c r="N233" s="266"/>
      <c r="O233" s="266"/>
      <c r="P233" s="266"/>
      <c r="Q233" s="266"/>
      <c r="R233" s="266"/>
      <c r="S233" s="266"/>
      <c r="T233" s="266"/>
    </row>
    <row r="234" spans="2:20" ht="15">
      <c r="B234" s="266"/>
      <c r="C234" s="266"/>
      <c r="D234" s="266"/>
      <c r="E234" s="266"/>
      <c r="F234" s="266"/>
      <c r="G234" s="266"/>
      <c r="H234" s="266"/>
      <c r="I234" s="266"/>
      <c r="J234" s="266"/>
      <c r="K234" s="266"/>
      <c r="L234" s="266"/>
      <c r="M234" s="266"/>
      <c r="N234" s="266"/>
      <c r="O234" s="266"/>
      <c r="P234" s="266"/>
      <c r="Q234" s="266"/>
      <c r="R234" s="266"/>
      <c r="S234" s="266"/>
      <c r="T234" s="266"/>
    </row>
    <row r="235" spans="2:20" ht="15">
      <c r="B235" s="266"/>
      <c r="C235" s="266"/>
      <c r="D235" s="266"/>
      <c r="E235" s="266"/>
      <c r="F235" s="266"/>
      <c r="G235" s="266"/>
      <c r="H235" s="266"/>
      <c r="I235" s="266"/>
      <c r="J235" s="266"/>
      <c r="K235" s="266"/>
      <c r="L235" s="266"/>
      <c r="M235" s="266"/>
      <c r="N235" s="266"/>
      <c r="O235" s="266"/>
      <c r="P235" s="266"/>
      <c r="Q235" s="266"/>
      <c r="R235" s="266"/>
      <c r="S235" s="266"/>
      <c r="T235" s="266"/>
    </row>
    <row r="236" spans="2:20" ht="15">
      <c r="B236" s="266"/>
      <c r="C236" s="266"/>
      <c r="D236" s="266"/>
      <c r="E236" s="266"/>
      <c r="F236" s="266"/>
      <c r="G236" s="266"/>
      <c r="H236" s="266"/>
      <c r="I236" s="266"/>
      <c r="J236" s="266"/>
      <c r="K236" s="266"/>
      <c r="L236" s="266"/>
      <c r="M236" s="266"/>
      <c r="N236" s="266"/>
      <c r="O236" s="266"/>
      <c r="P236" s="266"/>
      <c r="Q236" s="266"/>
      <c r="R236" s="266"/>
      <c r="S236" s="266"/>
      <c r="T236" s="266"/>
    </row>
    <row r="237" spans="2:20" ht="15">
      <c r="B237" s="266"/>
      <c r="C237" s="266"/>
      <c r="D237" s="266"/>
      <c r="E237" s="266"/>
      <c r="F237" s="266"/>
      <c r="G237" s="266"/>
      <c r="H237" s="266"/>
      <c r="I237" s="266"/>
      <c r="J237" s="266"/>
      <c r="K237" s="266"/>
      <c r="L237" s="266"/>
      <c r="M237" s="266"/>
      <c r="N237" s="266"/>
      <c r="O237" s="266"/>
      <c r="P237" s="266"/>
      <c r="Q237" s="266"/>
      <c r="R237" s="266"/>
      <c r="S237" s="266"/>
      <c r="T237" s="266"/>
    </row>
    <row r="238" spans="2:20" ht="15">
      <c r="B238" s="266"/>
      <c r="C238" s="266"/>
      <c r="D238" s="266"/>
      <c r="E238" s="266"/>
      <c r="F238" s="266"/>
      <c r="G238" s="266"/>
      <c r="H238" s="266"/>
      <c r="I238" s="266"/>
      <c r="J238" s="266"/>
      <c r="K238" s="266"/>
      <c r="L238" s="266"/>
      <c r="M238" s="266"/>
      <c r="N238" s="266"/>
      <c r="O238" s="266"/>
      <c r="P238" s="266"/>
      <c r="Q238" s="266"/>
      <c r="R238" s="266"/>
      <c r="S238" s="266"/>
      <c r="T238" s="266"/>
    </row>
    <row r="239" spans="2:20" ht="15">
      <c r="B239" s="266"/>
      <c r="C239" s="266"/>
      <c r="D239" s="266"/>
      <c r="E239" s="266"/>
      <c r="F239" s="266"/>
      <c r="G239" s="266"/>
      <c r="H239" s="266"/>
      <c r="I239" s="266"/>
      <c r="J239" s="266"/>
      <c r="K239" s="266"/>
      <c r="L239" s="266"/>
      <c r="M239" s="266"/>
      <c r="N239" s="266"/>
      <c r="O239" s="266"/>
      <c r="P239" s="266"/>
      <c r="Q239" s="266"/>
      <c r="R239" s="266"/>
      <c r="S239" s="266"/>
      <c r="T239" s="266"/>
    </row>
    <row r="240" spans="2:20" ht="15">
      <c r="B240" s="266"/>
      <c r="C240" s="266"/>
      <c r="D240" s="266"/>
      <c r="E240" s="266"/>
      <c r="F240" s="266"/>
      <c r="G240" s="266"/>
      <c r="H240" s="266"/>
      <c r="I240" s="266"/>
      <c r="J240" s="266"/>
      <c r="K240" s="266"/>
      <c r="L240" s="266"/>
      <c r="M240" s="266"/>
      <c r="N240" s="266"/>
      <c r="O240" s="266"/>
      <c r="P240" s="266"/>
      <c r="Q240" s="266"/>
      <c r="R240" s="266"/>
      <c r="S240" s="266"/>
      <c r="T240" s="266"/>
    </row>
    <row r="241" spans="2:20" ht="15">
      <c r="B241" s="266"/>
      <c r="C241" s="266"/>
      <c r="D241" s="266"/>
      <c r="E241" s="266"/>
      <c r="F241" s="266"/>
      <c r="G241" s="266"/>
      <c r="H241" s="266"/>
      <c r="I241" s="266"/>
      <c r="J241" s="266"/>
      <c r="K241" s="266"/>
      <c r="L241" s="266"/>
      <c r="M241" s="266"/>
      <c r="N241" s="266"/>
      <c r="O241" s="266"/>
      <c r="P241" s="266"/>
      <c r="Q241" s="266"/>
      <c r="R241" s="266"/>
      <c r="S241" s="266"/>
      <c r="T241" s="266"/>
    </row>
    <row r="242" spans="2:20" ht="15">
      <c r="B242" s="266"/>
      <c r="C242" s="266"/>
      <c r="D242" s="266"/>
      <c r="E242" s="266"/>
      <c r="F242" s="266"/>
      <c r="G242" s="266"/>
      <c r="H242" s="266"/>
      <c r="I242" s="266"/>
      <c r="J242" s="266"/>
      <c r="K242" s="266"/>
      <c r="L242" s="266"/>
      <c r="M242" s="266"/>
      <c r="N242" s="266"/>
      <c r="O242" s="266"/>
      <c r="P242" s="266"/>
      <c r="Q242" s="266"/>
      <c r="R242" s="266"/>
      <c r="S242" s="266"/>
      <c r="T242" s="266"/>
    </row>
    <row r="243" spans="2:20" ht="15">
      <c r="B243" s="266"/>
      <c r="C243" s="266"/>
      <c r="D243" s="266"/>
      <c r="E243" s="266"/>
      <c r="F243" s="266"/>
      <c r="G243" s="266"/>
      <c r="H243" s="266"/>
      <c r="I243" s="266"/>
      <c r="J243" s="266"/>
      <c r="K243" s="266"/>
      <c r="L243" s="266"/>
      <c r="M243" s="266"/>
      <c r="N243" s="266"/>
      <c r="O243" s="266"/>
      <c r="P243" s="266"/>
      <c r="Q243" s="266"/>
      <c r="R243" s="266"/>
      <c r="S243" s="266"/>
      <c r="T243" s="266"/>
    </row>
    <row r="244" spans="2:20" ht="15">
      <c r="B244" s="266"/>
      <c r="C244" s="266"/>
      <c r="D244" s="266"/>
      <c r="E244" s="266"/>
      <c r="F244" s="266"/>
      <c r="G244" s="266"/>
      <c r="H244" s="266"/>
      <c r="I244" s="266"/>
      <c r="J244" s="266"/>
      <c r="K244" s="266"/>
      <c r="L244" s="266"/>
      <c r="M244" s="266"/>
      <c r="N244" s="266"/>
      <c r="O244" s="266"/>
      <c r="P244" s="266"/>
      <c r="Q244" s="266"/>
      <c r="R244" s="266"/>
      <c r="S244" s="266"/>
      <c r="T244" s="266"/>
    </row>
    <row r="245" spans="2:20" ht="15">
      <c r="B245" s="266"/>
      <c r="C245" s="266"/>
      <c r="D245" s="266"/>
      <c r="E245" s="266"/>
      <c r="F245" s="266"/>
      <c r="G245" s="266"/>
      <c r="H245" s="266"/>
      <c r="I245" s="266"/>
      <c r="J245" s="266"/>
      <c r="K245" s="266"/>
      <c r="L245" s="266"/>
      <c r="M245" s="266"/>
      <c r="N245" s="266"/>
      <c r="O245" s="266"/>
      <c r="P245" s="266"/>
      <c r="Q245" s="266"/>
      <c r="R245" s="266"/>
      <c r="S245" s="266"/>
      <c r="T245" s="266"/>
    </row>
    <row r="246" spans="2:20" ht="15">
      <c r="B246" s="266"/>
      <c r="C246" s="266"/>
      <c r="D246" s="266"/>
      <c r="E246" s="266"/>
      <c r="F246" s="266"/>
      <c r="G246" s="266"/>
      <c r="H246" s="266"/>
      <c r="I246" s="266"/>
      <c r="J246" s="266"/>
      <c r="K246" s="266"/>
      <c r="L246" s="266"/>
      <c r="M246" s="266"/>
      <c r="N246" s="266"/>
      <c r="O246" s="266"/>
      <c r="P246" s="266"/>
      <c r="Q246" s="266"/>
      <c r="R246" s="266"/>
      <c r="S246" s="266"/>
      <c r="T246" s="266"/>
    </row>
    <row r="247" spans="2:20" ht="15">
      <c r="B247" s="266"/>
      <c r="C247" s="266"/>
      <c r="D247" s="266"/>
      <c r="E247" s="266"/>
      <c r="F247" s="266"/>
      <c r="G247" s="266"/>
      <c r="H247" s="266"/>
      <c r="I247" s="266"/>
      <c r="J247" s="266"/>
      <c r="K247" s="266"/>
      <c r="L247" s="266"/>
      <c r="M247" s="266"/>
      <c r="N247" s="266"/>
      <c r="O247" s="266"/>
      <c r="P247" s="266"/>
      <c r="Q247" s="266"/>
      <c r="R247" s="266"/>
      <c r="S247" s="266"/>
      <c r="T247" s="266"/>
    </row>
    <row r="248" spans="2:20" ht="15">
      <c r="B248" s="266"/>
      <c r="C248" s="266"/>
      <c r="D248" s="266"/>
      <c r="E248" s="266"/>
      <c r="F248" s="266"/>
      <c r="G248" s="266"/>
      <c r="H248" s="266"/>
      <c r="I248" s="266"/>
      <c r="J248" s="266"/>
      <c r="K248" s="266"/>
      <c r="L248" s="266"/>
      <c r="M248" s="266"/>
      <c r="N248" s="266"/>
      <c r="O248" s="266"/>
      <c r="P248" s="266"/>
      <c r="Q248" s="266"/>
      <c r="R248" s="266"/>
      <c r="S248" s="266"/>
      <c r="T248" s="266"/>
    </row>
    <row r="249" spans="2:20" ht="15">
      <c r="B249" s="266"/>
      <c r="C249" s="266"/>
      <c r="D249" s="266"/>
      <c r="E249" s="266"/>
      <c r="F249" s="266"/>
      <c r="G249" s="266"/>
      <c r="H249" s="266"/>
      <c r="I249" s="266"/>
      <c r="J249" s="266"/>
      <c r="K249" s="266"/>
      <c r="L249" s="266"/>
      <c r="M249" s="266"/>
      <c r="N249" s="266"/>
      <c r="O249" s="266"/>
      <c r="P249" s="266"/>
      <c r="Q249" s="266"/>
      <c r="R249" s="266"/>
      <c r="S249" s="266"/>
      <c r="T249" s="266"/>
    </row>
    <row r="250" spans="2:20" ht="15">
      <c r="B250" s="266"/>
      <c r="C250" s="266"/>
      <c r="D250" s="266"/>
      <c r="E250" s="266"/>
      <c r="F250" s="266"/>
      <c r="G250" s="266"/>
      <c r="H250" s="266"/>
      <c r="I250" s="266"/>
      <c r="J250" s="266"/>
      <c r="K250" s="266"/>
      <c r="L250" s="266"/>
      <c r="M250" s="266"/>
      <c r="N250" s="266"/>
      <c r="O250" s="266"/>
      <c r="P250" s="266"/>
      <c r="Q250" s="266"/>
      <c r="R250" s="266"/>
      <c r="S250" s="266"/>
      <c r="T250" s="266"/>
    </row>
    <row r="251" spans="2:20" ht="15">
      <c r="B251" s="266"/>
      <c r="C251" s="266"/>
      <c r="D251" s="266"/>
      <c r="E251" s="266"/>
      <c r="F251" s="266"/>
      <c r="G251" s="266"/>
      <c r="H251" s="266"/>
      <c r="I251" s="266"/>
      <c r="J251" s="266"/>
      <c r="K251" s="266"/>
      <c r="L251" s="266"/>
      <c r="M251" s="266"/>
      <c r="N251" s="266"/>
      <c r="O251" s="266"/>
      <c r="P251" s="266"/>
      <c r="Q251" s="266"/>
      <c r="R251" s="266"/>
      <c r="S251" s="266"/>
      <c r="T251" s="266"/>
    </row>
    <row r="252" spans="2:20" ht="15">
      <c r="B252" s="266"/>
      <c r="C252" s="266"/>
      <c r="D252" s="266"/>
      <c r="E252" s="266"/>
      <c r="F252" s="266"/>
      <c r="G252" s="266"/>
      <c r="H252" s="266"/>
      <c r="I252" s="266"/>
      <c r="J252" s="266"/>
      <c r="K252" s="266"/>
      <c r="L252" s="266"/>
      <c r="M252" s="266"/>
      <c r="N252" s="266"/>
      <c r="O252" s="266"/>
      <c r="P252" s="266"/>
      <c r="Q252" s="266"/>
      <c r="R252" s="266"/>
      <c r="S252" s="266"/>
      <c r="T252" s="266"/>
    </row>
    <row r="253" spans="2:20" ht="15">
      <c r="B253" s="266"/>
      <c r="C253" s="266"/>
      <c r="D253" s="266"/>
      <c r="E253" s="266"/>
      <c r="F253" s="266"/>
      <c r="G253" s="266"/>
      <c r="H253" s="266"/>
      <c r="I253" s="266"/>
      <c r="J253" s="266"/>
      <c r="K253" s="266"/>
      <c r="L253" s="266"/>
      <c r="M253" s="266"/>
      <c r="N253" s="266"/>
      <c r="O253" s="266"/>
      <c r="P253" s="266"/>
      <c r="Q253" s="266"/>
      <c r="R253" s="266"/>
      <c r="S253" s="266"/>
      <c r="T253" s="266"/>
    </row>
    <row r="254" spans="2:20" ht="15">
      <c r="B254" s="266"/>
      <c r="C254" s="266"/>
      <c r="D254" s="266"/>
      <c r="E254" s="266"/>
      <c r="F254" s="266"/>
      <c r="G254" s="266"/>
      <c r="H254" s="266"/>
      <c r="I254" s="266"/>
      <c r="J254" s="266"/>
      <c r="K254" s="266"/>
      <c r="L254" s="266"/>
      <c r="M254" s="266"/>
      <c r="N254" s="266"/>
      <c r="O254" s="266"/>
      <c r="P254" s="266"/>
      <c r="Q254" s="266"/>
      <c r="R254" s="266"/>
      <c r="S254" s="266"/>
      <c r="T254" s="266"/>
    </row>
    <row r="255" spans="2:20" ht="15">
      <c r="B255" s="266"/>
      <c r="C255" s="266"/>
      <c r="D255" s="266"/>
      <c r="E255" s="266"/>
      <c r="F255" s="266"/>
      <c r="G255" s="266"/>
      <c r="H255" s="266"/>
      <c r="I255" s="266"/>
      <c r="J255" s="266"/>
      <c r="K255" s="266"/>
      <c r="L255" s="266"/>
      <c r="M255" s="266"/>
      <c r="N255" s="266"/>
      <c r="O255" s="266"/>
      <c r="P255" s="266"/>
      <c r="Q255" s="266"/>
      <c r="R255" s="266"/>
      <c r="S255" s="266"/>
      <c r="T255" s="266"/>
    </row>
    <row r="256" spans="2:20" ht="15">
      <c r="B256" s="266"/>
      <c r="C256" s="266"/>
      <c r="D256" s="266"/>
      <c r="E256" s="266"/>
      <c r="F256" s="266"/>
      <c r="G256" s="266"/>
      <c r="H256" s="266"/>
      <c r="I256" s="266"/>
      <c r="J256" s="266"/>
      <c r="K256" s="266"/>
      <c r="L256" s="266"/>
      <c r="M256" s="266"/>
      <c r="N256" s="266"/>
      <c r="O256" s="266"/>
      <c r="P256" s="266"/>
      <c r="Q256" s="266"/>
      <c r="R256" s="266"/>
      <c r="S256" s="266"/>
      <c r="T256" s="266"/>
    </row>
    <row r="257" spans="2:20" ht="15">
      <c r="B257" s="266"/>
      <c r="C257" s="266"/>
      <c r="D257" s="266"/>
      <c r="E257" s="266"/>
      <c r="F257" s="266"/>
      <c r="G257" s="266"/>
      <c r="H257" s="266"/>
      <c r="I257" s="266"/>
      <c r="J257" s="266"/>
      <c r="K257" s="266"/>
      <c r="L257" s="266"/>
      <c r="M257" s="266"/>
      <c r="N257" s="266"/>
      <c r="O257" s="266"/>
      <c r="P257" s="266"/>
      <c r="Q257" s="266"/>
      <c r="R257" s="266"/>
      <c r="S257" s="266"/>
      <c r="T257" s="266"/>
    </row>
    <row r="258" spans="2:20" ht="15">
      <c r="B258" s="266"/>
      <c r="C258" s="266"/>
      <c r="D258" s="266"/>
      <c r="E258" s="266"/>
      <c r="F258" s="266"/>
      <c r="G258" s="266"/>
      <c r="H258" s="266"/>
      <c r="I258" s="266"/>
      <c r="J258" s="266"/>
      <c r="K258" s="266"/>
      <c r="L258" s="266"/>
      <c r="M258" s="266"/>
      <c r="N258" s="266"/>
      <c r="O258" s="266"/>
      <c r="P258" s="266"/>
      <c r="Q258" s="266"/>
      <c r="R258" s="266"/>
      <c r="S258" s="266"/>
      <c r="T258" s="266"/>
    </row>
    <row r="259" spans="2:20" ht="15">
      <c r="B259" s="266"/>
      <c r="C259" s="266"/>
      <c r="D259" s="266"/>
      <c r="E259" s="266"/>
      <c r="F259" s="266"/>
      <c r="G259" s="266"/>
      <c r="H259" s="266"/>
      <c r="I259" s="266"/>
      <c r="J259" s="266"/>
      <c r="K259" s="266"/>
      <c r="L259" s="266"/>
      <c r="M259" s="266"/>
      <c r="N259" s="266"/>
      <c r="O259" s="266"/>
      <c r="P259" s="266"/>
      <c r="Q259" s="266"/>
      <c r="R259" s="266"/>
      <c r="S259" s="266"/>
      <c r="T259" s="266"/>
    </row>
    <row r="260" spans="2:20" ht="15">
      <c r="B260" s="266"/>
      <c r="C260" s="266"/>
      <c r="D260" s="266"/>
      <c r="E260" s="266"/>
      <c r="F260" s="266"/>
      <c r="G260" s="266"/>
      <c r="H260" s="266"/>
      <c r="I260" s="266"/>
      <c r="J260" s="266"/>
      <c r="K260" s="266"/>
      <c r="L260" s="266"/>
      <c r="M260" s="266"/>
      <c r="N260" s="266"/>
      <c r="O260" s="266"/>
      <c r="P260" s="266"/>
      <c r="Q260" s="266"/>
      <c r="R260" s="266"/>
      <c r="S260" s="266"/>
      <c r="T260" s="266"/>
    </row>
    <row r="261" spans="2:20" ht="15">
      <c r="B261" s="266"/>
      <c r="C261" s="266"/>
      <c r="D261" s="266"/>
      <c r="E261" s="266"/>
      <c r="F261" s="266"/>
      <c r="G261" s="266"/>
      <c r="H261" s="266"/>
      <c r="I261" s="266"/>
      <c r="J261" s="266"/>
      <c r="K261" s="266"/>
      <c r="L261" s="266"/>
      <c r="M261" s="266"/>
      <c r="N261" s="266"/>
      <c r="O261" s="266"/>
      <c r="P261" s="266"/>
      <c r="Q261" s="266"/>
      <c r="R261" s="266"/>
      <c r="S261" s="266"/>
      <c r="T261" s="266"/>
    </row>
    <row r="262" spans="2:20" ht="15">
      <c r="B262" s="266"/>
      <c r="C262" s="266"/>
      <c r="D262" s="266"/>
      <c r="E262" s="266"/>
      <c r="F262" s="266"/>
      <c r="G262" s="266"/>
      <c r="H262" s="266"/>
      <c r="I262" s="266"/>
      <c r="J262" s="266"/>
      <c r="K262" s="266"/>
      <c r="L262" s="266"/>
      <c r="M262" s="266"/>
      <c r="N262" s="266"/>
      <c r="O262" s="266"/>
      <c r="P262" s="266"/>
      <c r="Q262" s="266"/>
      <c r="R262" s="266"/>
      <c r="S262" s="266"/>
      <c r="T262" s="266"/>
    </row>
    <row r="263" spans="2:20" ht="15">
      <c r="B263" s="266"/>
      <c r="C263" s="266"/>
      <c r="D263" s="266"/>
      <c r="E263" s="266"/>
      <c r="F263" s="266"/>
      <c r="G263" s="266"/>
      <c r="H263" s="266"/>
      <c r="I263" s="266"/>
      <c r="J263" s="266"/>
      <c r="K263" s="266"/>
      <c r="L263" s="266"/>
      <c r="M263" s="266"/>
      <c r="N263" s="266"/>
      <c r="O263" s="266"/>
      <c r="P263" s="266"/>
      <c r="Q263" s="266"/>
      <c r="R263" s="266"/>
      <c r="S263" s="266"/>
      <c r="T263" s="266"/>
    </row>
    <row r="264" spans="2:20" ht="15">
      <c r="B264" s="266"/>
      <c r="C264" s="266"/>
      <c r="D264" s="266"/>
      <c r="E264" s="266"/>
      <c r="F264" s="266"/>
      <c r="G264" s="266"/>
      <c r="H264" s="266"/>
      <c r="I264" s="266"/>
      <c r="J264" s="266"/>
      <c r="K264" s="266"/>
      <c r="L264" s="266"/>
      <c r="M264" s="266"/>
      <c r="N264" s="266"/>
      <c r="O264" s="266"/>
      <c r="P264" s="266"/>
      <c r="Q264" s="266"/>
      <c r="R264" s="266"/>
      <c r="S264" s="266"/>
      <c r="T264" s="266"/>
    </row>
    <row r="265" spans="2:20" ht="15">
      <c r="B265" s="266"/>
      <c r="C265" s="266"/>
      <c r="D265" s="266"/>
      <c r="E265" s="266"/>
      <c r="F265" s="266"/>
      <c r="G265" s="266"/>
      <c r="H265" s="266"/>
      <c r="I265" s="266"/>
      <c r="J265" s="266"/>
      <c r="K265" s="266"/>
      <c r="L265" s="266"/>
      <c r="M265" s="266"/>
      <c r="N265" s="266"/>
      <c r="O265" s="266"/>
      <c r="P265" s="266"/>
      <c r="Q265" s="266"/>
      <c r="R265" s="266"/>
      <c r="S265" s="266"/>
      <c r="T265" s="266"/>
    </row>
    <row r="266" spans="2:20" ht="15">
      <c r="B266" s="266"/>
      <c r="C266" s="266"/>
      <c r="D266" s="266"/>
      <c r="E266" s="266"/>
      <c r="F266" s="266"/>
      <c r="G266" s="266"/>
      <c r="H266" s="266"/>
      <c r="I266" s="266"/>
      <c r="J266" s="266"/>
      <c r="K266" s="266"/>
      <c r="L266" s="266"/>
      <c r="M266" s="266"/>
      <c r="N266" s="266"/>
      <c r="O266" s="266"/>
      <c r="P266" s="266"/>
      <c r="Q266" s="266"/>
      <c r="R266" s="266"/>
      <c r="S266" s="266"/>
      <c r="T266" s="266"/>
    </row>
    <row r="267" spans="2:20" ht="15">
      <c r="B267" s="266"/>
      <c r="C267" s="266"/>
      <c r="D267" s="266"/>
      <c r="E267" s="266"/>
      <c r="F267" s="266"/>
      <c r="G267" s="266"/>
      <c r="H267" s="266"/>
      <c r="I267" s="266"/>
      <c r="J267" s="266"/>
      <c r="K267" s="266"/>
      <c r="L267" s="266"/>
      <c r="M267" s="266"/>
      <c r="N267" s="266"/>
      <c r="O267" s="266"/>
      <c r="P267" s="266"/>
      <c r="Q267" s="266"/>
      <c r="R267" s="266"/>
      <c r="S267" s="266"/>
      <c r="T267" s="266"/>
    </row>
    <row r="268" spans="2:20" ht="15">
      <c r="B268" s="266"/>
      <c r="C268" s="266"/>
      <c r="D268" s="266"/>
      <c r="E268" s="266"/>
      <c r="F268" s="266"/>
      <c r="G268" s="266"/>
      <c r="H268" s="266"/>
      <c r="I268" s="266"/>
      <c r="J268" s="266"/>
      <c r="K268" s="266"/>
      <c r="L268" s="266"/>
      <c r="M268" s="266"/>
      <c r="N268" s="266"/>
      <c r="O268" s="266"/>
      <c r="P268" s="266"/>
      <c r="Q268" s="266"/>
      <c r="R268" s="266"/>
      <c r="S268" s="266"/>
      <c r="T268" s="266"/>
    </row>
    <row r="269" spans="2:20" ht="15">
      <c r="B269" s="266"/>
      <c r="C269" s="266"/>
      <c r="D269" s="266"/>
      <c r="E269" s="266"/>
      <c r="F269" s="266"/>
      <c r="G269" s="266"/>
      <c r="H269" s="266"/>
      <c r="I269" s="266"/>
      <c r="J269" s="266"/>
      <c r="K269" s="266"/>
      <c r="L269" s="266"/>
      <c r="M269" s="266"/>
      <c r="N269" s="266"/>
      <c r="O269" s="266"/>
      <c r="P269" s="266"/>
      <c r="Q269" s="266"/>
      <c r="R269" s="266"/>
      <c r="S269" s="266"/>
      <c r="T269" s="266"/>
    </row>
    <row r="270" spans="2:20" ht="15">
      <c r="B270" s="266"/>
      <c r="C270" s="266"/>
      <c r="D270" s="266"/>
      <c r="E270" s="266"/>
      <c r="F270" s="266"/>
      <c r="G270" s="266"/>
      <c r="H270" s="266"/>
      <c r="I270" s="266"/>
      <c r="J270" s="266"/>
      <c r="K270" s="266"/>
      <c r="L270" s="266"/>
      <c r="M270" s="266"/>
      <c r="N270" s="266"/>
      <c r="O270" s="266"/>
      <c r="P270" s="266"/>
      <c r="Q270" s="266"/>
      <c r="R270" s="266"/>
      <c r="S270" s="266"/>
      <c r="T270" s="266"/>
    </row>
    <row r="271" spans="2:20" ht="15">
      <c r="B271" s="266"/>
      <c r="C271" s="266"/>
      <c r="D271" s="266"/>
      <c r="E271" s="266"/>
      <c r="F271" s="266"/>
      <c r="G271" s="266"/>
      <c r="H271" s="266"/>
      <c r="I271" s="266"/>
      <c r="J271" s="266"/>
      <c r="K271" s="266"/>
      <c r="L271" s="266"/>
      <c r="M271" s="266"/>
      <c r="N271" s="266"/>
      <c r="O271" s="266"/>
      <c r="P271" s="266"/>
      <c r="Q271" s="266"/>
      <c r="R271" s="266"/>
      <c r="S271" s="266"/>
      <c r="T271" s="266"/>
    </row>
    <row r="272" spans="2:20" ht="15">
      <c r="B272" s="266"/>
      <c r="C272" s="266"/>
      <c r="D272" s="266"/>
      <c r="E272" s="266"/>
      <c r="F272" s="266"/>
      <c r="G272" s="266"/>
      <c r="H272" s="266"/>
      <c r="I272" s="266"/>
      <c r="J272" s="266"/>
      <c r="K272" s="266"/>
      <c r="L272" s="266"/>
      <c r="M272" s="266"/>
      <c r="N272" s="266"/>
      <c r="O272" s="266"/>
      <c r="P272" s="266"/>
      <c r="Q272" s="266"/>
      <c r="R272" s="266"/>
      <c r="S272" s="266"/>
      <c r="T272" s="266"/>
    </row>
    <row r="273" spans="2:20" ht="15">
      <c r="B273" s="266"/>
      <c r="C273" s="266"/>
      <c r="D273" s="266"/>
      <c r="E273" s="266"/>
      <c r="F273" s="266"/>
      <c r="G273" s="266"/>
      <c r="H273" s="266"/>
      <c r="I273" s="266"/>
      <c r="J273" s="266"/>
      <c r="K273" s="266"/>
      <c r="L273" s="266"/>
      <c r="M273" s="266"/>
      <c r="N273" s="266"/>
      <c r="O273" s="266"/>
      <c r="P273" s="266"/>
      <c r="Q273" s="266"/>
      <c r="R273" s="266"/>
      <c r="S273" s="266"/>
      <c r="T273" s="266"/>
    </row>
    <row r="274" spans="2:20" ht="15">
      <c r="B274" s="266"/>
      <c r="C274" s="266"/>
      <c r="D274" s="266"/>
      <c r="E274" s="266"/>
      <c r="F274" s="266"/>
      <c r="G274" s="266"/>
      <c r="H274" s="266"/>
      <c r="I274" s="266"/>
      <c r="J274" s="266"/>
      <c r="K274" s="266"/>
      <c r="L274" s="266"/>
      <c r="M274" s="266"/>
      <c r="N274" s="266"/>
      <c r="O274" s="266"/>
      <c r="P274" s="266"/>
      <c r="Q274" s="266"/>
      <c r="R274" s="266"/>
      <c r="S274" s="266"/>
      <c r="T274" s="266"/>
    </row>
    <row r="275" spans="2:20" ht="15">
      <c r="B275" s="266"/>
      <c r="C275" s="266"/>
      <c r="D275" s="266"/>
      <c r="E275" s="266"/>
      <c r="F275" s="266"/>
      <c r="G275" s="266"/>
      <c r="H275" s="266"/>
      <c r="I275" s="266"/>
      <c r="J275" s="266"/>
      <c r="K275" s="266"/>
      <c r="L275" s="266"/>
      <c r="M275" s="266"/>
      <c r="N275" s="266"/>
      <c r="O275" s="266"/>
      <c r="P275" s="266"/>
      <c r="Q275" s="266"/>
      <c r="R275" s="266"/>
      <c r="S275" s="266"/>
      <c r="T275" s="266"/>
    </row>
    <row r="276" spans="2:20" ht="15">
      <c r="B276" s="266"/>
      <c r="C276" s="266"/>
      <c r="D276" s="266"/>
      <c r="E276" s="266"/>
      <c r="F276" s="266"/>
      <c r="G276" s="266"/>
      <c r="H276" s="266"/>
      <c r="I276" s="266"/>
      <c r="J276" s="266"/>
      <c r="K276" s="266"/>
      <c r="L276" s="266"/>
      <c r="M276" s="266"/>
      <c r="N276" s="266"/>
      <c r="O276" s="266"/>
      <c r="P276" s="266"/>
      <c r="Q276" s="266"/>
      <c r="R276" s="266"/>
      <c r="S276" s="266"/>
      <c r="T276" s="266"/>
    </row>
    <row r="277" spans="2:20" ht="15">
      <c r="B277" s="266"/>
      <c r="C277" s="266"/>
      <c r="D277" s="266"/>
      <c r="E277" s="266"/>
      <c r="F277" s="266"/>
      <c r="G277" s="266"/>
      <c r="H277" s="266"/>
      <c r="I277" s="266"/>
      <c r="J277" s="266"/>
      <c r="K277" s="266"/>
      <c r="L277" s="266"/>
      <c r="M277" s="266"/>
      <c r="N277" s="266"/>
      <c r="O277" s="266"/>
      <c r="P277" s="266"/>
      <c r="Q277" s="266"/>
      <c r="R277" s="266"/>
      <c r="S277" s="266"/>
      <c r="T277" s="266"/>
    </row>
    <row r="278" spans="2:20" ht="15">
      <c r="B278" s="266"/>
      <c r="C278" s="266"/>
      <c r="D278" s="266"/>
      <c r="E278" s="266"/>
      <c r="F278" s="266"/>
      <c r="G278" s="266"/>
      <c r="H278" s="266"/>
      <c r="I278" s="266"/>
      <c r="J278" s="266"/>
      <c r="K278" s="266"/>
      <c r="L278" s="266"/>
      <c r="M278" s="266"/>
      <c r="N278" s="266"/>
      <c r="O278" s="266"/>
      <c r="P278" s="266"/>
      <c r="Q278" s="266"/>
      <c r="R278" s="266"/>
      <c r="S278" s="266"/>
      <c r="T278" s="266"/>
    </row>
    <row r="279" spans="2:20" ht="15">
      <c r="B279" s="266"/>
      <c r="C279" s="266"/>
      <c r="D279" s="266"/>
      <c r="E279" s="266"/>
      <c r="F279" s="266"/>
      <c r="G279" s="266"/>
      <c r="H279" s="266"/>
      <c r="I279" s="266"/>
      <c r="J279" s="266"/>
      <c r="K279" s="266"/>
      <c r="L279" s="266"/>
      <c r="M279" s="266"/>
      <c r="N279" s="266"/>
      <c r="O279" s="266"/>
      <c r="P279" s="266"/>
      <c r="Q279" s="266"/>
      <c r="R279" s="266"/>
      <c r="S279" s="266"/>
      <c r="T279" s="266"/>
    </row>
    <row r="280" spans="2:20" ht="15">
      <c r="B280" s="266"/>
      <c r="C280" s="266"/>
      <c r="D280" s="266"/>
      <c r="E280" s="266"/>
      <c r="F280" s="266"/>
      <c r="G280" s="266"/>
      <c r="H280" s="266"/>
      <c r="I280" s="266"/>
      <c r="J280" s="266"/>
      <c r="K280" s="266"/>
      <c r="L280" s="266"/>
      <c r="M280" s="266"/>
      <c r="N280" s="266"/>
      <c r="O280" s="266"/>
      <c r="P280" s="266"/>
      <c r="Q280" s="266"/>
      <c r="R280" s="266"/>
      <c r="S280" s="266"/>
      <c r="T280" s="266"/>
    </row>
    <row r="281" spans="2:20" ht="15">
      <c r="B281" s="266"/>
      <c r="C281" s="266"/>
      <c r="D281" s="266"/>
      <c r="E281" s="266"/>
      <c r="F281" s="266"/>
      <c r="G281" s="266"/>
      <c r="H281" s="266"/>
      <c r="I281" s="266"/>
      <c r="J281" s="266"/>
      <c r="K281" s="266"/>
      <c r="L281" s="266"/>
      <c r="M281" s="266"/>
      <c r="N281" s="266"/>
      <c r="O281" s="266"/>
      <c r="P281" s="266"/>
      <c r="Q281" s="266"/>
      <c r="R281" s="266"/>
      <c r="S281" s="266"/>
      <c r="T281" s="266"/>
    </row>
    <row r="282" spans="2:20" ht="15">
      <c r="B282" s="266"/>
      <c r="C282" s="266"/>
      <c r="D282" s="266"/>
      <c r="E282" s="266"/>
      <c r="F282" s="266"/>
      <c r="G282" s="266"/>
      <c r="H282" s="266"/>
      <c r="I282" s="266"/>
      <c r="J282" s="266"/>
      <c r="K282" s="266"/>
      <c r="L282" s="266"/>
      <c r="M282" s="266"/>
      <c r="N282" s="266"/>
      <c r="O282" s="266"/>
      <c r="P282" s="266"/>
      <c r="Q282" s="266"/>
      <c r="R282" s="266"/>
      <c r="S282" s="266"/>
      <c r="T282" s="266"/>
    </row>
    <row r="283" spans="2:20" ht="15">
      <c r="B283" s="266"/>
      <c r="C283" s="266"/>
      <c r="D283" s="266"/>
      <c r="E283" s="266"/>
      <c r="F283" s="266"/>
      <c r="G283" s="266"/>
      <c r="H283" s="266"/>
      <c r="I283" s="266"/>
      <c r="J283" s="266"/>
      <c r="K283" s="266"/>
      <c r="L283" s="266"/>
      <c r="M283" s="266"/>
      <c r="N283" s="266"/>
      <c r="O283" s="266"/>
      <c r="P283" s="266"/>
      <c r="Q283" s="266"/>
      <c r="R283" s="266"/>
      <c r="S283" s="266"/>
      <c r="T283" s="266"/>
    </row>
    <row r="284" spans="2:20" ht="15">
      <c r="B284" s="266"/>
      <c r="C284" s="266"/>
      <c r="D284" s="266"/>
      <c r="E284" s="266"/>
      <c r="F284" s="266"/>
      <c r="G284" s="266"/>
      <c r="H284" s="266"/>
      <c r="I284" s="266"/>
      <c r="J284" s="266"/>
      <c r="K284" s="266"/>
      <c r="L284" s="266"/>
      <c r="M284" s="266"/>
      <c r="N284" s="266"/>
      <c r="O284" s="266"/>
      <c r="P284" s="266"/>
      <c r="Q284" s="266"/>
      <c r="R284" s="266"/>
      <c r="S284" s="266"/>
      <c r="T284" s="266"/>
    </row>
    <row r="285" spans="2:20" ht="15">
      <c r="B285" s="266"/>
      <c r="C285" s="266"/>
      <c r="D285" s="266"/>
      <c r="E285" s="266"/>
      <c r="F285" s="266"/>
      <c r="G285" s="266"/>
      <c r="H285" s="266"/>
      <c r="I285" s="266"/>
      <c r="J285" s="266"/>
      <c r="K285" s="266"/>
      <c r="L285" s="266"/>
      <c r="M285" s="266"/>
      <c r="N285" s="266"/>
      <c r="O285" s="266"/>
      <c r="P285" s="266"/>
      <c r="Q285" s="266"/>
      <c r="R285" s="266"/>
      <c r="S285" s="266"/>
      <c r="T285" s="266"/>
    </row>
    <row r="286" spans="2:20" ht="15">
      <c r="B286" s="266"/>
      <c r="C286" s="266"/>
      <c r="D286" s="266"/>
      <c r="E286" s="266"/>
      <c r="F286" s="266"/>
      <c r="G286" s="266"/>
      <c r="H286" s="266"/>
      <c r="I286" s="266"/>
      <c r="J286" s="266"/>
      <c r="K286" s="266"/>
      <c r="L286" s="266"/>
      <c r="M286" s="266"/>
      <c r="N286" s="266"/>
      <c r="O286" s="266"/>
      <c r="P286" s="266"/>
      <c r="Q286" s="266"/>
      <c r="R286" s="266"/>
      <c r="S286" s="266"/>
      <c r="T286" s="266"/>
    </row>
    <row r="287" spans="2:20" ht="15">
      <c r="B287" s="266"/>
      <c r="C287" s="266"/>
      <c r="D287" s="266"/>
      <c r="E287" s="266"/>
      <c r="F287" s="266"/>
      <c r="G287" s="266"/>
      <c r="H287" s="266"/>
      <c r="I287" s="266"/>
      <c r="J287" s="266"/>
      <c r="K287" s="266"/>
      <c r="L287" s="266"/>
      <c r="M287" s="266"/>
      <c r="N287" s="266"/>
      <c r="O287" s="266"/>
      <c r="P287" s="266"/>
      <c r="Q287" s="266"/>
      <c r="R287" s="266"/>
      <c r="S287" s="266"/>
      <c r="T287" s="266"/>
    </row>
    <row r="288" spans="2:20" ht="15">
      <c r="B288" s="266"/>
      <c r="C288" s="266"/>
      <c r="D288" s="266"/>
      <c r="E288" s="266"/>
      <c r="F288" s="266"/>
      <c r="G288" s="266"/>
      <c r="H288" s="266"/>
      <c r="I288" s="266"/>
      <c r="J288" s="266"/>
      <c r="K288" s="266"/>
      <c r="L288" s="266"/>
      <c r="M288" s="266"/>
      <c r="N288" s="266"/>
      <c r="O288" s="266"/>
      <c r="P288" s="266"/>
      <c r="Q288" s="266"/>
      <c r="R288" s="266"/>
      <c r="S288" s="266"/>
      <c r="T288" s="266"/>
    </row>
    <row r="289" spans="2:20" ht="15">
      <c r="B289" s="266"/>
      <c r="C289" s="266"/>
      <c r="D289" s="266"/>
      <c r="E289" s="266"/>
      <c r="F289" s="266"/>
      <c r="G289" s="266"/>
      <c r="H289" s="266"/>
      <c r="I289" s="266"/>
      <c r="J289" s="266"/>
      <c r="K289" s="266"/>
      <c r="L289" s="266"/>
      <c r="M289" s="266"/>
      <c r="N289" s="266"/>
      <c r="O289" s="266"/>
      <c r="P289" s="266"/>
      <c r="Q289" s="266"/>
      <c r="R289" s="266"/>
      <c r="S289" s="266"/>
      <c r="T289" s="266"/>
    </row>
  </sheetData>
  <mergeCells count="41">
    <mergeCell ref="B13:T13"/>
    <mergeCell ref="I3:L3"/>
    <mergeCell ref="B1:H1"/>
    <mergeCell ref="C6:H6"/>
    <mergeCell ref="C8:H8"/>
    <mergeCell ref="C10:H10"/>
    <mergeCell ref="B3:H3"/>
    <mergeCell ref="C2:I2"/>
    <mergeCell ref="B48:T48"/>
    <mergeCell ref="J76:L76"/>
    <mergeCell ref="J77:L77"/>
    <mergeCell ref="J78:L78"/>
    <mergeCell ref="J66:L66"/>
    <mergeCell ref="J67:L67"/>
    <mergeCell ref="J63:L63"/>
    <mergeCell ref="J64:L64"/>
    <mergeCell ref="J65:L65"/>
    <mergeCell ref="J70:L70"/>
    <mergeCell ref="J69:L69"/>
    <mergeCell ref="J71:L71"/>
    <mergeCell ref="J72:L72"/>
    <mergeCell ref="J73:L73"/>
    <mergeCell ref="J74:L74"/>
    <mergeCell ref="W57:Y57"/>
    <mergeCell ref="J68:L68"/>
    <mergeCell ref="X60:Z60"/>
    <mergeCell ref="N53:P53"/>
    <mergeCell ref="N52:P52"/>
    <mergeCell ref="F189:L189"/>
    <mergeCell ref="N189:T189"/>
    <mergeCell ref="F84:L84"/>
    <mergeCell ref="N84:T84"/>
    <mergeCell ref="N50:P50"/>
    <mergeCell ref="N51:P51"/>
    <mergeCell ref="J79:L79"/>
    <mergeCell ref="J80:L80"/>
    <mergeCell ref="J75:L75"/>
    <mergeCell ref="F124:L124"/>
    <mergeCell ref="N124:T124"/>
    <mergeCell ref="F165:L165"/>
    <mergeCell ref="N165:T165"/>
  </mergeCells>
  <pageMargins left="0.7" right="0.7" top="0.75" bottom="0.75" header="0.3" footer="0.3"/>
  <pageSetup paperSize="119" orientation="portrait" r:id="rId1"/>
  <legacy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theme="5" tint="0.39997558519241921"/>
  </sheetPr>
  <dimension ref="A1:W493"/>
  <sheetViews>
    <sheetView showGridLines="0" topLeftCell="A106" workbookViewId="0">
      <selection activeCell="L8" sqref="L8"/>
    </sheetView>
  </sheetViews>
  <sheetFormatPr defaultColWidth="8.85546875" defaultRowHeight="12.75"/>
  <cols>
    <col min="1" max="1" width="4.7109375" style="1" customWidth="1"/>
    <col min="2" max="2" width="35" style="3" customWidth="1"/>
    <col min="3" max="4" width="15.28515625" style="3" customWidth="1"/>
    <col min="5" max="5" width="15.7109375" style="3" customWidth="1"/>
    <col min="6" max="8" width="15.28515625" style="3" customWidth="1"/>
    <col min="9" max="9" width="14.7109375" style="23" customWidth="1"/>
    <col min="10" max="12" width="14.7109375" style="3" customWidth="1"/>
    <col min="13" max="20" width="15" style="3" customWidth="1"/>
    <col min="21" max="16384" width="8.85546875" style="1"/>
  </cols>
  <sheetData>
    <row r="1" spans="1:23" s="68" customFormat="1"/>
    <row r="2" spans="1:23" s="68" customFormat="1" ht="21">
      <c r="B2" s="369" t="s">
        <v>77</v>
      </c>
      <c r="C2" s="369"/>
      <c r="D2" s="369"/>
      <c r="E2" s="369"/>
      <c r="F2" s="369"/>
      <c r="G2" s="369"/>
      <c r="H2" s="369"/>
    </row>
    <row r="3" spans="1:23" s="68" customFormat="1">
      <c r="B3" s="67" t="s">
        <v>87</v>
      </c>
      <c r="C3" s="370" t="s">
        <v>340</v>
      </c>
      <c r="D3" s="370"/>
      <c r="E3" s="370"/>
      <c r="F3" s="370"/>
      <c r="G3" s="370"/>
      <c r="H3" s="370"/>
      <c r="I3" s="370"/>
      <c r="J3" s="370"/>
    </row>
    <row r="4" spans="1:23" s="68" customFormat="1">
      <c r="A4" s="146"/>
      <c r="B4" s="178" t="s">
        <v>65</v>
      </c>
      <c r="C4" s="178"/>
      <c r="D4" s="178"/>
      <c r="E4" s="178"/>
      <c r="F4" s="178"/>
      <c r="G4" s="178"/>
      <c r="H4" s="178"/>
      <c r="I4" s="178"/>
      <c r="J4" s="67"/>
      <c r="K4" s="67"/>
      <c r="L4" s="67"/>
      <c r="M4" s="67"/>
      <c r="N4" s="67"/>
      <c r="O4" s="67"/>
      <c r="P4" s="67"/>
      <c r="Q4" s="67"/>
      <c r="R4" s="67"/>
    </row>
    <row r="5" spans="1:23" s="68" customFormat="1">
      <c r="A5" s="146"/>
      <c r="J5" s="67"/>
      <c r="K5" s="67"/>
      <c r="L5" s="67"/>
      <c r="M5" s="67"/>
      <c r="N5" s="67"/>
      <c r="O5" s="67"/>
      <c r="P5" s="67"/>
      <c r="Q5" s="67"/>
      <c r="R5" s="67"/>
    </row>
    <row r="6" spans="1:23" s="68" customFormat="1" ht="27" customHeight="1">
      <c r="B6" s="71" t="s">
        <v>72</v>
      </c>
      <c r="C6" s="368" t="s">
        <v>298</v>
      </c>
      <c r="D6" s="368"/>
      <c r="E6" s="368"/>
      <c r="F6" s="368"/>
      <c r="G6" s="368"/>
      <c r="H6" s="368"/>
      <c r="I6" s="368"/>
    </row>
    <row r="7" spans="1:23" s="68" customFormat="1" ht="12.75" customHeight="1">
      <c r="B7" s="67"/>
      <c r="C7" s="67"/>
      <c r="D7" s="67"/>
      <c r="E7" s="67"/>
      <c r="F7" s="67"/>
      <c r="G7" s="67"/>
      <c r="H7" s="67"/>
      <c r="I7" s="177"/>
      <c r="J7" s="67"/>
      <c r="K7" s="67"/>
      <c r="L7" s="67"/>
      <c r="M7" s="67"/>
      <c r="N7" s="67"/>
      <c r="O7" s="67"/>
      <c r="P7" s="67"/>
      <c r="Q7" s="67"/>
      <c r="R7" s="67"/>
      <c r="S7" s="67"/>
    </row>
    <row r="8" spans="1:23" s="68" customFormat="1" ht="144" customHeight="1">
      <c r="B8" s="71" t="s">
        <v>1</v>
      </c>
      <c r="C8" s="368" t="s">
        <v>323</v>
      </c>
      <c r="D8" s="368"/>
      <c r="E8" s="368"/>
      <c r="F8" s="368"/>
      <c r="G8" s="368"/>
      <c r="H8" s="368"/>
      <c r="I8" s="368"/>
    </row>
    <row r="9" spans="1:23" s="68" customFormat="1">
      <c r="B9" s="76"/>
      <c r="C9" s="72"/>
      <c r="D9" s="72"/>
      <c r="E9" s="72"/>
      <c r="F9" s="72"/>
      <c r="G9" s="72"/>
      <c r="H9" s="72"/>
      <c r="I9" s="72"/>
    </row>
    <row r="10" spans="1:23" s="68" customFormat="1">
      <c r="B10" s="76"/>
      <c r="C10" s="72"/>
      <c r="D10" s="72"/>
      <c r="E10" s="72"/>
      <c r="F10" s="72"/>
      <c r="G10" s="72"/>
      <c r="H10" s="72"/>
      <c r="I10" s="72"/>
    </row>
    <row r="11" spans="1:23" s="68" customFormat="1">
      <c r="B11" s="236" t="s">
        <v>62</v>
      </c>
      <c r="C11" s="178"/>
      <c r="D11" s="178"/>
      <c r="E11" s="178"/>
      <c r="F11" s="178"/>
      <c r="G11" s="178"/>
      <c r="H11" s="178"/>
      <c r="I11" s="178"/>
    </row>
    <row r="12" spans="1:23">
      <c r="I12" s="3"/>
      <c r="J12" s="1"/>
      <c r="K12" s="1"/>
      <c r="L12" s="1"/>
      <c r="M12" s="1"/>
      <c r="N12" s="1"/>
      <c r="O12" s="1"/>
      <c r="P12" s="1"/>
      <c r="Q12" s="1"/>
      <c r="R12" s="1"/>
      <c r="S12" s="1"/>
      <c r="T12" s="1"/>
    </row>
    <row r="14" spans="1:23" s="81" customFormat="1" ht="15" customHeight="1">
      <c r="A14" s="68"/>
      <c r="B14" s="120" t="s">
        <v>55</v>
      </c>
      <c r="C14" s="120"/>
      <c r="D14" s="120"/>
      <c r="E14" s="120"/>
      <c r="F14" s="120"/>
      <c r="G14" s="120"/>
      <c r="H14" s="374" t="s">
        <v>268</v>
      </c>
      <c r="I14" s="374"/>
      <c r="L14" s="82"/>
      <c r="M14" s="82"/>
      <c r="N14" s="82"/>
      <c r="O14" s="82"/>
      <c r="P14" s="82"/>
      <c r="Q14" s="82"/>
      <c r="R14" s="82"/>
      <c r="S14" s="82"/>
      <c r="T14" s="82"/>
      <c r="U14" s="82"/>
      <c r="V14" s="82"/>
      <c r="W14" s="177"/>
    </row>
    <row r="15" spans="1:23" s="81" customFormat="1" ht="15" customHeight="1">
      <c r="A15" s="68"/>
      <c r="B15" s="68"/>
      <c r="C15" s="68"/>
      <c r="D15" s="68"/>
      <c r="E15" s="68"/>
      <c r="F15" s="68"/>
      <c r="G15" s="68"/>
      <c r="H15" s="68"/>
      <c r="I15" s="68"/>
      <c r="L15" s="82"/>
      <c r="M15" s="82"/>
      <c r="N15" s="82"/>
      <c r="O15" s="82"/>
      <c r="P15" s="82"/>
      <c r="Q15" s="82"/>
      <c r="R15" s="82"/>
      <c r="S15" s="82"/>
      <c r="T15" s="82"/>
      <c r="U15" s="82"/>
      <c r="V15" s="82"/>
      <c r="W15" s="177"/>
    </row>
    <row r="16" spans="1:23" s="81" customFormat="1" ht="15" customHeight="1">
      <c r="A16" s="68"/>
      <c r="B16" s="87" t="s">
        <v>319</v>
      </c>
      <c r="C16" s="326">
        <f>'INPUT - Forecast Expenditure'!C25</f>
        <v>8.8476800000000008E-2</v>
      </c>
      <c r="D16" s="68"/>
      <c r="E16" s="68"/>
      <c r="F16" s="68"/>
      <c r="G16" s="68"/>
      <c r="H16" s="68"/>
      <c r="I16" s="68"/>
      <c r="L16" s="82"/>
      <c r="M16" s="82"/>
      <c r="N16" s="82"/>
      <c r="O16" s="82"/>
      <c r="P16" s="82"/>
      <c r="Q16" s="82"/>
      <c r="R16" s="82"/>
      <c r="S16" s="82"/>
      <c r="T16" s="82"/>
      <c r="U16" s="82"/>
      <c r="V16" s="82"/>
      <c r="W16" s="265"/>
    </row>
    <row r="17" spans="1:23" s="81" customFormat="1" ht="15" customHeight="1">
      <c r="A17" s="68"/>
      <c r="B17" s="87" t="s">
        <v>141</v>
      </c>
      <c r="C17" s="326">
        <v>2.5000000000000001E-2</v>
      </c>
      <c r="D17" s="68"/>
      <c r="E17" s="68"/>
      <c r="F17" s="68"/>
      <c r="G17" s="68"/>
      <c r="H17" s="68"/>
      <c r="I17" s="68"/>
      <c r="L17" s="82"/>
      <c r="M17" s="82"/>
      <c r="N17" s="82"/>
      <c r="O17" s="82"/>
      <c r="P17" s="82"/>
      <c r="Q17" s="82"/>
      <c r="R17" s="82"/>
      <c r="S17" s="82"/>
      <c r="T17" s="82"/>
      <c r="U17" s="82"/>
      <c r="V17" s="82"/>
      <c r="W17" s="265"/>
    </row>
    <row r="18" spans="1:23" s="81" customFormat="1" ht="15" customHeight="1">
      <c r="A18" s="68"/>
      <c r="B18" s="68"/>
      <c r="C18" s="68"/>
      <c r="D18" s="68"/>
      <c r="E18" s="68"/>
      <c r="F18" s="68"/>
      <c r="G18" s="68"/>
      <c r="H18" s="68"/>
      <c r="I18" s="68"/>
      <c r="L18" s="82"/>
      <c r="M18" s="82"/>
      <c r="N18" s="82"/>
      <c r="O18" s="82"/>
      <c r="P18" s="82"/>
      <c r="Q18" s="82"/>
      <c r="R18" s="82"/>
      <c r="S18" s="82"/>
      <c r="T18" s="82"/>
      <c r="U18" s="82"/>
      <c r="V18" s="82"/>
      <c r="W18" s="265"/>
    </row>
    <row r="19" spans="1:23">
      <c r="B19" s="87" t="s">
        <v>316</v>
      </c>
      <c r="C19" s="86" t="s">
        <v>318</v>
      </c>
      <c r="D19" s="86"/>
      <c r="E19" s="74" t="s">
        <v>42</v>
      </c>
      <c r="F19" s="74" t="s">
        <v>43</v>
      </c>
      <c r="G19" s="74" t="s">
        <v>44</v>
      </c>
      <c r="H19" s="74" t="s">
        <v>45</v>
      </c>
      <c r="I19" s="74" t="s">
        <v>46</v>
      </c>
    </row>
    <row r="20" spans="1:23" s="68" customFormat="1" ht="13.5" customHeight="1">
      <c r="B20" s="141"/>
      <c r="C20" s="327">
        <f>NPV(C16,E20:I20)</f>
        <v>196537574.36269361</v>
      </c>
      <c r="D20" s="115"/>
      <c r="E20" s="162">
        <f>'INPUT - Forecast Expenditure'!E35*10^6</f>
        <v>46158182.585537285</v>
      </c>
      <c r="F20" s="162">
        <f>'INPUT - Forecast Expenditure'!F35*10^6</f>
        <v>50707211.782838285</v>
      </c>
      <c r="G20" s="162">
        <f>'INPUT - Forecast Expenditure'!G35*10^6</f>
        <v>55020689.244413808</v>
      </c>
      <c r="H20" s="162">
        <f>'INPUT - Forecast Expenditure'!H35*10^6</f>
        <v>51253547.838802405</v>
      </c>
      <c r="I20" s="162">
        <f>'INPUT - Forecast Expenditure'!I35*10^6</f>
        <v>49129615.402726822</v>
      </c>
      <c r="J20" s="67"/>
      <c r="K20" s="67"/>
      <c r="L20" s="67"/>
    </row>
    <row r="21" spans="1:23" s="68" customFormat="1">
      <c r="B21" s="83"/>
      <c r="C21" s="107"/>
      <c r="D21" s="107"/>
      <c r="E21" s="241"/>
      <c r="F21" s="241"/>
      <c r="G21" s="241"/>
      <c r="H21" s="241"/>
      <c r="I21" s="241"/>
      <c r="J21" s="67"/>
      <c r="K21" s="67"/>
      <c r="L21" s="67"/>
    </row>
    <row r="22" spans="1:23">
      <c r="B22" s="87" t="s">
        <v>317</v>
      </c>
      <c r="C22" s="86" t="s">
        <v>318</v>
      </c>
      <c r="D22" s="86"/>
      <c r="E22" s="74" t="s">
        <v>42</v>
      </c>
      <c r="F22" s="74" t="s">
        <v>43</v>
      </c>
      <c r="G22" s="74" t="s">
        <v>44</v>
      </c>
      <c r="H22" s="74" t="s">
        <v>45</v>
      </c>
      <c r="I22" s="74" t="s">
        <v>46</v>
      </c>
    </row>
    <row r="23" spans="1:23" s="68" customFormat="1" ht="13.5" customHeight="1">
      <c r="B23" s="141"/>
      <c r="C23" s="327">
        <f>NPV(C16,E23:I23)</f>
        <v>196537574.36269286</v>
      </c>
      <c r="D23" s="115"/>
      <c r="E23" s="162">
        <f>E20</f>
        <v>46158182.585537285</v>
      </c>
      <c r="F23" s="162">
        <f>E23*(1+$C$17)*(1-F26)</f>
        <v>48335476.163726725</v>
      </c>
      <c r="G23" s="162">
        <f t="shared" ref="G23:I23" si="0">F23*(1+$C$17)*(1-G26)</f>
        <v>50615473.251025081</v>
      </c>
      <c r="H23" s="162">
        <f t="shared" si="0"/>
        <v>53003018.398892462</v>
      </c>
      <c r="I23" s="162">
        <f t="shared" si="0"/>
        <v>55503184.677551888</v>
      </c>
      <c r="J23" s="67"/>
      <c r="K23" s="67"/>
      <c r="L23" s="67"/>
    </row>
    <row r="24" spans="1:23" s="68" customFormat="1" ht="13.5" customHeight="1">
      <c r="B24" s="83"/>
      <c r="C24" s="107"/>
      <c r="D24" s="107"/>
      <c r="E24" s="241"/>
      <c r="F24" s="241"/>
      <c r="G24" s="241"/>
      <c r="H24" s="241"/>
      <c r="I24" s="241"/>
      <c r="J24" s="67"/>
      <c r="K24" s="67"/>
      <c r="L24" s="67"/>
    </row>
    <row r="25" spans="1:23">
      <c r="B25" s="87" t="s">
        <v>320</v>
      </c>
      <c r="C25" s="86" t="s">
        <v>321</v>
      </c>
      <c r="D25" s="87" t="s">
        <v>322</v>
      </c>
      <c r="E25" s="74"/>
      <c r="F25" s="74" t="s">
        <v>43</v>
      </c>
      <c r="G25" s="74" t="s">
        <v>44</v>
      </c>
      <c r="H25" s="74" t="s">
        <v>45</v>
      </c>
      <c r="I25" s="74" t="s">
        <v>46</v>
      </c>
    </row>
    <row r="26" spans="1:23" s="68" customFormat="1" ht="30.75" customHeight="1">
      <c r="B26" s="141"/>
      <c r="C26" s="363">
        <f>C20-C23</f>
        <v>7.4505805969238281E-7</v>
      </c>
      <c r="D26" s="331">
        <v>-2.1629524160001069E-2</v>
      </c>
      <c r="E26" s="328"/>
      <c r="F26" s="330">
        <f>D26</f>
        <v>-2.1629524160001069E-2</v>
      </c>
      <c r="G26" s="329">
        <f>D26</f>
        <v>-2.1629524160001069E-2</v>
      </c>
      <c r="H26" s="329">
        <f>D26</f>
        <v>-2.1629524160001069E-2</v>
      </c>
      <c r="I26" s="329">
        <f>D26</f>
        <v>-2.1629524160001069E-2</v>
      </c>
      <c r="J26" s="67"/>
      <c r="K26" s="67"/>
      <c r="L26" s="67"/>
    </row>
    <row r="27" spans="1:23" s="68" customFormat="1" ht="13.5" customHeight="1">
      <c r="B27" s="83"/>
      <c r="C27" s="107"/>
      <c r="D27" s="107"/>
      <c r="E27" s="241"/>
      <c r="F27" s="241"/>
      <c r="G27" s="241"/>
      <c r="H27" s="241"/>
      <c r="I27" s="241"/>
      <c r="J27" s="67"/>
      <c r="K27" s="67"/>
      <c r="L27" s="67"/>
    </row>
    <row r="28" spans="1:23">
      <c r="B28" s="1"/>
      <c r="C28" s="1"/>
      <c r="D28" s="1"/>
      <c r="E28" s="1"/>
      <c r="F28" s="1"/>
      <c r="G28" s="1"/>
    </row>
    <row r="29" spans="1:23" s="81" customFormat="1" ht="15" customHeight="1">
      <c r="A29" s="68"/>
      <c r="B29" s="371" t="s">
        <v>92</v>
      </c>
      <c r="C29" s="371"/>
      <c r="D29" s="371"/>
      <c r="E29" s="371"/>
      <c r="F29" s="371"/>
      <c r="G29" s="371"/>
      <c r="H29" s="371"/>
      <c r="I29" s="371"/>
      <c r="L29" s="82"/>
      <c r="M29" s="82"/>
      <c r="N29" s="82"/>
      <c r="O29" s="82"/>
      <c r="P29" s="82"/>
      <c r="Q29" s="82"/>
      <c r="R29" s="82"/>
      <c r="S29" s="82"/>
      <c r="T29" s="82"/>
      <c r="U29" s="82"/>
      <c r="V29" s="82"/>
      <c r="W29" s="177"/>
    </row>
    <row r="30" spans="1:23" s="81" customFormat="1" ht="15" customHeight="1">
      <c r="A30" s="68"/>
      <c r="B30" s="3"/>
      <c r="C30" s="3"/>
      <c r="D30" s="3"/>
      <c r="E30" s="3"/>
      <c r="F30" s="3"/>
      <c r="G30" s="3"/>
      <c r="H30" s="3"/>
      <c r="I30" s="3"/>
      <c r="L30" s="82"/>
      <c r="M30" s="82"/>
      <c r="N30" s="82"/>
      <c r="O30" s="82"/>
      <c r="P30" s="82"/>
      <c r="Q30" s="82"/>
      <c r="R30" s="82"/>
      <c r="S30" s="82"/>
      <c r="T30" s="82"/>
      <c r="U30" s="82"/>
      <c r="V30" s="82"/>
      <c r="W30" s="177"/>
    </row>
    <row r="31" spans="1:23">
      <c r="B31" s="74"/>
      <c r="C31" s="75"/>
      <c r="D31" s="74" t="s">
        <v>64</v>
      </c>
      <c r="E31" s="74" t="s">
        <v>42</v>
      </c>
      <c r="F31" s="74" t="s">
        <v>43</v>
      </c>
      <c r="G31" s="74" t="s">
        <v>44</v>
      </c>
      <c r="H31" s="74" t="s">
        <v>45</v>
      </c>
      <c r="I31" s="74" t="s">
        <v>46</v>
      </c>
      <c r="P31" s="67"/>
    </row>
    <row r="32" spans="1:23">
      <c r="B32" s="74" t="str">
        <f>'INPUT - Forecast Expenditure'!B20</f>
        <v>Inflation Assumption (CPI % increase)</v>
      </c>
      <c r="C32" s="75"/>
      <c r="D32" s="90">
        <f>'INPUT - Forecast Expenditure'!D20</f>
        <v>2.5000000000000001E-2</v>
      </c>
      <c r="E32" s="90">
        <f>'INPUT - Forecast Expenditure'!E20</f>
        <v>2.5000000000000001E-2</v>
      </c>
      <c r="F32" s="90">
        <f>'INPUT - Forecast Expenditure'!F20</f>
        <v>2.5000000000000001E-2</v>
      </c>
      <c r="G32" s="90">
        <f>'INPUT - Forecast Expenditure'!G20</f>
        <v>2.5000000000000001E-2</v>
      </c>
      <c r="H32" s="90">
        <f>'INPUT - Forecast Expenditure'!H20</f>
        <v>2.5000000000000001E-2</v>
      </c>
      <c r="I32" s="90">
        <f>'INPUT - Forecast Expenditure'!I20</f>
        <v>2.5000000000000001E-2</v>
      </c>
    </row>
    <row r="33" spans="2:23">
      <c r="B33" s="1"/>
      <c r="C33" s="1"/>
      <c r="D33" s="1"/>
      <c r="E33" s="1"/>
      <c r="F33" s="1"/>
      <c r="G33" s="1"/>
    </row>
    <row r="34" spans="2:23" ht="15">
      <c r="J34" s="207"/>
      <c r="K34" s="207"/>
      <c r="L34" s="207"/>
      <c r="M34" s="207"/>
      <c r="N34" s="207"/>
      <c r="O34" s="207"/>
      <c r="P34" s="207"/>
      <c r="Q34" s="207"/>
      <c r="R34" s="207"/>
      <c r="S34" s="207"/>
      <c r="T34" s="207"/>
      <c r="U34" s="207"/>
      <c r="V34" s="207"/>
      <c r="W34" s="207"/>
    </row>
    <row r="35" spans="2:23" s="68" customFormat="1" ht="15">
      <c r="B35" s="398" t="s">
        <v>76</v>
      </c>
      <c r="C35" s="398"/>
      <c r="D35" s="398"/>
      <c r="E35" s="398"/>
      <c r="F35" s="398"/>
      <c r="G35" s="398"/>
      <c r="H35" s="398"/>
      <c r="I35" s="398"/>
      <c r="J35" s="207"/>
      <c r="K35" s="207"/>
      <c r="L35" s="207"/>
      <c r="M35" s="207"/>
      <c r="N35" s="207"/>
      <c r="O35" s="207"/>
      <c r="P35" s="207"/>
      <c r="Q35" s="207"/>
      <c r="R35" s="207"/>
      <c r="S35" s="207"/>
      <c r="T35" s="207"/>
      <c r="U35" s="207"/>
      <c r="V35" s="207"/>
      <c r="W35" s="207"/>
    </row>
    <row r="36" spans="2:23" ht="15">
      <c r="B36" s="1"/>
      <c r="C36" s="1"/>
      <c r="D36" s="1"/>
      <c r="E36" s="1"/>
      <c r="F36" s="1"/>
      <c r="G36" s="1"/>
      <c r="H36" s="1"/>
      <c r="I36" s="1"/>
      <c r="J36" s="207"/>
      <c r="K36" s="207"/>
      <c r="L36" s="207"/>
      <c r="M36" s="207"/>
      <c r="N36" s="207"/>
      <c r="O36" s="207"/>
      <c r="P36" s="207"/>
      <c r="Q36" s="207"/>
      <c r="R36" s="207"/>
      <c r="S36" s="207"/>
      <c r="T36" s="207"/>
      <c r="U36" s="207"/>
      <c r="V36" s="207"/>
      <c r="W36" s="207"/>
    </row>
    <row r="37" spans="2:23" ht="15">
      <c r="B37" s="1"/>
      <c r="C37" s="1"/>
      <c r="D37" s="1"/>
      <c r="E37" s="1"/>
      <c r="F37" s="1"/>
      <c r="G37" s="1"/>
      <c r="H37" s="1"/>
      <c r="I37" s="1"/>
      <c r="J37" s="207"/>
      <c r="K37" s="207"/>
      <c r="L37" s="207"/>
      <c r="M37" s="207"/>
      <c r="N37" s="207"/>
      <c r="O37" s="207"/>
      <c r="P37" s="207"/>
      <c r="Q37" s="207"/>
      <c r="R37" s="207"/>
      <c r="S37" s="207"/>
      <c r="T37" s="207"/>
      <c r="U37" s="207"/>
      <c r="V37" s="207"/>
      <c r="W37" s="207"/>
    </row>
    <row r="38" spans="2:23" ht="25.5">
      <c r="B38" s="43" t="s">
        <v>58</v>
      </c>
      <c r="C38" s="43" t="s">
        <v>13</v>
      </c>
      <c r="D38" s="44" t="s">
        <v>57</v>
      </c>
      <c r="E38" s="147" t="s">
        <v>42</v>
      </c>
      <c r="F38" s="147" t="s">
        <v>43</v>
      </c>
      <c r="G38" s="147" t="s">
        <v>44</v>
      </c>
      <c r="H38" s="147" t="s">
        <v>45</v>
      </c>
      <c r="I38" s="147" t="s">
        <v>46</v>
      </c>
      <c r="J38" s="207"/>
      <c r="K38" s="207"/>
      <c r="L38" s="207"/>
      <c r="M38" s="207"/>
      <c r="N38" s="207"/>
      <c r="O38" s="207"/>
      <c r="P38" s="207"/>
      <c r="Q38" s="207"/>
      <c r="R38" s="207"/>
      <c r="S38" s="207"/>
      <c r="T38" s="207"/>
      <c r="U38" s="207"/>
      <c r="V38" s="207"/>
      <c r="W38" s="207"/>
    </row>
    <row r="39" spans="2:23" ht="15">
      <c r="B39" s="142" t="s">
        <v>21</v>
      </c>
      <c r="C39" s="142" t="s">
        <v>20</v>
      </c>
      <c r="D39" s="142" t="s">
        <v>53</v>
      </c>
      <c r="E39" s="143">
        <f t="shared" ref="E39:I40" si="1">(SUMPRODUCT(E96,E54))/SUM(E96)</f>
        <v>22.461323762880379</v>
      </c>
      <c r="F39" s="143">
        <f t="shared" si="1"/>
        <v>23.259730671132203</v>
      </c>
      <c r="G39" s="143">
        <f t="shared" si="1"/>
        <v>24.070994561278908</v>
      </c>
      <c r="H39" s="143">
        <f t="shared" si="1"/>
        <v>24.914596624974955</v>
      </c>
      <c r="I39" s="143">
        <f t="shared" si="1"/>
        <v>25.825246065240535</v>
      </c>
      <c r="J39" s="207"/>
      <c r="K39" s="207"/>
      <c r="L39" s="207"/>
      <c r="M39" s="207"/>
      <c r="N39" s="207"/>
      <c r="O39" s="207"/>
      <c r="P39" s="207"/>
      <c r="Q39" s="207"/>
      <c r="R39" s="207"/>
      <c r="S39" s="207"/>
      <c r="T39" s="207"/>
      <c r="U39" s="207"/>
      <c r="V39" s="207"/>
      <c r="W39" s="207"/>
    </row>
    <row r="40" spans="2:23" ht="15">
      <c r="B40" s="144" t="s">
        <v>16</v>
      </c>
      <c r="C40" s="144" t="s">
        <v>15</v>
      </c>
      <c r="D40" s="144" t="s">
        <v>53</v>
      </c>
      <c r="E40" s="143">
        <f t="shared" si="1"/>
        <v>25.001947462009852</v>
      </c>
      <c r="F40" s="143">
        <f t="shared" si="1"/>
        <v>25.890663006300557</v>
      </c>
      <c r="G40" s="143">
        <f t="shared" si="1"/>
        <v>26.793689799084405</v>
      </c>
      <c r="H40" s="143">
        <f t="shared" si="1"/>
        <v>27.732712569871754</v>
      </c>
      <c r="I40" s="143">
        <f t="shared" si="1"/>
        <v>28.746366515747159</v>
      </c>
      <c r="J40" s="207"/>
      <c r="K40" s="207"/>
      <c r="L40" s="207"/>
      <c r="M40" s="207"/>
      <c r="N40" s="207"/>
      <c r="O40" s="207"/>
      <c r="P40" s="207"/>
      <c r="Q40" s="207"/>
      <c r="R40" s="207"/>
      <c r="S40" s="207"/>
      <c r="T40" s="207"/>
      <c r="U40" s="207"/>
      <c r="V40" s="207"/>
      <c r="W40" s="207"/>
    </row>
    <row r="41" spans="2:23" ht="25.5">
      <c r="B41" s="144" t="s">
        <v>2</v>
      </c>
      <c r="C41" s="144" t="s">
        <v>39</v>
      </c>
      <c r="D41" s="144" t="s">
        <v>54</v>
      </c>
      <c r="E41" s="143">
        <f>(SUMPRODUCT(E98:E99,E56:E57))/SUM(E98:E99)</f>
        <v>12.47900664858429</v>
      </c>
      <c r="F41" s="143">
        <f t="shared" ref="F41:I41" si="2">(SUMPRODUCT(F98:F99,F56:F57))/SUM(F98:F99)</f>
        <v>12.92258358205139</v>
      </c>
      <c r="G41" s="143">
        <f t="shared" si="2"/>
        <v>13.373303565689556</v>
      </c>
      <c r="H41" s="143">
        <f t="shared" si="2"/>
        <v>13.841989911728515</v>
      </c>
      <c r="I41" s="143">
        <f t="shared" si="2"/>
        <v>14.34792627325249</v>
      </c>
      <c r="J41" s="207"/>
      <c r="K41" s="207"/>
      <c r="L41" s="207"/>
      <c r="M41" s="207"/>
      <c r="N41" s="207"/>
      <c r="O41" s="207"/>
      <c r="P41" s="207"/>
      <c r="Q41" s="207"/>
      <c r="R41" s="207"/>
      <c r="S41" s="207"/>
      <c r="T41" s="207"/>
      <c r="U41" s="207"/>
      <c r="V41" s="207"/>
      <c r="W41" s="207"/>
    </row>
    <row r="42" spans="2:23" ht="15">
      <c r="B42" s="144" t="s">
        <v>32</v>
      </c>
      <c r="C42" s="144" t="s">
        <v>31</v>
      </c>
      <c r="D42" s="144" t="s">
        <v>53</v>
      </c>
      <c r="E42" s="143">
        <f>(SUMPRODUCT(E100,E58))/SUM(E100)</f>
        <v>34.338243546572293</v>
      </c>
      <c r="F42" s="143">
        <f t="shared" ref="F42:I42" si="3">(SUMPRODUCT(F100,F58))/SUM(F100)</f>
        <v>35.558825697216697</v>
      </c>
      <c r="G42" s="143">
        <f t="shared" si="3"/>
        <v>36.799063242184303</v>
      </c>
      <c r="H42" s="143">
        <f t="shared" si="3"/>
        <v>38.088738482405802</v>
      </c>
      <c r="I42" s="143">
        <f t="shared" si="3"/>
        <v>39.480913876674705</v>
      </c>
      <c r="J42" s="207"/>
      <c r="K42" s="207"/>
      <c r="L42" s="207"/>
      <c r="M42" s="207"/>
      <c r="N42" s="207"/>
      <c r="O42" s="207"/>
      <c r="P42" s="207"/>
      <c r="Q42" s="207"/>
      <c r="R42" s="207"/>
      <c r="S42" s="207"/>
      <c r="T42" s="207"/>
      <c r="U42" s="207"/>
      <c r="V42" s="207"/>
      <c r="W42" s="207"/>
    </row>
    <row r="43" spans="2:23" ht="15">
      <c r="B43" s="144" t="s">
        <v>19</v>
      </c>
      <c r="C43" s="144" t="s">
        <v>18</v>
      </c>
      <c r="D43" s="144" t="s">
        <v>53</v>
      </c>
      <c r="E43" s="143">
        <f>(SUMPRODUCT(E101,E59))/SUM(E101)</f>
        <v>23.860363406116413</v>
      </c>
      <c r="F43" s="143">
        <f t="shared" ref="F43:I44" si="4">(SUMPRODUCT(F101,F59))/SUM(F101)</f>
        <v>24.708500371593264</v>
      </c>
      <c r="G43" s="143">
        <f t="shared" si="4"/>
        <v>25.570295136741947</v>
      </c>
      <c r="H43" s="143">
        <f t="shared" si="4"/>
        <v>26.466442310543076</v>
      </c>
      <c r="I43" s="143">
        <f t="shared" si="4"/>
        <v>27.433813014500501</v>
      </c>
      <c r="J43" s="207"/>
      <c r="K43" s="207"/>
      <c r="L43" s="207"/>
      <c r="M43" s="207"/>
      <c r="N43" s="207"/>
      <c r="O43" s="207"/>
      <c r="P43" s="207"/>
      <c r="Q43" s="207"/>
      <c r="R43" s="207"/>
      <c r="S43" s="207"/>
      <c r="T43" s="207"/>
      <c r="U43" s="207"/>
      <c r="V43" s="207"/>
      <c r="W43" s="207"/>
    </row>
    <row r="44" spans="2:23" ht="15">
      <c r="B44" s="144" t="s">
        <v>26</v>
      </c>
      <c r="C44" s="144" t="s">
        <v>25</v>
      </c>
      <c r="D44" s="144" t="s">
        <v>53</v>
      </c>
      <c r="E44" s="143">
        <f>(SUMPRODUCT(E102,E60))/SUM(E102)</f>
        <v>31.070972405293986</v>
      </c>
      <c r="F44" s="143">
        <f t="shared" si="4"/>
        <v>32.17541661688071</v>
      </c>
      <c r="G44" s="143">
        <f t="shared" si="4"/>
        <v>33.297646019308736</v>
      </c>
      <c r="H44" s="143">
        <f t="shared" si="4"/>
        <v>34.464609138618115</v>
      </c>
      <c r="I44" s="143">
        <f t="shared" si="4"/>
        <v>35.724319560323011</v>
      </c>
      <c r="J44" s="207"/>
      <c r="K44" s="207"/>
      <c r="L44" s="207"/>
      <c r="M44" s="207"/>
      <c r="N44" s="207"/>
      <c r="O44" s="207"/>
      <c r="P44" s="207"/>
      <c r="Q44" s="207"/>
      <c r="R44" s="207"/>
      <c r="S44" s="207"/>
      <c r="T44" s="207"/>
      <c r="U44" s="207"/>
      <c r="V44" s="207"/>
      <c r="W44" s="207"/>
    </row>
    <row r="45" spans="2:23" ht="63.75">
      <c r="B45" s="144" t="s">
        <v>41</v>
      </c>
      <c r="C45" s="144" t="s">
        <v>40</v>
      </c>
      <c r="D45" s="144" t="s">
        <v>54</v>
      </c>
      <c r="E45" s="143">
        <f>(SUMPRODUCT(E104:E108,E62:E66))/SUM(E104:E108)</f>
        <v>12.873361719788081</v>
      </c>
      <c r="F45" s="143">
        <f>(SUMPRODUCT(F104:F108,F62:F66))/SUM(F104:F108)</f>
        <v>13.330956340568585</v>
      </c>
      <c r="G45" s="143">
        <f>(SUMPRODUCT(G104:G108,G62:G66))/SUM(G104:G108)</f>
        <v>13.795919742472803</v>
      </c>
      <c r="H45" s="143">
        <f>(SUMPRODUCT(H104:H108,H62:H66))/SUM(H104:H108)</f>
        <v>14.279417270408631</v>
      </c>
      <c r="I45" s="143">
        <f>(SUMPRODUCT(I104:I108,I62:I66))/SUM(I104:I108)</f>
        <v>14.801341969425479</v>
      </c>
      <c r="J45" s="207"/>
      <c r="K45" s="207"/>
      <c r="L45" s="207"/>
      <c r="M45" s="207"/>
      <c r="N45" s="207"/>
      <c r="O45" s="207"/>
      <c r="P45" s="207"/>
      <c r="Q45" s="207"/>
      <c r="R45" s="207"/>
      <c r="S45" s="207"/>
      <c r="T45" s="207"/>
      <c r="U45" s="207"/>
      <c r="V45" s="207"/>
      <c r="W45" s="207"/>
    </row>
    <row r="46" spans="2:23" ht="15">
      <c r="B46" s="106"/>
      <c r="C46" s="106"/>
      <c r="D46" s="106"/>
      <c r="E46" s="158"/>
      <c r="F46" s="158"/>
      <c r="G46" s="158"/>
      <c r="H46" s="158"/>
      <c r="I46" s="158"/>
      <c r="J46" s="207"/>
      <c r="K46" s="207"/>
      <c r="L46" s="207"/>
      <c r="M46" s="207"/>
      <c r="N46" s="207"/>
      <c r="O46" s="207"/>
      <c r="P46" s="207"/>
      <c r="Q46" s="207"/>
      <c r="R46" s="207"/>
      <c r="S46" s="207"/>
      <c r="T46" s="207"/>
      <c r="U46" s="207"/>
      <c r="V46" s="207"/>
      <c r="W46" s="207"/>
    </row>
    <row r="47" spans="2:23" ht="15">
      <c r="B47" s="1"/>
      <c r="C47" s="1"/>
      <c r="D47" s="1"/>
      <c r="E47" s="1"/>
      <c r="F47" s="1"/>
      <c r="G47" s="1"/>
      <c r="H47" s="1"/>
      <c r="I47" s="1"/>
      <c r="J47" s="207"/>
      <c r="K47" s="207"/>
      <c r="L47" s="207"/>
      <c r="M47" s="207"/>
      <c r="N47" s="207"/>
      <c r="O47" s="207"/>
      <c r="P47" s="207"/>
      <c r="Q47" s="207"/>
      <c r="R47" s="207"/>
      <c r="S47" s="207"/>
      <c r="T47" s="207"/>
      <c r="U47" s="207"/>
      <c r="V47" s="207"/>
      <c r="W47" s="207"/>
    </row>
    <row r="48" spans="2:23" ht="15">
      <c r="B48" s="393" t="s">
        <v>38</v>
      </c>
      <c r="C48" s="393"/>
      <c r="D48" s="393"/>
      <c r="E48" s="393"/>
      <c r="F48" s="393"/>
      <c r="G48" s="393"/>
      <c r="H48" s="393"/>
      <c r="I48" s="393"/>
      <c r="J48" s="207"/>
      <c r="K48" s="207"/>
      <c r="L48" s="207"/>
      <c r="M48" s="207"/>
      <c r="N48" s="207"/>
      <c r="O48" s="207"/>
      <c r="P48" s="207"/>
      <c r="Q48" s="207"/>
      <c r="R48" s="207"/>
      <c r="S48" s="207"/>
      <c r="T48" s="207"/>
      <c r="U48" s="207"/>
      <c r="V48" s="207"/>
      <c r="W48" s="207"/>
    </row>
    <row r="49" spans="2:23" ht="15">
      <c r="B49" s="1"/>
      <c r="C49" s="1"/>
      <c r="D49" s="1"/>
      <c r="E49" s="1"/>
      <c r="F49" s="1"/>
      <c r="G49" s="1"/>
      <c r="H49" s="1"/>
      <c r="I49" s="1"/>
      <c r="J49" s="207"/>
      <c r="K49" s="207"/>
      <c r="L49" s="207"/>
      <c r="M49" s="207"/>
      <c r="N49" s="207"/>
      <c r="O49" s="207"/>
      <c r="P49" s="207"/>
      <c r="Q49" s="207"/>
      <c r="R49" s="207"/>
      <c r="S49" s="207"/>
      <c r="T49" s="207"/>
      <c r="U49" s="207"/>
      <c r="V49" s="207"/>
      <c r="W49" s="207"/>
    </row>
    <row r="50" spans="2:23">
      <c r="B50" s="1"/>
      <c r="C50" s="1"/>
      <c r="D50" s="1"/>
      <c r="E50" s="1"/>
      <c r="F50" s="1"/>
      <c r="G50" s="1"/>
      <c r="H50" s="1"/>
      <c r="I50" s="1"/>
      <c r="J50" s="1"/>
      <c r="K50" s="1"/>
      <c r="L50" s="1"/>
      <c r="M50" s="1"/>
      <c r="N50" s="1"/>
      <c r="O50" s="1"/>
      <c r="P50" s="1"/>
      <c r="Q50" s="150"/>
      <c r="R50" s="150"/>
      <c r="S50" s="150"/>
      <c r="T50" s="150"/>
      <c r="U50" s="150"/>
      <c r="V50" s="150"/>
      <c r="W50" s="150"/>
    </row>
    <row r="51" spans="2:23">
      <c r="B51" s="371" t="s">
        <v>221</v>
      </c>
      <c r="C51" s="371"/>
      <c r="D51" s="371"/>
      <c r="E51" s="371"/>
      <c r="F51" s="371"/>
      <c r="G51" s="371"/>
      <c r="H51" s="371"/>
      <c r="I51" s="371"/>
      <c r="J51" s="1"/>
      <c r="K51" s="1"/>
      <c r="L51" s="1"/>
      <c r="M51" s="1"/>
      <c r="N51" s="1"/>
      <c r="O51" s="1"/>
      <c r="P51" s="1"/>
      <c r="Q51" s="1"/>
      <c r="R51" s="1"/>
      <c r="S51" s="1"/>
      <c r="T51" s="1"/>
    </row>
    <row r="52" spans="2:23">
      <c r="B52" s="105"/>
      <c r="C52" s="1"/>
      <c r="D52" s="1"/>
      <c r="E52" s="1"/>
      <c r="F52" s="1"/>
      <c r="G52" s="1"/>
      <c r="H52" s="1"/>
      <c r="I52" s="1"/>
      <c r="J52" s="1"/>
      <c r="K52" s="1"/>
      <c r="L52" s="1"/>
      <c r="M52" s="1"/>
      <c r="N52" s="1"/>
      <c r="O52" s="1"/>
      <c r="P52" s="1"/>
      <c r="Q52" s="1"/>
      <c r="R52" s="1"/>
      <c r="S52" s="1"/>
      <c r="T52" s="1"/>
    </row>
    <row r="53" spans="2:23" ht="25.5">
      <c r="B53" s="34" t="s">
        <v>12</v>
      </c>
      <c r="C53" s="34" t="s">
        <v>13</v>
      </c>
      <c r="D53" s="35" t="s">
        <v>57</v>
      </c>
      <c r="E53" s="38" t="s">
        <v>206</v>
      </c>
      <c r="F53" s="38" t="s">
        <v>207</v>
      </c>
      <c r="G53" s="38" t="s">
        <v>208</v>
      </c>
      <c r="H53" s="38" t="s">
        <v>209</v>
      </c>
      <c r="I53" s="38" t="s">
        <v>210</v>
      </c>
      <c r="J53" s="1"/>
      <c r="K53" s="1"/>
      <c r="L53" s="1"/>
      <c r="M53" s="1"/>
      <c r="N53" s="1"/>
      <c r="O53" s="1"/>
      <c r="P53" s="1"/>
      <c r="Q53" s="1"/>
      <c r="R53" s="1"/>
      <c r="S53" s="1"/>
      <c r="T53" s="1"/>
    </row>
    <row r="54" spans="2:23" ht="15">
      <c r="B54" s="225" t="s">
        <v>35</v>
      </c>
      <c r="C54" s="26" t="s">
        <v>20</v>
      </c>
      <c r="D54" s="26" t="str">
        <f>VLOOKUP(C54,'INPUT Customer #''s'!$D$17:$H$46,2,0)</f>
        <v>Primary</v>
      </c>
      <c r="E54" s="28">
        <f>(E$23)/SUM(E$76:E$89)*E115</f>
        <v>22.461323762880379</v>
      </c>
      <c r="F54" s="28">
        <f>(F$23)/SUM(F$76:F$89)*F115</f>
        <v>23.259730671132203</v>
      </c>
      <c r="G54" s="28">
        <f t="shared" ref="G54:I54" si="5">(G$23)/SUM(G$76:G$89)*G115</f>
        <v>24.070994561278908</v>
      </c>
      <c r="H54" s="28">
        <f t="shared" si="5"/>
        <v>24.914596624974955</v>
      </c>
      <c r="I54" s="28">
        <f t="shared" si="5"/>
        <v>25.825246065240535</v>
      </c>
      <c r="J54" s="1"/>
      <c r="K54" s="1"/>
      <c r="L54" s="1"/>
      <c r="M54" s="1"/>
      <c r="N54" s="150"/>
      <c r="O54" s="207"/>
      <c r="P54" s="1"/>
      <c r="Q54" s="1"/>
      <c r="R54" s="1"/>
      <c r="S54" s="1"/>
      <c r="T54" s="1"/>
    </row>
    <row r="55" spans="2:23">
      <c r="B55" s="212" t="s">
        <v>35</v>
      </c>
      <c r="C55" s="26" t="s">
        <v>15</v>
      </c>
      <c r="D55" s="26" t="str">
        <f>VLOOKUP(C55,'INPUT Customer #''s'!$D$17:$H$46,2,0)</f>
        <v>Primary</v>
      </c>
      <c r="E55" s="28">
        <f t="shared" ref="E55:I55" si="6">(E$23)/SUM(E$76:E$89)*E116</f>
        <v>25.001947462009852</v>
      </c>
      <c r="F55" s="28">
        <f t="shared" si="6"/>
        <v>25.890663006300553</v>
      </c>
      <c r="G55" s="28">
        <f t="shared" si="6"/>
        <v>26.793689799084405</v>
      </c>
      <c r="H55" s="28">
        <f t="shared" si="6"/>
        <v>27.732712569871754</v>
      </c>
      <c r="I55" s="28">
        <f t="shared" si="6"/>
        <v>28.746366515747159</v>
      </c>
      <c r="J55" s="1"/>
      <c r="K55" s="1"/>
      <c r="L55" s="1"/>
      <c r="M55" s="1"/>
      <c r="N55" s="1"/>
      <c r="O55" s="1"/>
      <c r="P55" s="1"/>
      <c r="Q55" s="1"/>
      <c r="R55" s="1"/>
      <c r="S55" s="1"/>
      <c r="T55" s="1"/>
    </row>
    <row r="56" spans="2:23">
      <c r="B56" s="212" t="s">
        <v>35</v>
      </c>
      <c r="C56" s="26" t="s">
        <v>17</v>
      </c>
      <c r="D56" s="26" t="str">
        <f>VLOOKUP(C56,'INPUT Customer #''s'!$D$17:$H$46,2,0)</f>
        <v>Secondary</v>
      </c>
      <c r="E56" s="28">
        <f t="shared" ref="E56:I56" si="7">(E$23)/SUM(E$76:E$89)*E117</f>
        <v>12.47900664858429</v>
      </c>
      <c r="F56" s="28">
        <f t="shared" si="7"/>
        <v>12.92258358205139</v>
      </c>
      <c r="G56" s="28">
        <f t="shared" si="7"/>
        <v>13.373303565689556</v>
      </c>
      <c r="H56" s="28">
        <f t="shared" si="7"/>
        <v>13.841989911728515</v>
      </c>
      <c r="I56" s="28">
        <f t="shared" si="7"/>
        <v>14.34792627325249</v>
      </c>
      <c r="J56" s="1"/>
      <c r="K56" s="1"/>
      <c r="L56" s="1"/>
      <c r="M56" s="1"/>
      <c r="N56" s="1"/>
      <c r="O56" s="1"/>
      <c r="Q56" s="1"/>
      <c r="R56" s="1"/>
      <c r="S56" s="1"/>
      <c r="T56" s="1"/>
    </row>
    <row r="57" spans="2:23">
      <c r="B57" s="212" t="s">
        <v>35</v>
      </c>
      <c r="C57" s="26" t="s">
        <v>23</v>
      </c>
      <c r="D57" s="26" t="str">
        <f>VLOOKUP(C57,'INPUT Customer #''s'!$D$17:$H$46,2,0)</f>
        <v>Secondary</v>
      </c>
      <c r="E57" s="28">
        <f t="shared" ref="E57:I57" si="8">(E$23)/SUM(E$76:E$89)*E118</f>
        <v>12.47900664858429</v>
      </c>
      <c r="F57" s="28">
        <f t="shared" si="8"/>
        <v>12.92258358205139</v>
      </c>
      <c r="G57" s="28">
        <f t="shared" si="8"/>
        <v>13.373303565689559</v>
      </c>
      <c r="H57" s="28">
        <f t="shared" si="8"/>
        <v>13.841989911728515</v>
      </c>
      <c r="I57" s="28">
        <f t="shared" si="8"/>
        <v>14.347926273252494</v>
      </c>
      <c r="J57" s="1"/>
      <c r="K57" s="1"/>
      <c r="L57" s="1"/>
      <c r="M57" s="1"/>
      <c r="N57" s="1"/>
      <c r="O57" s="1"/>
      <c r="P57" s="1"/>
      <c r="Q57" s="1"/>
      <c r="R57" s="1"/>
      <c r="S57" s="1"/>
      <c r="T57" s="1"/>
    </row>
    <row r="58" spans="2:23">
      <c r="B58" s="212" t="s">
        <v>35</v>
      </c>
      <c r="C58" s="26" t="s">
        <v>31</v>
      </c>
      <c r="D58" s="26" t="str">
        <f>VLOOKUP(C58,'INPUT Customer #''s'!$D$17:$H$46,2,0)</f>
        <v>Primary</v>
      </c>
      <c r="E58" s="28">
        <f t="shared" ref="E58:I58" si="9">(E$23)/SUM(E$76:E$89)*E119</f>
        <v>34.338243546572293</v>
      </c>
      <c r="F58" s="28">
        <f t="shared" si="9"/>
        <v>35.558825697216697</v>
      </c>
      <c r="G58" s="28">
        <f t="shared" si="9"/>
        <v>36.799063242184303</v>
      </c>
      <c r="H58" s="28">
        <f t="shared" si="9"/>
        <v>38.088738482405802</v>
      </c>
      <c r="I58" s="28">
        <f t="shared" si="9"/>
        <v>39.480913876674705</v>
      </c>
      <c r="J58" s="1"/>
      <c r="K58" s="1"/>
      <c r="L58" s="1"/>
      <c r="M58" s="1"/>
      <c r="N58" s="1"/>
      <c r="O58" s="1"/>
      <c r="P58" s="1"/>
      <c r="Q58" s="1"/>
      <c r="R58" s="1"/>
      <c r="S58" s="1"/>
      <c r="T58" s="1"/>
    </row>
    <row r="59" spans="2:23">
      <c r="B59" s="212" t="s">
        <v>35</v>
      </c>
      <c r="C59" s="26" t="s">
        <v>18</v>
      </c>
      <c r="D59" s="26" t="str">
        <f>VLOOKUP(C59,'INPUT Customer #''s'!$D$17:$H$46,2,0)</f>
        <v>Primary</v>
      </c>
      <c r="E59" s="28">
        <f t="shared" ref="E59:I59" si="10">(E$23)/SUM(E$76:E$89)*E120</f>
        <v>23.860363406116413</v>
      </c>
      <c r="F59" s="28">
        <f t="shared" si="10"/>
        <v>24.708500371593264</v>
      </c>
      <c r="G59" s="28">
        <f t="shared" si="10"/>
        <v>25.570295136741947</v>
      </c>
      <c r="H59" s="28">
        <f t="shared" si="10"/>
        <v>26.466442310543076</v>
      </c>
      <c r="I59" s="28">
        <f t="shared" si="10"/>
        <v>27.433813014500501</v>
      </c>
      <c r="J59" s="1"/>
      <c r="K59" s="1"/>
      <c r="L59" s="1"/>
      <c r="M59" s="1"/>
      <c r="N59" s="1"/>
      <c r="O59" s="1"/>
      <c r="P59" s="1"/>
      <c r="Q59" s="1"/>
      <c r="R59" s="1"/>
      <c r="S59" s="1"/>
      <c r="T59" s="1"/>
    </row>
    <row r="60" spans="2:23">
      <c r="B60" s="212" t="s">
        <v>35</v>
      </c>
      <c r="C60" s="26" t="s">
        <v>25</v>
      </c>
      <c r="D60" s="26" t="str">
        <f>VLOOKUP(C60,'INPUT Customer #''s'!$D$17:$H$46,2,0)</f>
        <v>Primary</v>
      </c>
      <c r="E60" s="28">
        <f t="shared" ref="E60:I60" si="11">(E$23)/SUM(E$76:E$89)*E121</f>
        <v>31.070972405293983</v>
      </c>
      <c r="F60" s="28">
        <f t="shared" si="11"/>
        <v>32.17541661688071</v>
      </c>
      <c r="G60" s="28">
        <f t="shared" si="11"/>
        <v>33.297646019308736</v>
      </c>
      <c r="H60" s="28">
        <f t="shared" si="11"/>
        <v>34.464609138618115</v>
      </c>
      <c r="I60" s="28">
        <f t="shared" si="11"/>
        <v>35.724319560323011</v>
      </c>
      <c r="J60" s="1"/>
      <c r="K60" s="1"/>
      <c r="L60" s="1"/>
      <c r="M60" s="1"/>
      <c r="N60" s="1"/>
      <c r="O60" s="1"/>
      <c r="P60" s="1"/>
      <c r="Q60" s="1"/>
      <c r="R60" s="1"/>
      <c r="S60" s="1"/>
      <c r="T60" s="1"/>
    </row>
    <row r="61" spans="2:23">
      <c r="B61" s="212" t="s">
        <v>35</v>
      </c>
      <c r="C61" s="26" t="s">
        <v>37</v>
      </c>
      <c r="D61" s="26" t="str">
        <f>VLOOKUP(C61,'INPUT Customer #''s'!$D$17:$H$46,2,0)</f>
        <v>NA</v>
      </c>
      <c r="E61" s="28">
        <f t="shared" ref="E61:I61" si="12">(E$23)/SUM(E$76:E$89)*E122</f>
        <v>0</v>
      </c>
      <c r="F61" s="28">
        <f t="shared" si="12"/>
        <v>0</v>
      </c>
      <c r="G61" s="28">
        <f t="shared" si="12"/>
        <v>0</v>
      </c>
      <c r="H61" s="28">
        <f t="shared" si="12"/>
        <v>0</v>
      </c>
      <c r="I61" s="28">
        <f t="shared" si="12"/>
        <v>0</v>
      </c>
      <c r="J61" s="1"/>
      <c r="K61" s="1"/>
      <c r="L61" s="1"/>
      <c r="M61" s="1"/>
      <c r="N61" s="1"/>
      <c r="O61" s="1"/>
      <c r="P61" s="1"/>
      <c r="Q61" s="1"/>
      <c r="R61" s="1"/>
      <c r="S61" s="1"/>
      <c r="T61" s="1"/>
    </row>
    <row r="62" spans="2:23">
      <c r="B62" s="212" t="s">
        <v>35</v>
      </c>
      <c r="C62" s="26" t="s">
        <v>24</v>
      </c>
      <c r="D62" s="26" t="str">
        <f>VLOOKUP(C62,'INPUT Customer #''s'!$D$17:$H$46,2,0)</f>
        <v>Secondary</v>
      </c>
      <c r="E62" s="28">
        <f t="shared" ref="E62:I62" si="13">(E$23)/SUM(E$76:E$89)*E123</f>
        <v>12.873361719788079</v>
      </c>
      <c r="F62" s="28">
        <f t="shared" si="13"/>
        <v>13.330956340568585</v>
      </c>
      <c r="G62" s="28">
        <f t="shared" si="13"/>
        <v>13.795919742472805</v>
      </c>
      <c r="H62" s="28">
        <f t="shared" si="13"/>
        <v>14.279417270408631</v>
      </c>
      <c r="I62" s="28">
        <f t="shared" si="13"/>
        <v>14.801341969425479</v>
      </c>
      <c r="J62" s="1"/>
      <c r="K62" s="1"/>
      <c r="L62" s="1"/>
      <c r="M62" s="1"/>
      <c r="N62" s="1"/>
      <c r="O62" s="1"/>
      <c r="P62" s="1"/>
      <c r="Q62" s="1"/>
      <c r="R62" s="1"/>
      <c r="S62" s="1"/>
      <c r="T62" s="1"/>
    </row>
    <row r="63" spans="2:23">
      <c r="B63" s="212" t="s">
        <v>35</v>
      </c>
      <c r="C63" s="26" t="s">
        <v>22</v>
      </c>
      <c r="D63" s="26" t="str">
        <f>VLOOKUP(C63,'INPUT Customer #''s'!$D$17:$H$46,2,0)</f>
        <v>Secondary</v>
      </c>
      <c r="E63" s="28">
        <f t="shared" ref="E63:I63" si="14">(E$23)/SUM(E$76:E$89)*E124</f>
        <v>12.873361719788079</v>
      </c>
      <c r="F63" s="28">
        <f t="shared" si="14"/>
        <v>13.330956340568585</v>
      </c>
      <c r="G63" s="28">
        <f t="shared" si="14"/>
        <v>13.795919742472805</v>
      </c>
      <c r="H63" s="28">
        <f t="shared" si="14"/>
        <v>14.279417270408631</v>
      </c>
      <c r="I63" s="28">
        <f t="shared" si="14"/>
        <v>14.801341969425479</v>
      </c>
      <c r="J63" s="1"/>
      <c r="K63" s="1"/>
      <c r="L63" s="1"/>
      <c r="M63" s="1"/>
      <c r="N63" s="1"/>
      <c r="O63" s="1"/>
      <c r="P63" s="1"/>
      <c r="Q63" s="1"/>
      <c r="R63" s="1"/>
      <c r="S63" s="1"/>
      <c r="T63" s="1"/>
    </row>
    <row r="64" spans="2:23">
      <c r="B64" s="212"/>
      <c r="C64" s="26" t="s">
        <v>27</v>
      </c>
      <c r="D64" s="26" t="str">
        <f>VLOOKUP(C64,'INPUT Customer #''s'!$D$17:$H$46,2,0)</f>
        <v>Secondary</v>
      </c>
      <c r="E64" s="28">
        <f t="shared" ref="E64:I64" si="15">(E$23)/SUM(E$76:E$89)*E125</f>
        <v>12.873361719788079</v>
      </c>
      <c r="F64" s="28">
        <f t="shared" si="15"/>
        <v>13.330956340568585</v>
      </c>
      <c r="G64" s="28">
        <f t="shared" si="15"/>
        <v>13.795919742472805</v>
      </c>
      <c r="H64" s="28">
        <f t="shared" si="15"/>
        <v>14.279417270408631</v>
      </c>
      <c r="I64" s="28">
        <f t="shared" si="15"/>
        <v>14.801341969425479</v>
      </c>
      <c r="J64" s="1"/>
      <c r="K64" s="1"/>
      <c r="L64" s="1"/>
      <c r="M64" s="1"/>
      <c r="N64" s="1"/>
      <c r="O64" s="1"/>
      <c r="P64" s="1"/>
      <c r="Q64" s="1"/>
      <c r="R64" s="1"/>
      <c r="S64" s="1"/>
      <c r="T64" s="1"/>
    </row>
    <row r="65" spans="2:23">
      <c r="B65" s="212" t="s">
        <v>35</v>
      </c>
      <c r="C65" s="26" t="s">
        <v>29</v>
      </c>
      <c r="D65" s="26" t="str">
        <f>VLOOKUP(C65,'INPUT Customer #''s'!$D$17:$H$46,2,0)</f>
        <v>Secondary</v>
      </c>
      <c r="E65" s="28">
        <f t="shared" ref="E65:I65" si="16">(E$23)/SUM(E$76:E$89)*E126</f>
        <v>12.873361719788079</v>
      </c>
      <c r="F65" s="28">
        <f t="shared" si="16"/>
        <v>13.330956340568585</v>
      </c>
      <c r="G65" s="28">
        <f t="shared" si="16"/>
        <v>13.795919742472805</v>
      </c>
      <c r="H65" s="28">
        <f t="shared" si="16"/>
        <v>14.279417270408631</v>
      </c>
      <c r="I65" s="28">
        <f t="shared" si="16"/>
        <v>14.801341969425479</v>
      </c>
      <c r="J65" s="1"/>
      <c r="K65" s="1"/>
      <c r="L65" s="1"/>
      <c r="M65" s="1"/>
      <c r="N65" s="1"/>
      <c r="O65" s="1"/>
      <c r="P65" s="1"/>
      <c r="Q65" s="1"/>
      <c r="R65" s="1"/>
      <c r="S65" s="1"/>
      <c r="T65" s="1"/>
    </row>
    <row r="66" spans="2:23">
      <c r="B66" s="212"/>
      <c r="C66" s="26" t="s">
        <v>28</v>
      </c>
      <c r="D66" s="26" t="str">
        <f>VLOOKUP(C66,'INPUT Customer #''s'!$D$17:$H$46,2,0)</f>
        <v>Secondary</v>
      </c>
      <c r="E66" s="28">
        <f t="shared" ref="E66:I66" si="17">(E$23)/SUM(E$76:E$89)*E127</f>
        <v>12.873361719788079</v>
      </c>
      <c r="F66" s="28">
        <f t="shared" si="17"/>
        <v>13.330956340568585</v>
      </c>
      <c r="G66" s="28">
        <f t="shared" si="17"/>
        <v>13.795919742472805</v>
      </c>
      <c r="H66" s="28">
        <f t="shared" si="17"/>
        <v>14.279417270408631</v>
      </c>
      <c r="I66" s="28">
        <f t="shared" si="17"/>
        <v>14.801341969425479</v>
      </c>
      <c r="J66" s="1"/>
      <c r="K66" s="1"/>
      <c r="L66" s="1"/>
      <c r="M66" s="1"/>
      <c r="N66" s="1"/>
      <c r="O66" s="1"/>
      <c r="P66" s="1"/>
      <c r="Q66" s="1"/>
      <c r="R66" s="1"/>
      <c r="S66" s="1"/>
      <c r="T66" s="1"/>
    </row>
    <row r="67" spans="2:23">
      <c r="B67" s="212" t="s">
        <v>35</v>
      </c>
      <c r="C67" s="26" t="s">
        <v>36</v>
      </c>
      <c r="D67" s="26" t="str">
        <f>VLOOKUP(CONCATENATE(B67,"-",C67),'INPUT Customer #''s'!$B$17:$H$46,4,0)</f>
        <v>NA</v>
      </c>
      <c r="E67" s="28">
        <f t="shared" ref="E67:I67" si="18">(E$23)/SUM(E$76:E$89)*E128</f>
        <v>0</v>
      </c>
      <c r="F67" s="28">
        <f t="shared" si="18"/>
        <v>0</v>
      </c>
      <c r="G67" s="28">
        <f t="shared" si="18"/>
        <v>0</v>
      </c>
      <c r="H67" s="28">
        <f t="shared" si="18"/>
        <v>0</v>
      </c>
      <c r="I67" s="28">
        <f t="shared" si="18"/>
        <v>0</v>
      </c>
      <c r="J67" s="1"/>
      <c r="K67" s="1"/>
      <c r="L67" s="1"/>
      <c r="M67" s="1"/>
      <c r="N67" s="1"/>
      <c r="O67" s="1"/>
      <c r="P67" s="1"/>
      <c r="Q67" s="1"/>
      <c r="R67" s="1"/>
      <c r="S67" s="1"/>
      <c r="T67" s="1"/>
    </row>
    <row r="68" spans="2:23">
      <c r="B68" s="1"/>
      <c r="C68" s="1"/>
      <c r="D68" s="1"/>
      <c r="E68" s="180"/>
      <c r="F68" s="1"/>
      <c r="G68" s="1"/>
      <c r="H68" s="1"/>
      <c r="I68" s="1"/>
      <c r="J68" s="150"/>
      <c r="K68" s="150"/>
      <c r="L68" s="1"/>
      <c r="M68" s="1"/>
      <c r="N68" s="1"/>
      <c r="O68" s="1"/>
      <c r="P68" s="1"/>
      <c r="Q68" s="1"/>
      <c r="R68" s="1"/>
      <c r="S68" s="1"/>
      <c r="T68" s="1"/>
    </row>
    <row r="69" spans="2:23">
      <c r="B69" s="1"/>
      <c r="C69" s="1"/>
      <c r="D69" s="1"/>
      <c r="E69" s="1"/>
      <c r="F69" s="1"/>
      <c r="G69" s="1"/>
      <c r="H69" s="1"/>
      <c r="I69" s="1"/>
      <c r="J69" s="1"/>
      <c r="K69" s="1"/>
      <c r="L69" s="1"/>
      <c r="M69" s="1"/>
      <c r="N69" s="1"/>
      <c r="O69" s="1"/>
      <c r="P69" s="1"/>
      <c r="Q69" s="1"/>
      <c r="R69" s="1"/>
      <c r="S69" s="1"/>
      <c r="T69" s="1"/>
    </row>
    <row r="70" spans="2:23">
      <c r="B70" s="393" t="s">
        <v>38</v>
      </c>
      <c r="C70" s="393"/>
      <c r="D70" s="393"/>
      <c r="E70" s="393"/>
      <c r="F70" s="393"/>
      <c r="G70" s="393"/>
      <c r="H70" s="393"/>
      <c r="I70" s="393"/>
      <c r="J70" s="1"/>
      <c r="K70" s="1"/>
      <c r="L70" s="1"/>
      <c r="M70" s="1"/>
      <c r="N70" s="1"/>
      <c r="O70" s="1"/>
      <c r="P70" s="1"/>
      <c r="Q70" s="150"/>
      <c r="R70" s="150"/>
      <c r="S70" s="150"/>
      <c r="T70" s="150"/>
      <c r="U70" s="150"/>
      <c r="V70" s="150"/>
      <c r="W70" s="150"/>
    </row>
    <row r="71" spans="2:23">
      <c r="B71" s="1"/>
      <c r="C71" s="1"/>
      <c r="D71" s="1"/>
      <c r="E71" s="1"/>
      <c r="F71" s="1"/>
      <c r="G71" s="1"/>
      <c r="H71" s="1"/>
      <c r="I71" s="1"/>
      <c r="J71" s="1"/>
      <c r="K71" s="1"/>
      <c r="L71" s="1"/>
      <c r="M71" s="1"/>
      <c r="N71" s="1"/>
      <c r="O71" s="1"/>
      <c r="P71" s="1"/>
      <c r="Q71" s="150"/>
      <c r="R71" s="150"/>
      <c r="S71" s="150"/>
      <c r="T71" s="150"/>
      <c r="U71" s="150"/>
      <c r="V71" s="150"/>
      <c r="W71" s="150"/>
    </row>
    <row r="72" spans="2:23">
      <c r="B72" s="1"/>
      <c r="C72" s="1"/>
      <c r="D72" s="1"/>
      <c r="E72" s="1"/>
      <c r="F72" s="1"/>
      <c r="G72" s="1"/>
      <c r="H72" s="1"/>
      <c r="I72" s="1"/>
      <c r="J72" s="1"/>
      <c r="K72" s="1"/>
      <c r="L72" s="1"/>
      <c r="M72" s="1"/>
      <c r="N72" s="1"/>
      <c r="O72" s="1"/>
      <c r="P72" s="1"/>
      <c r="Q72" s="150"/>
      <c r="R72" s="150"/>
      <c r="S72" s="150"/>
      <c r="T72" s="150"/>
      <c r="U72" s="150"/>
      <c r="V72" s="150"/>
      <c r="W72" s="150"/>
    </row>
    <row r="73" spans="2:23">
      <c r="B73" s="371" t="s">
        <v>47</v>
      </c>
      <c r="C73" s="371"/>
      <c r="D73" s="371"/>
      <c r="E73" s="371"/>
      <c r="F73" s="371"/>
      <c r="G73" s="371"/>
      <c r="H73" s="371"/>
      <c r="I73" s="371"/>
      <c r="J73" s="1"/>
      <c r="K73" s="1"/>
      <c r="L73" s="1"/>
      <c r="M73" s="1"/>
      <c r="N73" s="1"/>
      <c r="O73" s="1"/>
      <c r="P73" s="1"/>
      <c r="Q73" s="1"/>
      <c r="R73" s="1"/>
      <c r="S73" s="1"/>
      <c r="T73" s="1"/>
    </row>
    <row r="74" spans="2:23">
      <c r="B74" s="105"/>
      <c r="C74" s="1"/>
      <c r="D74" s="1"/>
      <c r="E74" s="1"/>
      <c r="F74" s="1"/>
      <c r="G74" s="1"/>
      <c r="H74" s="1"/>
      <c r="I74" s="1"/>
      <c r="J74" s="1"/>
      <c r="K74" s="1"/>
      <c r="L74" s="1"/>
      <c r="M74" s="1"/>
      <c r="N74" s="1"/>
      <c r="O74" s="1"/>
      <c r="P74" s="1"/>
      <c r="Q74" s="1"/>
      <c r="R74" s="1"/>
      <c r="S74" s="1"/>
      <c r="T74" s="1"/>
    </row>
    <row r="75" spans="2:23" ht="25.5">
      <c r="B75" s="34" t="s">
        <v>12</v>
      </c>
      <c r="C75" s="34" t="s">
        <v>13</v>
      </c>
      <c r="D75" s="35" t="s">
        <v>57</v>
      </c>
      <c r="E75" s="38" t="s">
        <v>42</v>
      </c>
      <c r="F75" s="38" t="s">
        <v>43</v>
      </c>
      <c r="G75" s="38" t="s">
        <v>44</v>
      </c>
      <c r="H75" s="38" t="s">
        <v>45</v>
      </c>
      <c r="I75" s="38" t="s">
        <v>46</v>
      </c>
      <c r="J75" s="1"/>
      <c r="K75" s="1"/>
      <c r="L75" s="1"/>
      <c r="M75" s="1"/>
      <c r="N75" s="1"/>
      <c r="O75" s="1"/>
      <c r="P75" s="1"/>
      <c r="Q75" s="1"/>
      <c r="R75" s="1"/>
      <c r="S75" s="1"/>
      <c r="T75" s="1"/>
    </row>
    <row r="76" spans="2:23" ht="15">
      <c r="B76" s="225" t="s">
        <v>35</v>
      </c>
      <c r="C76" s="26" t="s">
        <v>20</v>
      </c>
      <c r="D76" s="26" t="str">
        <f>VLOOKUP(C76,'INPUT Customer #''s'!$D$17:$H$46,2,0)</f>
        <v>Primary</v>
      </c>
      <c r="E76" s="229">
        <f>SUMIF('INPUT Customer #''s'!$D$126:$D$155,'CALC CAPEX'!$C76,'INPUT Customer #''s'!H$126:H$155)</f>
        <v>1320737.5234580247</v>
      </c>
      <c r="F76" s="229">
        <f>SUMIF('INPUT Customer #''s'!$D$126:$D$155,'CALC CAPEX'!$C76,'INPUT Customer #''s'!I$126:I$155)</f>
        <v>1343793.1196029431</v>
      </c>
      <c r="G76" s="229">
        <f>SUMIF('INPUT Customer #''s'!$D$126:$D$155,'CALC CAPEX'!$C76,'INPUT Customer #''s'!J$126:J$155)</f>
        <v>1368423.9522849291</v>
      </c>
      <c r="H76" s="229">
        <f>SUMIF('INPUT Customer #''s'!$D$126:$D$155,'CALC CAPEX'!$C76,'INPUT Customer #''s'!K$126:K$155)</f>
        <v>1392924.1174195304</v>
      </c>
      <c r="I76" s="229">
        <f>SUMIF('INPUT Customer #''s'!$D$126:$D$155,'CALC CAPEX'!$C76,'INPUT Customer #''s'!L$126:L$155)</f>
        <v>1414549.5965116718</v>
      </c>
      <c r="J76" s="1"/>
      <c r="K76" s="1"/>
      <c r="L76" s="1"/>
      <c r="M76" s="1"/>
      <c r="N76" s="150"/>
      <c r="O76" s="207"/>
      <c r="P76" s="1"/>
      <c r="Q76" s="1"/>
      <c r="R76" s="1"/>
      <c r="S76" s="1"/>
      <c r="T76" s="1"/>
    </row>
    <row r="77" spans="2:23">
      <c r="B77" s="212" t="s">
        <v>35</v>
      </c>
      <c r="C77" s="26" t="s">
        <v>15</v>
      </c>
      <c r="D77" s="26" t="str">
        <f>VLOOKUP(C77,'INPUT Customer #''s'!$D$17:$H$46,2,0)</f>
        <v>Primary</v>
      </c>
      <c r="E77" s="229">
        <f>SUMIF('INPUT Customer #''s'!$D$126:$D$155,'CALC CAPEX'!$C77,'INPUT Customer #''s'!H$126:H$155)</f>
        <v>427339.14068645774</v>
      </c>
      <c r="F77" s="229">
        <f>SUMIF('INPUT Customer #''s'!$D$126:$D$155,'CALC CAPEX'!$C77,'INPUT Customer #''s'!I$126:I$155)</f>
        <v>427339.14068645774</v>
      </c>
      <c r="G77" s="229">
        <f>SUMIF('INPUT Customer #''s'!$D$126:$D$155,'CALC CAPEX'!$C77,'INPUT Customer #''s'!J$126:J$155)</f>
        <v>427339.14068645774</v>
      </c>
      <c r="H77" s="229">
        <f>SUMIF('INPUT Customer #''s'!$D$126:$D$155,'CALC CAPEX'!$C77,'INPUT Customer #''s'!K$126:K$155)</f>
        <v>427339.14068645774</v>
      </c>
      <c r="I77" s="229">
        <f>SUMIF('INPUT Customer #''s'!$D$126:$D$155,'CALC CAPEX'!$C77,'INPUT Customer #''s'!L$126:L$155)</f>
        <v>427339.14068645774</v>
      </c>
      <c r="J77" s="1"/>
      <c r="K77" s="1"/>
      <c r="L77" s="1"/>
      <c r="M77" s="1"/>
      <c r="N77" s="1"/>
      <c r="O77" s="1"/>
      <c r="P77" s="1"/>
      <c r="Q77" s="1"/>
      <c r="R77" s="1"/>
      <c r="S77" s="1"/>
      <c r="T77" s="1"/>
    </row>
    <row r="78" spans="2:23">
      <c r="B78" s="212" t="s">
        <v>35</v>
      </c>
      <c r="C78" s="26" t="s">
        <v>17</v>
      </c>
      <c r="D78" s="26" t="str">
        <f>VLOOKUP(C78,'INPUT Customer #''s'!$D$17:$H$46,2,0)</f>
        <v>Secondary</v>
      </c>
      <c r="E78" s="229">
        <f>SUMIF('INPUT Customer #''s'!$D$126:$D$155,'CALC CAPEX'!$C78,'INPUT Customer #''s'!H$126:H$155)</f>
        <v>224328.54495753767</v>
      </c>
      <c r="F78" s="229">
        <f>SUMIF('INPUT Customer #''s'!$D$126:$D$155,'CALC CAPEX'!$C78,'INPUT Customer #''s'!I$126:I$155)</f>
        <v>221211.50012557773</v>
      </c>
      <c r="G78" s="229">
        <f>SUMIF('INPUT Customer #''s'!$D$126:$D$155,'CALC CAPEX'!$C78,'INPUT Customer #''s'!J$126:J$155)</f>
        <v>218126.91917276874</v>
      </c>
      <c r="H78" s="229">
        <f>SUMIF('INPUT Customer #''s'!$D$126:$D$155,'CALC CAPEX'!$C78,'INPUT Customer #''s'!K$126:K$155)</f>
        <v>215039.80856703891</v>
      </c>
      <c r="I78" s="229">
        <f>SUMIF('INPUT Customer #''s'!$D$126:$D$155,'CALC CAPEX'!$C78,'INPUT Customer #''s'!L$126:L$155)</f>
        <v>211897.04559705031</v>
      </c>
      <c r="J78" s="1"/>
      <c r="K78" s="1"/>
      <c r="L78" s="1"/>
      <c r="M78" s="1"/>
      <c r="N78" s="1"/>
      <c r="O78" s="1"/>
      <c r="Q78" s="1"/>
      <c r="R78" s="1"/>
      <c r="S78" s="1"/>
      <c r="T78" s="1"/>
    </row>
    <row r="79" spans="2:23">
      <c r="B79" s="212" t="s">
        <v>35</v>
      </c>
      <c r="C79" s="26" t="s">
        <v>23</v>
      </c>
      <c r="D79" s="26" t="str">
        <f>VLOOKUP(C79,'INPUT Customer #''s'!$D$17:$H$46,2,0)</f>
        <v>Secondary</v>
      </c>
      <c r="E79" s="229">
        <f>SUMIF('INPUT Customer #''s'!$D$126:$D$155,'CALC CAPEX'!$C79,'INPUT Customer #''s'!H$126:H$155)</f>
        <v>99456.56250834142</v>
      </c>
      <c r="F79" s="229">
        <f>SUMIF('INPUT Customer #''s'!$D$126:$D$155,'CALC CAPEX'!$C79,'INPUT Customer #''s'!I$126:I$155)</f>
        <v>98074.613705393465</v>
      </c>
      <c r="G79" s="229">
        <f>SUMIF('INPUT Customer #''s'!$D$126:$D$155,'CALC CAPEX'!$C79,'INPUT Customer #''s'!J$126:J$155)</f>
        <v>96707.057835929096</v>
      </c>
      <c r="H79" s="229">
        <f>SUMIF('INPUT Customer #''s'!$D$126:$D$155,'CALC CAPEX'!$C79,'INPUT Customer #''s'!K$126:K$155)</f>
        <v>95338.380439180255</v>
      </c>
      <c r="I79" s="229">
        <f>SUMIF('INPUT Customer #''s'!$D$126:$D$155,'CALC CAPEX'!$C79,'INPUT Customer #''s'!L$126:L$155)</f>
        <v>93945.029442173909</v>
      </c>
      <c r="J79" s="1"/>
      <c r="K79" s="1"/>
      <c r="L79" s="1"/>
      <c r="M79" s="1"/>
      <c r="N79" s="1"/>
      <c r="O79" s="1"/>
      <c r="P79" s="1"/>
      <c r="Q79" s="1"/>
      <c r="R79" s="1"/>
      <c r="S79" s="1"/>
      <c r="T79" s="1"/>
    </row>
    <row r="80" spans="2:23">
      <c r="B80" s="212" t="s">
        <v>35</v>
      </c>
      <c r="C80" s="26" t="s">
        <v>31</v>
      </c>
      <c r="D80" s="26" t="str">
        <f>VLOOKUP(C80,'INPUT Customer #''s'!$D$17:$H$46,2,0)</f>
        <v>Primary</v>
      </c>
      <c r="E80" s="229">
        <f>SUMIF('INPUT Customer #''s'!$D$126:$D$155,'CALC CAPEX'!$C80,'INPUT Customer #''s'!H$126:H$155)</f>
        <v>130714.69478994184</v>
      </c>
      <c r="F80" s="229">
        <f>SUMIF('INPUT Customer #''s'!$D$126:$D$155,'CALC CAPEX'!$C80,'INPUT Customer #''s'!I$126:I$155)</f>
        <v>132507.68847977236</v>
      </c>
      <c r="G80" s="229">
        <f>SUMIF('INPUT Customer #''s'!$D$126:$D$155,'CALC CAPEX'!$C80,'INPUT Customer #''s'!J$126:J$155)</f>
        <v>134427.66025333747</v>
      </c>
      <c r="H80" s="229">
        <f>SUMIF('INPUT Customer #''s'!$D$126:$D$155,'CALC CAPEX'!$C80,'INPUT Customer #''s'!K$126:K$155)</f>
        <v>136385.82738894792</v>
      </c>
      <c r="I80" s="229">
        <f>SUMIF('INPUT Customer #''s'!$D$126:$D$155,'CALC CAPEX'!$C80,'INPUT Customer #''s'!L$126:L$155)</f>
        <v>138175.46934557409</v>
      </c>
      <c r="J80" s="1"/>
      <c r="K80" s="1"/>
      <c r="L80" s="1"/>
      <c r="M80" s="1"/>
      <c r="N80" s="1"/>
      <c r="O80" s="1"/>
      <c r="P80" s="1"/>
      <c r="Q80" s="1"/>
      <c r="R80" s="1"/>
      <c r="S80" s="1"/>
      <c r="T80" s="1"/>
    </row>
    <row r="81" spans="2:23">
      <c r="B81" s="212" t="s">
        <v>35</v>
      </c>
      <c r="C81" s="26" t="s">
        <v>18</v>
      </c>
      <c r="D81" s="26" t="str">
        <f>VLOOKUP(C81,'INPUT Customer #''s'!$D$17:$H$46,2,0)</f>
        <v>Primary</v>
      </c>
      <c r="E81" s="229">
        <f>SUMIF('INPUT Customer #''s'!$D$126:$D$155,'CALC CAPEX'!$C81,'INPUT Customer #''s'!H$126:H$155)</f>
        <v>82583.328327002382</v>
      </c>
      <c r="F81" s="229">
        <f>SUMIF('INPUT Customer #''s'!$D$126:$D$155,'CALC CAPEX'!$C81,'INPUT Customer #''s'!I$126:I$155)</f>
        <v>83716.111345877711</v>
      </c>
      <c r="G81" s="229">
        <f>SUMIF('INPUT Customer #''s'!$D$126:$D$155,'CALC CAPEX'!$C81,'INPUT Customer #''s'!J$126:J$155)</f>
        <v>84929.116965557318</v>
      </c>
      <c r="H81" s="229">
        <f>SUMIF('INPUT Customer #''s'!$D$126:$D$155,'CALC CAPEX'!$C81,'INPUT Customer #''s'!K$126:K$155)</f>
        <v>86166.253767499424</v>
      </c>
      <c r="I81" s="229">
        <f>SUMIF('INPUT Customer #''s'!$D$126:$D$155,'CALC CAPEX'!$C81,'INPUT Customer #''s'!L$126:L$155)</f>
        <v>87296.91921815394</v>
      </c>
      <c r="J81" s="1"/>
      <c r="K81" s="1"/>
      <c r="L81" s="1"/>
      <c r="M81" s="1"/>
      <c r="N81" s="1"/>
      <c r="O81" s="1"/>
      <c r="P81" s="1"/>
      <c r="Q81" s="1"/>
      <c r="R81" s="1"/>
      <c r="S81" s="1"/>
      <c r="T81" s="1"/>
    </row>
    <row r="82" spans="2:23">
      <c r="B82" s="212" t="s">
        <v>35</v>
      </c>
      <c r="C82" s="26" t="s">
        <v>25</v>
      </c>
      <c r="D82" s="26" t="str">
        <f>VLOOKUP(C82,'INPUT Customer #''s'!$D$17:$H$46,2,0)</f>
        <v>Primary</v>
      </c>
      <c r="E82" s="229">
        <f>SUMIF('INPUT Customer #''s'!$D$126:$D$155,'CALC CAPEX'!$C82,'INPUT Customer #''s'!H$126:H$155)</f>
        <v>40118.27532440317</v>
      </c>
      <c r="F82" s="229">
        <f>SUMIF('INPUT Customer #''s'!$D$126:$D$155,'CALC CAPEX'!$C82,'INPUT Customer #''s'!I$126:I$155)</f>
        <v>40668.57163668186</v>
      </c>
      <c r="G82" s="229">
        <f>SUMIF('INPUT Customer #''s'!$D$126:$D$155,'CALC CAPEX'!$C82,'INPUT Customer #''s'!J$126:J$155)</f>
        <v>41257.839403024023</v>
      </c>
      <c r="H82" s="229">
        <f>SUMIF('INPUT Customer #''s'!$D$126:$D$155,'CALC CAPEX'!$C82,'INPUT Customer #''s'!K$126:K$155)</f>
        <v>41858.829891536901</v>
      </c>
      <c r="I82" s="229">
        <f>SUMIF('INPUT Customer #''s'!$D$126:$D$155,'CALC CAPEX'!$C82,'INPUT Customer #''s'!L$126:L$155)</f>
        <v>42408.097507266029</v>
      </c>
      <c r="J82" s="1"/>
      <c r="K82" s="1"/>
      <c r="L82" s="1"/>
      <c r="M82" s="1"/>
      <c r="N82" s="1"/>
      <c r="O82" s="1"/>
      <c r="P82" s="1"/>
      <c r="Q82" s="1"/>
      <c r="R82" s="1"/>
      <c r="S82" s="1"/>
      <c r="T82" s="1"/>
    </row>
    <row r="83" spans="2:23">
      <c r="B83" s="212" t="s">
        <v>35</v>
      </c>
      <c r="C83" s="26" t="s">
        <v>37</v>
      </c>
      <c r="D83" s="26" t="str">
        <f>VLOOKUP(C83,'INPUT Customer #''s'!$D$17:$H$46,2,0)</f>
        <v>NA</v>
      </c>
      <c r="E83" s="229">
        <f>SUMIF('INPUT Customer #''s'!$D$126:$D$155,'CALC CAPEX'!$C83,'INPUT Customer #''s'!H$126:H$155)</f>
        <v>0</v>
      </c>
      <c r="F83" s="229">
        <f>SUMIF('INPUT Customer #''s'!$D$126:$D$155,'CALC CAPEX'!$C83,'INPUT Customer #''s'!I$126:I$155)</f>
        <v>0</v>
      </c>
      <c r="G83" s="229">
        <f>SUMIF('INPUT Customer #''s'!$D$126:$D$155,'CALC CAPEX'!$C83,'INPUT Customer #''s'!J$126:J$155)</f>
        <v>0</v>
      </c>
      <c r="H83" s="229">
        <f>SUMIF('INPUT Customer #''s'!$D$126:$D$155,'CALC CAPEX'!$C83,'INPUT Customer #''s'!K$126:K$155)</f>
        <v>0</v>
      </c>
      <c r="I83" s="229">
        <f>SUMIF('INPUT Customer #''s'!$D$126:$D$155,'CALC CAPEX'!$C83,'INPUT Customer #''s'!L$126:L$155)</f>
        <v>0</v>
      </c>
      <c r="J83" s="1"/>
      <c r="K83" s="1"/>
      <c r="L83" s="1"/>
      <c r="M83" s="1"/>
      <c r="N83" s="1"/>
      <c r="O83" s="1"/>
      <c r="P83" s="1"/>
      <c r="Q83" s="1"/>
      <c r="R83" s="1"/>
      <c r="S83" s="1"/>
      <c r="T83" s="1"/>
    </row>
    <row r="84" spans="2:23">
      <c r="B84" s="212" t="s">
        <v>35</v>
      </c>
      <c r="C84" s="26" t="s">
        <v>24</v>
      </c>
      <c r="D84" s="26" t="str">
        <f>VLOOKUP(C84,'INPUT Customer #''s'!$D$17:$H$46,2,0)</f>
        <v>Secondary</v>
      </c>
      <c r="E84" s="229">
        <f>SUMIF('INPUT Customer #''s'!$D$126:$D$155,'CALC CAPEX'!$C84,'INPUT Customer #''s'!H$126:H$155)</f>
        <v>10659.265139131094</v>
      </c>
      <c r="F84" s="229">
        <f>SUMIF('INPUT Customer #''s'!$D$126:$D$155,'CALC CAPEX'!$C84,'INPUT Customer #''s'!I$126:I$155)</f>
        <v>11592.816641954727</v>
      </c>
      <c r="G84" s="229">
        <f>SUMIF('INPUT Customer #''s'!$D$126:$D$155,'CALC CAPEX'!$C84,'INPUT Customer #''s'!J$126:J$155)</f>
        <v>12526.368144778362</v>
      </c>
      <c r="H84" s="229">
        <f>SUMIF('INPUT Customer #''s'!$D$126:$D$155,'CALC CAPEX'!$C84,'INPUT Customer #''s'!K$126:K$155)</f>
        <v>13459.919647601995</v>
      </c>
      <c r="I84" s="229">
        <f>SUMIF('INPUT Customer #''s'!$D$126:$D$155,'CALC CAPEX'!$C84,'INPUT Customer #''s'!L$126:L$155)</f>
        <v>14393.471150425628</v>
      </c>
      <c r="J84" s="1"/>
      <c r="K84" s="1"/>
      <c r="L84" s="1"/>
      <c r="M84" s="1"/>
      <c r="N84" s="1"/>
      <c r="O84" s="1"/>
      <c r="P84" s="1"/>
      <c r="Q84" s="1"/>
      <c r="R84" s="1"/>
      <c r="S84" s="1"/>
      <c r="T84" s="1"/>
    </row>
    <row r="85" spans="2:23">
      <c r="B85" s="212" t="s">
        <v>35</v>
      </c>
      <c r="C85" s="26" t="s">
        <v>22</v>
      </c>
      <c r="D85" s="26" t="str">
        <f>VLOOKUP(C85,'INPUT Customer #''s'!$D$17:$H$46,2,0)</f>
        <v>Secondary</v>
      </c>
      <c r="E85" s="229">
        <f>SUMIF('INPUT Customer #''s'!$D$126:$D$155,'CALC CAPEX'!$C85,'INPUT Customer #''s'!H$126:H$155)</f>
        <v>10659.265139131094</v>
      </c>
      <c r="F85" s="229">
        <f>SUMIF('INPUT Customer #''s'!$D$126:$D$155,'CALC CAPEX'!$C85,'INPUT Customer #''s'!I$126:I$155)</f>
        <v>11592.816641954727</v>
      </c>
      <c r="G85" s="229">
        <f>SUMIF('INPUT Customer #''s'!$D$126:$D$155,'CALC CAPEX'!$C85,'INPUT Customer #''s'!J$126:J$155)</f>
        <v>12526.368144778362</v>
      </c>
      <c r="H85" s="229">
        <f>SUMIF('INPUT Customer #''s'!$D$126:$D$155,'CALC CAPEX'!$C85,'INPUT Customer #''s'!K$126:K$155)</f>
        <v>13459.919647601995</v>
      </c>
      <c r="I85" s="229">
        <f>SUMIF('INPUT Customer #''s'!$D$126:$D$155,'CALC CAPEX'!$C85,'INPUT Customer #''s'!L$126:L$155)</f>
        <v>14393.471150425628</v>
      </c>
      <c r="J85" s="1"/>
      <c r="K85" s="1"/>
      <c r="L85" s="1"/>
      <c r="M85" s="1"/>
      <c r="N85" s="1"/>
      <c r="O85" s="1"/>
      <c r="P85" s="1"/>
      <c r="Q85" s="1"/>
      <c r="R85" s="1"/>
      <c r="S85" s="1"/>
      <c r="T85" s="1"/>
    </row>
    <row r="86" spans="2:23">
      <c r="B86" s="212" t="s">
        <v>35</v>
      </c>
      <c r="C86" s="26" t="s">
        <v>27</v>
      </c>
      <c r="D86" s="26" t="str">
        <f>VLOOKUP(C86,'INPUT Customer #''s'!$D$17:$H$46,2,0)</f>
        <v>Secondary</v>
      </c>
      <c r="E86" s="229">
        <f>SUMIF('INPUT Customer #''s'!$D$126:$D$155,'CALC CAPEX'!$C86,'INPUT Customer #''s'!H$126:H$155)</f>
        <v>10659.265139131094</v>
      </c>
      <c r="F86" s="229">
        <f>SUMIF('INPUT Customer #''s'!$D$126:$D$155,'CALC CAPEX'!$C86,'INPUT Customer #''s'!I$126:I$155)</f>
        <v>11592.816641954727</v>
      </c>
      <c r="G86" s="229">
        <f>SUMIF('INPUT Customer #''s'!$D$126:$D$155,'CALC CAPEX'!$C86,'INPUT Customer #''s'!J$126:J$155)</f>
        <v>12526.368144778362</v>
      </c>
      <c r="H86" s="229">
        <f>SUMIF('INPUT Customer #''s'!$D$126:$D$155,'CALC CAPEX'!$C86,'INPUT Customer #''s'!K$126:K$155)</f>
        <v>13459.919647601995</v>
      </c>
      <c r="I86" s="229">
        <f>SUMIF('INPUT Customer #''s'!$D$126:$D$155,'CALC CAPEX'!$C86,'INPUT Customer #''s'!L$126:L$155)</f>
        <v>14393.471150425628</v>
      </c>
      <c r="J86" s="1"/>
      <c r="K86" s="1"/>
      <c r="L86" s="1"/>
      <c r="M86" s="1"/>
      <c r="N86" s="1"/>
      <c r="O86" s="1"/>
      <c r="P86" s="1"/>
      <c r="Q86" s="1"/>
      <c r="R86" s="1"/>
      <c r="S86" s="1"/>
      <c r="T86" s="1"/>
    </row>
    <row r="87" spans="2:23">
      <c r="B87" s="212" t="s">
        <v>35</v>
      </c>
      <c r="C87" s="26" t="s">
        <v>29</v>
      </c>
      <c r="D87" s="26" t="str">
        <f>VLOOKUP(C87,'INPUT Customer #''s'!$D$17:$H$46,2,0)</f>
        <v>Secondary</v>
      </c>
      <c r="E87" s="229">
        <f>SUMIF('INPUT Customer #''s'!$D$126:$D$155,'CALC CAPEX'!$C87,'INPUT Customer #''s'!H$126:H$155)</f>
        <v>10659.265139131094</v>
      </c>
      <c r="F87" s="229">
        <f>SUMIF('INPUT Customer #''s'!$D$126:$D$155,'CALC CAPEX'!$C87,'INPUT Customer #''s'!I$126:I$155)</f>
        <v>11592.816641954727</v>
      </c>
      <c r="G87" s="229">
        <f>SUMIF('INPUT Customer #''s'!$D$126:$D$155,'CALC CAPEX'!$C87,'INPUT Customer #''s'!J$126:J$155)</f>
        <v>12526.368144778362</v>
      </c>
      <c r="H87" s="229">
        <f>SUMIF('INPUT Customer #''s'!$D$126:$D$155,'CALC CAPEX'!$C87,'INPUT Customer #''s'!K$126:K$155)</f>
        <v>13459.919647601995</v>
      </c>
      <c r="I87" s="229">
        <f>SUMIF('INPUT Customer #''s'!$D$126:$D$155,'CALC CAPEX'!$C87,'INPUT Customer #''s'!L$126:L$155)</f>
        <v>14393.471150425628</v>
      </c>
      <c r="J87" s="1"/>
      <c r="K87" s="1"/>
      <c r="L87" s="1"/>
      <c r="M87" s="1"/>
      <c r="N87" s="1"/>
      <c r="O87" s="1"/>
      <c r="P87" s="1"/>
      <c r="Q87" s="1"/>
      <c r="R87" s="1"/>
      <c r="S87" s="1"/>
      <c r="T87" s="1"/>
    </row>
    <row r="88" spans="2:23">
      <c r="B88" s="212"/>
      <c r="C88" s="26" t="s">
        <v>28</v>
      </c>
      <c r="D88" s="26" t="str">
        <f>VLOOKUP(C88,'INPUT Customer #''s'!$D$17:$H$46,2,0)</f>
        <v>Secondary</v>
      </c>
      <c r="E88" s="229">
        <f>SUMIF('INPUT Customer #''s'!$D$126:$D$155,'CALC CAPEX'!$C88,'INPUT Customer #''s'!H$126:H$155)</f>
        <v>10659.265139131094</v>
      </c>
      <c r="F88" s="229">
        <f>SUMIF('INPUT Customer #''s'!$D$126:$D$155,'CALC CAPEX'!$C88,'INPUT Customer #''s'!I$126:I$155)</f>
        <v>11592.816641954727</v>
      </c>
      <c r="G88" s="229">
        <f>SUMIF('INPUT Customer #''s'!$D$126:$D$155,'CALC CAPEX'!$C88,'INPUT Customer #''s'!J$126:J$155)</f>
        <v>12526.368144778362</v>
      </c>
      <c r="H88" s="229">
        <f>SUMIF('INPUT Customer #''s'!$D$126:$D$155,'CALC CAPEX'!$C88,'INPUT Customer #''s'!K$126:K$155)</f>
        <v>13459.919647601995</v>
      </c>
      <c r="I88" s="229">
        <f>SUMIF('INPUT Customer #''s'!$D$126:$D$155,'CALC CAPEX'!$C88,'INPUT Customer #''s'!L$126:L$155)</f>
        <v>14393.471150425628</v>
      </c>
      <c r="J88" s="1"/>
      <c r="K88" s="1"/>
      <c r="L88" s="1"/>
      <c r="M88" s="1"/>
      <c r="N88" s="1"/>
      <c r="O88" s="1"/>
      <c r="P88" s="1"/>
      <c r="Q88" s="1"/>
      <c r="R88" s="1"/>
      <c r="S88" s="1"/>
      <c r="T88" s="1"/>
    </row>
    <row r="89" spans="2:23">
      <c r="B89" s="212" t="s">
        <v>35</v>
      </c>
      <c r="C89" s="26" t="s">
        <v>36</v>
      </c>
      <c r="D89" s="26" t="str">
        <f>VLOOKUP(CONCATENATE(B89,"-",C89),'INPUT Customer #''s'!$B$17:$H$46,4,0)</f>
        <v>NA</v>
      </c>
      <c r="E89" s="229">
        <f>SUMIF('INPUT Customer #''s'!$D$126:$D$155,'CALC CAPEX'!$C89,'INPUT Customer #''s'!H$126:H$155)</f>
        <v>0</v>
      </c>
      <c r="F89" s="229">
        <f>SUMIF('INPUT Customer #''s'!$D$126:$D$155,'CALC CAPEX'!$C89,'INPUT Customer #''s'!I$126:I$155)</f>
        <v>0</v>
      </c>
      <c r="G89" s="229">
        <f>SUMIF('INPUT Customer #''s'!$D$126:$D$155,'CALC CAPEX'!$C89,'INPUT Customer #''s'!J$126:J$155)</f>
        <v>0</v>
      </c>
      <c r="H89" s="229">
        <f>SUMIF('INPUT Customer #''s'!$D$126:$D$155,'CALC CAPEX'!$C89,'INPUT Customer #''s'!K$126:K$155)</f>
        <v>0</v>
      </c>
      <c r="I89" s="229">
        <f>SUMIF('INPUT Customer #''s'!$D$126:$D$155,'CALC CAPEX'!$C89,'INPUT Customer #''s'!L$126:L$155)</f>
        <v>0</v>
      </c>
      <c r="J89" s="1"/>
      <c r="K89" s="1"/>
      <c r="L89" s="1"/>
      <c r="M89" s="1"/>
      <c r="N89" s="1"/>
      <c r="O89" s="1"/>
      <c r="P89" s="1"/>
      <c r="Q89" s="1"/>
      <c r="R89" s="1"/>
      <c r="S89" s="1"/>
      <c r="T89" s="1"/>
    </row>
    <row r="90" spans="2:23">
      <c r="B90" s="1"/>
      <c r="C90" s="1"/>
      <c r="D90" s="1"/>
      <c r="E90" s="1"/>
      <c r="F90" s="1"/>
      <c r="G90" s="1"/>
      <c r="H90" s="1"/>
      <c r="I90" s="1"/>
      <c r="J90" s="150"/>
      <c r="K90" s="150"/>
      <c r="L90" s="1"/>
      <c r="M90" s="1"/>
      <c r="N90" s="1"/>
      <c r="O90" s="1"/>
      <c r="P90" s="1"/>
      <c r="Q90" s="1"/>
      <c r="R90" s="1"/>
      <c r="S90" s="1"/>
      <c r="T90" s="1"/>
    </row>
    <row r="91" spans="2:23">
      <c r="B91" s="1"/>
      <c r="C91" s="1"/>
      <c r="D91" s="1"/>
      <c r="E91" s="1"/>
      <c r="F91" s="1"/>
      <c r="G91" s="1"/>
      <c r="H91" s="1"/>
      <c r="I91" s="1"/>
      <c r="J91" s="1"/>
      <c r="K91" s="1"/>
      <c r="L91" s="1"/>
      <c r="M91" s="1"/>
      <c r="N91" s="1"/>
      <c r="O91" s="1"/>
      <c r="P91" s="1"/>
      <c r="Q91" s="150"/>
      <c r="R91" s="150"/>
      <c r="S91" s="150"/>
      <c r="T91" s="150"/>
      <c r="U91" s="150"/>
      <c r="V91" s="150"/>
      <c r="W91" s="150"/>
    </row>
    <row r="92" spans="2:23">
      <c r="B92" s="1"/>
      <c r="C92" s="1"/>
      <c r="D92" s="1"/>
      <c r="E92" s="1"/>
      <c r="F92" s="1"/>
      <c r="G92" s="1"/>
      <c r="H92" s="1"/>
      <c r="I92" s="1"/>
      <c r="J92" s="1"/>
      <c r="K92" s="1"/>
      <c r="L92" s="1"/>
      <c r="M92" s="1"/>
      <c r="N92" s="1"/>
      <c r="O92" s="1"/>
      <c r="P92" s="1"/>
      <c r="Q92" s="150"/>
      <c r="R92" s="150"/>
      <c r="S92" s="150"/>
      <c r="T92" s="150"/>
      <c r="U92" s="150"/>
      <c r="V92" s="150"/>
      <c r="W92" s="150"/>
    </row>
    <row r="93" spans="2:23">
      <c r="B93" s="371" t="s">
        <v>51</v>
      </c>
      <c r="C93" s="371"/>
      <c r="D93" s="371"/>
      <c r="E93" s="371"/>
      <c r="F93" s="371"/>
      <c r="G93" s="371"/>
      <c r="H93" s="371"/>
      <c r="I93" s="371"/>
      <c r="J93" s="1"/>
      <c r="K93" s="1"/>
      <c r="L93" s="1"/>
      <c r="M93" s="1"/>
      <c r="N93" s="1"/>
      <c r="O93" s="1"/>
      <c r="P93" s="1"/>
      <c r="Q93" s="1"/>
      <c r="R93" s="1"/>
      <c r="S93" s="1"/>
      <c r="T93" s="1"/>
    </row>
    <row r="94" spans="2:23">
      <c r="B94" s="105"/>
      <c r="C94" s="1"/>
      <c r="D94" s="1"/>
      <c r="E94" s="1"/>
      <c r="F94" s="1"/>
      <c r="G94" s="1"/>
      <c r="H94" s="1"/>
      <c r="I94" s="1"/>
      <c r="J94" s="1"/>
      <c r="K94" s="1"/>
      <c r="L94" s="1"/>
      <c r="M94" s="1"/>
      <c r="N94" s="1"/>
      <c r="O94" s="1"/>
      <c r="P94" s="1"/>
      <c r="Q94" s="1"/>
      <c r="R94" s="1"/>
      <c r="S94" s="1"/>
      <c r="T94" s="1"/>
    </row>
    <row r="95" spans="2:23" ht="25.5">
      <c r="B95" s="34" t="s">
        <v>12</v>
      </c>
      <c r="C95" s="34" t="s">
        <v>13</v>
      </c>
      <c r="D95" s="35" t="s">
        <v>57</v>
      </c>
      <c r="E95" s="38" t="s">
        <v>42</v>
      </c>
      <c r="F95" s="38" t="s">
        <v>43</v>
      </c>
      <c r="G95" s="38" t="s">
        <v>44</v>
      </c>
      <c r="H95" s="38" t="s">
        <v>45</v>
      </c>
      <c r="I95" s="38" t="s">
        <v>46</v>
      </c>
      <c r="J95" s="1"/>
      <c r="K95" s="1"/>
      <c r="L95" s="1"/>
      <c r="M95" s="1"/>
      <c r="N95" s="1"/>
      <c r="O95" s="1"/>
      <c r="P95" s="1"/>
      <c r="Q95" s="1"/>
      <c r="R95" s="1"/>
      <c r="S95" s="1"/>
      <c r="T95" s="1"/>
    </row>
    <row r="96" spans="2:23" ht="15">
      <c r="B96" s="225" t="s">
        <v>35</v>
      </c>
      <c r="C96" s="26" t="s">
        <v>20</v>
      </c>
      <c r="D96" s="26" t="str">
        <f>VLOOKUP(C96,'INPUT Customer #''s'!$D$17:$H$46,2,0)</f>
        <v>Primary</v>
      </c>
      <c r="E96" s="229">
        <f>SUMIF('INPUT Customer #''s'!$D$126:$D$155,'CALC CAPEX'!$C96,'INPUT Customer #''s'!P$126:P$155)</f>
        <v>1141072.2137213482</v>
      </c>
      <c r="F96" s="229">
        <f>SUMIF('INPUT Customer #''s'!$D$126:$D$155,'CALC CAPEX'!$C96,'INPUT Customer #''s'!Q$126:Q$155)</f>
        <v>1160991.4631289567</v>
      </c>
      <c r="G96" s="229">
        <f>SUMIF('INPUT Customer #''s'!$D$126:$D$155,'CALC CAPEX'!$C96,'INPUT Customer #''s'!R$126:R$155)</f>
        <v>1182271.6632255258</v>
      </c>
      <c r="H96" s="229">
        <f>SUMIF('INPUT Customer #''s'!$D$126:$D$155,'CALC CAPEX'!$C96,'INPUT Customer #''s'!S$126:S$155)</f>
        <v>1203438.9710138901</v>
      </c>
      <c r="I96" s="229">
        <f>SUMIF('INPUT Customer #''s'!$D$126:$D$155,'CALC CAPEX'!$C96,'INPUT Customer #''s'!T$126:T$155)</f>
        <v>1222122.6480217529</v>
      </c>
      <c r="J96" s="1"/>
      <c r="K96" s="1"/>
      <c r="L96" s="1"/>
      <c r="M96" s="1"/>
      <c r="N96" s="150"/>
      <c r="O96" s="207"/>
      <c r="P96" s="1"/>
      <c r="Q96" s="1"/>
      <c r="R96" s="1"/>
      <c r="S96" s="1"/>
      <c r="T96" s="1"/>
    </row>
    <row r="97" spans="2:20">
      <c r="B97" s="212" t="s">
        <v>35</v>
      </c>
      <c r="C97" s="26" t="s">
        <v>15</v>
      </c>
      <c r="D97" s="26" t="str">
        <f>VLOOKUP(C97,'INPUT Customer #''s'!$D$17:$H$46,2,0)</f>
        <v>Primary</v>
      </c>
      <c r="E97" s="229">
        <f>SUMIF('INPUT Customer #''s'!$D$126:$D$155,'CALC CAPEX'!$C97,'INPUT Customer #''s'!P$126:P$155)</f>
        <v>331688.79096229188</v>
      </c>
      <c r="F97" s="229">
        <f>SUMIF('INPUT Customer #''s'!$D$126:$D$155,'CALC CAPEX'!$C97,'INPUT Customer #''s'!Q$126:Q$155)</f>
        <v>331688.79096229188</v>
      </c>
      <c r="G97" s="229">
        <f>SUMIF('INPUT Customer #''s'!$D$126:$D$155,'CALC CAPEX'!$C97,'INPUT Customer #''s'!R$126:R$155)</f>
        <v>331688.79096229188</v>
      </c>
      <c r="H97" s="229">
        <f>SUMIF('INPUT Customer #''s'!$D$126:$D$155,'CALC CAPEX'!$C97,'INPUT Customer #''s'!S$126:S$155)</f>
        <v>331688.79096229188</v>
      </c>
      <c r="I97" s="229">
        <f>SUMIF('INPUT Customer #''s'!$D$126:$D$155,'CALC CAPEX'!$C97,'INPUT Customer #''s'!T$126:T$155)</f>
        <v>331688.79096229188</v>
      </c>
      <c r="J97" s="1"/>
      <c r="K97" s="1"/>
      <c r="L97" s="1"/>
      <c r="M97" s="1"/>
      <c r="N97" s="1"/>
      <c r="O97" s="1"/>
      <c r="P97" s="1"/>
      <c r="Q97" s="1"/>
      <c r="R97" s="1"/>
      <c r="S97" s="1"/>
      <c r="T97" s="1"/>
    </row>
    <row r="98" spans="2:20">
      <c r="B98" s="212" t="s">
        <v>35</v>
      </c>
      <c r="C98" s="26" t="s">
        <v>17</v>
      </c>
      <c r="D98" s="26" t="str">
        <f>VLOOKUP(C98,'INPUT Customer #''s'!$D$17:$H$46,2,0)</f>
        <v>Secondary</v>
      </c>
      <c r="E98" s="229">
        <f>SUMIF('INPUT Customer #''s'!$D$126:$D$155,'CALC CAPEX'!$C98,'INPUT Customer #''s'!P$126:P$155)</f>
        <v>348848.19842850091</v>
      </c>
      <c r="F98" s="229">
        <f>SUMIF('INPUT Customer #''s'!$D$126:$D$155,'CALC CAPEX'!$C98,'INPUT Customer #''s'!Q$126:Q$155)</f>
        <v>344000.95317821001</v>
      </c>
      <c r="G98" s="229">
        <f>SUMIF('INPUT Customer #''s'!$D$126:$D$155,'CALC CAPEX'!$C98,'INPUT Customer #''s'!R$126:R$155)</f>
        <v>339204.19176517648</v>
      </c>
      <c r="H98" s="229">
        <f>SUMIF('INPUT Customer #''s'!$D$126:$D$155,'CALC CAPEX'!$C98,'INPUT Customer #''s'!S$126:S$155)</f>
        <v>334403.49654664233</v>
      </c>
      <c r="I98" s="229">
        <f>SUMIF('INPUT Customer #''s'!$D$126:$D$155,'CALC CAPEX'!$C98,'INPUT Customer #''s'!T$126:T$155)</f>
        <v>329516.25760709564</v>
      </c>
      <c r="J98" s="1"/>
      <c r="K98" s="1"/>
      <c r="L98" s="1"/>
      <c r="M98" s="1"/>
      <c r="N98" s="1"/>
      <c r="O98" s="1"/>
      <c r="Q98" s="1"/>
      <c r="R98" s="1"/>
      <c r="S98" s="1"/>
      <c r="T98" s="1"/>
    </row>
    <row r="99" spans="2:20">
      <c r="B99" s="212" t="s">
        <v>35</v>
      </c>
      <c r="C99" s="26" t="s">
        <v>23</v>
      </c>
      <c r="D99" s="26" t="str">
        <f>VLOOKUP(C99,'INPUT Customer #''s'!$D$17:$H$46,2,0)</f>
        <v>Secondary</v>
      </c>
      <c r="E99" s="229">
        <f>SUMIF('INPUT Customer #''s'!$D$126:$D$155,'CALC CAPEX'!$C99,'INPUT Customer #''s'!P$126:P$155)</f>
        <v>154662.6295797257</v>
      </c>
      <c r="F99" s="229">
        <f>SUMIF('INPUT Customer #''s'!$D$126:$D$155,'CALC CAPEX'!$C99,'INPUT Customer #''s'!Q$126:Q$155)</f>
        <v>152513.59254870465</v>
      </c>
      <c r="G99" s="229">
        <f>SUMIF('INPUT Customer #''s'!$D$126:$D$155,'CALC CAPEX'!$C99,'INPUT Customer #''s'!R$126:R$155)</f>
        <v>150386.93763992668</v>
      </c>
      <c r="H99" s="229">
        <f>SUMIF('INPUT Customer #''s'!$D$126:$D$155,'CALC CAPEX'!$C99,'INPUT Customer #''s'!S$126:S$155)</f>
        <v>148258.53866967518</v>
      </c>
      <c r="I99" s="229">
        <f>SUMIF('INPUT Customer #''s'!$D$126:$D$155,'CALC CAPEX'!$C99,'INPUT Customer #''s'!T$126:T$155)</f>
        <v>146091.77034700706</v>
      </c>
      <c r="J99" s="1"/>
      <c r="K99" s="1"/>
      <c r="L99" s="1"/>
      <c r="M99" s="1"/>
      <c r="N99" s="1"/>
      <c r="O99" s="1"/>
      <c r="P99" s="1"/>
      <c r="Q99" s="1"/>
      <c r="R99" s="1"/>
      <c r="S99" s="1"/>
      <c r="T99" s="1"/>
    </row>
    <row r="100" spans="2:20">
      <c r="B100" s="212" t="s">
        <v>35</v>
      </c>
      <c r="C100" s="26" t="s">
        <v>31</v>
      </c>
      <c r="D100" s="26" t="str">
        <f>VLOOKUP(C100,'INPUT Customer #''s'!$D$17:$H$46,2,0)</f>
        <v>Primary</v>
      </c>
      <c r="E100" s="229">
        <f>SUMIF('INPUT Customer #''s'!$D$126:$D$155,'CALC CAPEX'!$C100,'INPUT Customer #''s'!P$126:P$155)</f>
        <v>73871.734745714275</v>
      </c>
      <c r="F100" s="229">
        <f>SUMIF('INPUT Customer #''s'!$D$126:$D$155,'CALC CAPEX'!$C100,'INPUT Customer #''s'!Q$126:Q$155)</f>
        <v>74885.02215359715</v>
      </c>
      <c r="G100" s="229">
        <f>SUMIF('INPUT Customer #''s'!$D$126:$D$155,'CALC CAPEX'!$C100,'INPUT Customer #''s'!R$126:R$155)</f>
        <v>75970.069598369766</v>
      </c>
      <c r="H100" s="229">
        <f>SUMIF('INPUT Customer #''s'!$D$126:$D$155,'CALC CAPEX'!$C100,'INPUT Customer #''s'!S$126:S$155)</f>
        <v>77076.702662556228</v>
      </c>
      <c r="I100" s="229">
        <f>SUMIF('INPUT Customer #''s'!$D$126:$D$155,'CALC CAPEX'!$C100,'INPUT Customer #''s'!T$126:T$155)</f>
        <v>78088.095881368688</v>
      </c>
      <c r="J100" s="1"/>
      <c r="K100" s="1"/>
      <c r="L100" s="1"/>
      <c r="M100" s="1"/>
      <c r="N100" s="1"/>
      <c r="O100" s="1"/>
      <c r="P100" s="1"/>
      <c r="Q100" s="1"/>
      <c r="R100" s="1"/>
      <c r="S100" s="1"/>
      <c r="T100" s="1"/>
    </row>
    <row r="101" spans="2:20">
      <c r="B101" s="212" t="s">
        <v>35</v>
      </c>
      <c r="C101" s="26" t="s">
        <v>18</v>
      </c>
      <c r="D101" s="26" t="str">
        <f>VLOOKUP(C101,'INPUT Customer #''s'!$D$17:$H$46,2,0)</f>
        <v>Primary</v>
      </c>
      <c r="E101" s="229">
        <f>SUMIF('INPUT Customer #''s'!$D$126:$D$155,'CALC CAPEX'!$C101,'INPUT Customer #''s'!P$126:P$155)</f>
        <v>67165.660410717523</v>
      </c>
      <c r="F101" s="229">
        <f>SUMIF('INPUT Customer #''s'!$D$126:$D$155,'CALC CAPEX'!$C101,'INPUT Customer #''s'!Q$126:Q$155)</f>
        <v>68086.961611651699</v>
      </c>
      <c r="G101" s="229">
        <f>SUMIF('INPUT Customer #''s'!$D$126:$D$155,'CALC CAPEX'!$C101,'INPUT Customer #''s'!R$126:R$155)</f>
        <v>69073.508475022099</v>
      </c>
      <c r="H101" s="229">
        <f>SUMIF('INPUT Customer #''s'!$D$126:$D$155,'CALC CAPEX'!$C101,'INPUT Customer #''s'!S$126:S$155)</f>
        <v>70079.681415785919</v>
      </c>
      <c r="I101" s="229">
        <f>SUMIF('INPUT Customer #''s'!$D$126:$D$155,'CALC CAPEX'!$C101,'INPUT Customer #''s'!T$126:T$155)</f>
        <v>70999.26038208876</v>
      </c>
      <c r="J101" s="1"/>
      <c r="K101" s="1"/>
      <c r="L101" s="1"/>
      <c r="M101" s="1"/>
      <c r="N101" s="1"/>
      <c r="O101" s="1"/>
      <c r="P101" s="1"/>
      <c r="Q101" s="1"/>
      <c r="R101" s="1"/>
      <c r="S101" s="1"/>
      <c r="T101" s="1"/>
    </row>
    <row r="102" spans="2:20">
      <c r="B102" s="212" t="s">
        <v>35</v>
      </c>
      <c r="C102" s="26" t="s">
        <v>25</v>
      </c>
      <c r="D102" s="26" t="str">
        <f>VLOOKUP(C102,'INPUT Customer #''s'!$D$17:$H$46,2,0)</f>
        <v>Primary</v>
      </c>
      <c r="E102" s="229">
        <f>SUMIF('INPUT Customer #''s'!$D$126:$D$155,'CALC CAPEX'!$C102,'INPUT Customer #''s'!P$126:P$155)</f>
        <v>25056.440207913798</v>
      </c>
      <c r="F102" s="229">
        <f>SUMIF('INPUT Customer #''s'!$D$126:$D$155,'CALC CAPEX'!$C102,'INPUT Customer #''s'!Q$126:Q$155)</f>
        <v>25400.135606924614</v>
      </c>
      <c r="G102" s="229">
        <f>SUMIF('INPUT Customer #''s'!$D$126:$D$155,'CALC CAPEX'!$C102,'INPUT Customer #''s'!R$126:R$155)</f>
        <v>25768.171182592097</v>
      </c>
      <c r="H102" s="229">
        <f>SUMIF('INPUT Customer #''s'!$D$126:$D$155,'CALC CAPEX'!$C102,'INPUT Customer #''s'!S$126:S$155)</f>
        <v>26143.528351343266</v>
      </c>
      <c r="I102" s="229">
        <f>SUMIF('INPUT Customer #''s'!$D$126:$D$155,'CALC CAPEX'!$C102,'INPUT Customer #''s'!T$126:T$155)</f>
        <v>26486.581263273623</v>
      </c>
      <c r="J102" s="1"/>
      <c r="K102" s="1"/>
      <c r="L102" s="1"/>
      <c r="M102" s="1"/>
      <c r="N102" s="1"/>
      <c r="O102" s="1"/>
      <c r="P102" s="1"/>
      <c r="Q102" s="1"/>
      <c r="R102" s="1"/>
      <c r="S102" s="1"/>
      <c r="T102" s="1"/>
    </row>
    <row r="103" spans="2:20">
      <c r="B103" s="212" t="s">
        <v>35</v>
      </c>
      <c r="C103" s="26" t="s">
        <v>37</v>
      </c>
      <c r="D103" s="26" t="str">
        <f>VLOOKUP(C103,'INPUT Customer #''s'!$D$17:$H$46,2,0)</f>
        <v>NA</v>
      </c>
      <c r="E103" s="229">
        <f>SUMIF('INPUT Customer #''s'!$D$126:$D$155,'CALC CAPEX'!$C103,'INPUT Customer #''s'!P$126:P$155)</f>
        <v>0</v>
      </c>
      <c r="F103" s="229">
        <f>SUMIF('INPUT Customer #''s'!$D$126:$D$155,'CALC CAPEX'!$C103,'INPUT Customer #''s'!Q$126:Q$155)</f>
        <v>0</v>
      </c>
      <c r="G103" s="229">
        <f>SUMIF('INPUT Customer #''s'!$D$126:$D$155,'CALC CAPEX'!$C103,'INPUT Customer #''s'!R$126:R$155)</f>
        <v>0</v>
      </c>
      <c r="H103" s="229">
        <f>SUMIF('INPUT Customer #''s'!$D$126:$D$155,'CALC CAPEX'!$C103,'INPUT Customer #''s'!S$126:S$155)</f>
        <v>0</v>
      </c>
      <c r="I103" s="229">
        <f>SUMIF('INPUT Customer #''s'!$D$126:$D$155,'CALC CAPEX'!$C103,'INPUT Customer #''s'!T$126:T$155)</f>
        <v>0</v>
      </c>
      <c r="J103" s="1"/>
      <c r="K103" s="1"/>
      <c r="L103" s="1"/>
      <c r="M103" s="1"/>
      <c r="N103" s="1"/>
      <c r="O103" s="1"/>
      <c r="P103" s="1"/>
      <c r="Q103" s="1"/>
      <c r="R103" s="1"/>
      <c r="S103" s="1"/>
      <c r="T103" s="1"/>
    </row>
    <row r="104" spans="2:20">
      <c r="B104" s="212" t="s">
        <v>35</v>
      </c>
      <c r="C104" s="26" t="s">
        <v>24</v>
      </c>
      <c r="D104" s="26" t="str">
        <f>VLOOKUP(C104,'INPUT Customer #''s'!$D$17:$H$46,2,0)</f>
        <v>Secondary</v>
      </c>
      <c r="E104" s="229">
        <f>SUMIF('INPUT Customer #''s'!$D$126:$D$155,'CALC CAPEX'!$C104,'INPUT Customer #''s'!P$126:P$155)</f>
        <v>16068.200926994825</v>
      </c>
      <c r="F104" s="229">
        <f>SUMIF('INPUT Customer #''s'!$D$126:$D$155,'CALC CAPEX'!$C104,'INPUT Customer #''s'!Q$126:Q$155)</f>
        <v>17475.473654267553</v>
      </c>
      <c r="G104" s="229">
        <f>SUMIF('INPUT Customer #''s'!$D$126:$D$155,'CALC CAPEX'!$C104,'INPUT Customer #''s'!R$126:R$155)</f>
        <v>18882.746381540281</v>
      </c>
      <c r="H104" s="229">
        <f>SUMIF('INPUT Customer #''s'!$D$126:$D$155,'CALC CAPEX'!$C104,'INPUT Customer #''s'!S$126:S$155)</f>
        <v>20290.019108813009</v>
      </c>
      <c r="I104" s="229">
        <f>SUMIF('INPUT Customer #''s'!$D$126:$D$155,'CALC CAPEX'!$C104,'INPUT Customer #''s'!T$126:T$155)</f>
        <v>21697.291836085737</v>
      </c>
      <c r="J104" s="1"/>
      <c r="K104" s="1"/>
      <c r="L104" s="1"/>
      <c r="M104" s="1"/>
      <c r="N104" s="1"/>
      <c r="O104" s="1"/>
      <c r="P104" s="1"/>
      <c r="Q104" s="1"/>
      <c r="R104" s="1"/>
      <c r="S104" s="1"/>
      <c r="T104" s="1"/>
    </row>
    <row r="105" spans="2:20">
      <c r="B105" s="212" t="s">
        <v>35</v>
      </c>
      <c r="C105" s="26" t="s">
        <v>22</v>
      </c>
      <c r="D105" s="26" t="str">
        <f>VLOOKUP(C105,'INPUT Customer #''s'!$D$17:$H$46,2,0)</f>
        <v>Secondary</v>
      </c>
      <c r="E105" s="229">
        <f>SUMIF('INPUT Customer #''s'!$D$126:$D$155,'CALC CAPEX'!$C105,'INPUT Customer #''s'!P$126:P$155)</f>
        <v>16068.200926994825</v>
      </c>
      <c r="F105" s="229">
        <f>SUMIF('INPUT Customer #''s'!$D$126:$D$155,'CALC CAPEX'!$C105,'INPUT Customer #''s'!Q$126:Q$155)</f>
        <v>17475.473654267553</v>
      </c>
      <c r="G105" s="229">
        <f>SUMIF('INPUT Customer #''s'!$D$126:$D$155,'CALC CAPEX'!$C105,'INPUT Customer #''s'!R$126:R$155)</f>
        <v>18882.746381540281</v>
      </c>
      <c r="H105" s="229">
        <f>SUMIF('INPUT Customer #''s'!$D$126:$D$155,'CALC CAPEX'!$C105,'INPUT Customer #''s'!S$126:S$155)</f>
        <v>20290.019108813009</v>
      </c>
      <c r="I105" s="229">
        <f>SUMIF('INPUT Customer #''s'!$D$126:$D$155,'CALC CAPEX'!$C105,'INPUT Customer #''s'!T$126:T$155)</f>
        <v>21697.291836085737</v>
      </c>
      <c r="J105" s="1"/>
      <c r="K105" s="1"/>
      <c r="L105" s="1"/>
      <c r="M105" s="1"/>
      <c r="N105" s="1"/>
      <c r="O105" s="1"/>
      <c r="P105" s="1"/>
      <c r="Q105" s="1"/>
      <c r="R105" s="1"/>
      <c r="S105" s="1"/>
      <c r="T105" s="1"/>
    </row>
    <row r="106" spans="2:20">
      <c r="B106" s="212"/>
      <c r="C106" s="26" t="s">
        <v>27</v>
      </c>
      <c r="D106" s="26" t="str">
        <f>VLOOKUP(C106,'INPUT Customer #''s'!$D$17:$H$46,2,0)</f>
        <v>Secondary</v>
      </c>
      <c r="E106" s="229">
        <f>SUMIF('INPUT Customer #''s'!$D$126:$D$155,'CALC CAPEX'!$C106,'INPUT Customer #''s'!P$126:P$155)</f>
        <v>16068.200926994825</v>
      </c>
      <c r="F106" s="229">
        <f>SUMIF('INPUT Customer #''s'!$D$126:$D$155,'CALC CAPEX'!$C106,'INPUT Customer #''s'!Q$126:Q$155)</f>
        <v>17475.473654267553</v>
      </c>
      <c r="G106" s="229">
        <f>SUMIF('INPUT Customer #''s'!$D$126:$D$155,'CALC CAPEX'!$C106,'INPUT Customer #''s'!R$126:R$155)</f>
        <v>18882.746381540281</v>
      </c>
      <c r="H106" s="229">
        <f>SUMIF('INPUT Customer #''s'!$D$126:$D$155,'CALC CAPEX'!$C106,'INPUT Customer #''s'!S$126:S$155)</f>
        <v>20290.019108813009</v>
      </c>
      <c r="I106" s="229">
        <f>SUMIF('INPUT Customer #''s'!$D$126:$D$155,'CALC CAPEX'!$C106,'INPUT Customer #''s'!T$126:T$155)</f>
        <v>21697.291836085737</v>
      </c>
      <c r="J106" s="1"/>
      <c r="K106" s="1"/>
      <c r="L106" s="1"/>
      <c r="M106" s="1"/>
      <c r="N106" s="1"/>
      <c r="O106" s="1"/>
      <c r="P106" s="1"/>
      <c r="Q106" s="1"/>
      <c r="R106" s="1"/>
      <c r="S106" s="1"/>
      <c r="T106" s="1"/>
    </row>
    <row r="107" spans="2:20">
      <c r="B107" s="212" t="s">
        <v>35</v>
      </c>
      <c r="C107" s="26" t="s">
        <v>29</v>
      </c>
      <c r="D107" s="26" t="str">
        <f>VLOOKUP(C107,'INPUT Customer #''s'!$D$17:$H$46,2,0)</f>
        <v>Secondary</v>
      </c>
      <c r="E107" s="229">
        <f>SUMIF('INPUT Customer #''s'!$D$126:$D$155,'CALC CAPEX'!$C107,'INPUT Customer #''s'!P$126:P$155)</f>
        <v>16068.200926994825</v>
      </c>
      <c r="F107" s="229">
        <f>SUMIF('INPUT Customer #''s'!$D$126:$D$155,'CALC CAPEX'!$C107,'INPUT Customer #''s'!Q$126:Q$155)</f>
        <v>17475.473654267553</v>
      </c>
      <c r="G107" s="229">
        <f>SUMIF('INPUT Customer #''s'!$D$126:$D$155,'CALC CAPEX'!$C107,'INPUT Customer #''s'!R$126:R$155)</f>
        <v>18882.746381540281</v>
      </c>
      <c r="H107" s="229">
        <f>SUMIF('INPUT Customer #''s'!$D$126:$D$155,'CALC CAPEX'!$C107,'INPUT Customer #''s'!S$126:S$155)</f>
        <v>20290.019108813009</v>
      </c>
      <c r="I107" s="229">
        <f>SUMIF('INPUT Customer #''s'!$D$126:$D$155,'CALC CAPEX'!$C107,'INPUT Customer #''s'!T$126:T$155)</f>
        <v>21697.291836085737</v>
      </c>
      <c r="J107" s="1"/>
      <c r="K107" s="1"/>
      <c r="L107" s="1"/>
      <c r="M107" s="1"/>
      <c r="N107" s="1"/>
      <c r="O107" s="1"/>
      <c r="P107" s="1"/>
      <c r="Q107" s="1"/>
      <c r="R107" s="1"/>
      <c r="S107" s="1"/>
      <c r="T107" s="1"/>
    </row>
    <row r="108" spans="2:20">
      <c r="B108" s="212"/>
      <c r="C108" s="26" t="s">
        <v>28</v>
      </c>
      <c r="D108" s="26" t="str">
        <f>VLOOKUP(C108,'INPUT Customer #''s'!$D$17:$H$46,2,0)</f>
        <v>Secondary</v>
      </c>
      <c r="E108" s="229">
        <f>SUMIF('INPUT Customer #''s'!$D$126:$D$155,'CALC CAPEX'!$C108,'INPUT Customer #''s'!P$126:P$155)</f>
        <v>16068.200926994825</v>
      </c>
      <c r="F108" s="229">
        <f>SUMIF('INPUT Customer #''s'!$D$126:$D$155,'CALC CAPEX'!$C108,'INPUT Customer #''s'!Q$126:Q$155)</f>
        <v>17475.473654267553</v>
      </c>
      <c r="G108" s="229">
        <f>SUMIF('INPUT Customer #''s'!$D$126:$D$155,'CALC CAPEX'!$C108,'INPUT Customer #''s'!R$126:R$155)</f>
        <v>18882.746381540281</v>
      </c>
      <c r="H108" s="229">
        <f>SUMIF('INPUT Customer #''s'!$D$126:$D$155,'CALC CAPEX'!$C108,'INPUT Customer #''s'!S$126:S$155)</f>
        <v>20290.019108813009</v>
      </c>
      <c r="I108" s="229">
        <f>SUMIF('INPUT Customer #''s'!$D$126:$D$155,'CALC CAPEX'!$C108,'INPUT Customer #''s'!T$126:T$155)</f>
        <v>21697.291836085737</v>
      </c>
      <c r="J108" s="1"/>
      <c r="K108" s="1"/>
      <c r="L108" s="1"/>
      <c r="M108" s="1"/>
      <c r="N108" s="1"/>
      <c r="O108" s="1"/>
      <c r="P108" s="1"/>
      <c r="Q108" s="1"/>
      <c r="R108" s="1"/>
      <c r="S108" s="1"/>
      <c r="T108" s="1"/>
    </row>
    <row r="109" spans="2:20">
      <c r="B109" s="212" t="s">
        <v>35</v>
      </c>
      <c r="C109" s="26" t="s">
        <v>36</v>
      </c>
      <c r="D109" s="26" t="str">
        <f>VLOOKUP(CONCATENATE(B109,"-",C109),'INPUT Customer #''s'!$B$17:$H$46,4,0)</f>
        <v>NA</v>
      </c>
      <c r="E109" s="229">
        <f>SUMIF('INPUT Customer #''s'!$D$126:$D$155,'CALC CAPEX'!$C109,'INPUT Customer #''s'!P$126:P$155)</f>
        <v>0</v>
      </c>
      <c r="F109" s="229">
        <f>SUMIF('INPUT Customer #''s'!$D$126:$D$155,'CALC CAPEX'!$C109,'INPUT Customer #''s'!Q$126:Q$155)</f>
        <v>0</v>
      </c>
      <c r="G109" s="229">
        <f>SUMIF('INPUT Customer #''s'!$D$126:$D$155,'CALC CAPEX'!$C109,'INPUT Customer #''s'!R$126:R$155)</f>
        <v>0</v>
      </c>
      <c r="H109" s="229">
        <f>SUMIF('INPUT Customer #''s'!$D$126:$D$155,'CALC CAPEX'!$C109,'INPUT Customer #''s'!S$126:S$155)</f>
        <v>0</v>
      </c>
      <c r="I109" s="229">
        <f>SUMIF('INPUT Customer #''s'!$D$126:$D$155,'CALC CAPEX'!$C109,'INPUT Customer #''s'!T$126:T$155)</f>
        <v>0</v>
      </c>
      <c r="J109" s="1"/>
      <c r="K109" s="1"/>
      <c r="L109" s="1"/>
      <c r="M109" s="1"/>
      <c r="N109" s="1"/>
      <c r="O109" s="1"/>
      <c r="P109" s="1"/>
      <c r="Q109" s="1"/>
      <c r="R109" s="1"/>
      <c r="S109" s="1"/>
      <c r="T109" s="1"/>
    </row>
    <row r="110" spans="2:20">
      <c r="B110" s="1"/>
      <c r="C110" s="1"/>
      <c r="D110" s="1"/>
      <c r="E110" s="1"/>
      <c r="F110" s="1"/>
      <c r="G110" s="1"/>
      <c r="H110" s="1"/>
      <c r="I110" s="1"/>
      <c r="J110" s="150"/>
      <c r="K110" s="150"/>
      <c r="L110" s="1"/>
      <c r="M110" s="1"/>
      <c r="N110" s="1"/>
      <c r="O110" s="1"/>
      <c r="P110" s="1"/>
      <c r="Q110" s="1"/>
      <c r="R110" s="1"/>
      <c r="S110" s="1"/>
      <c r="T110" s="1"/>
    </row>
    <row r="111" spans="2:20">
      <c r="B111" s="1"/>
      <c r="C111" s="1"/>
      <c r="D111" s="1"/>
      <c r="E111" s="1"/>
      <c r="F111" s="1"/>
      <c r="G111" s="1"/>
      <c r="H111" s="1"/>
      <c r="I111" s="1"/>
      <c r="J111" s="1"/>
      <c r="K111" s="1"/>
      <c r="L111" s="1"/>
      <c r="M111" s="1"/>
      <c r="N111" s="1"/>
      <c r="O111" s="1"/>
      <c r="P111" s="1"/>
      <c r="Q111" s="1"/>
      <c r="R111" s="1"/>
      <c r="S111" s="1"/>
      <c r="T111" s="1"/>
    </row>
    <row r="112" spans="2:20">
      <c r="B112" s="371" t="s">
        <v>220</v>
      </c>
      <c r="C112" s="371"/>
      <c r="D112" s="371"/>
      <c r="E112" s="371"/>
      <c r="F112" s="371"/>
      <c r="G112" s="371"/>
      <c r="H112" s="371"/>
      <c r="I112" s="371"/>
      <c r="J112" s="1"/>
      <c r="K112" s="1"/>
      <c r="L112" s="1"/>
      <c r="M112" s="1"/>
      <c r="N112" s="1"/>
      <c r="O112" s="1"/>
      <c r="P112" s="1"/>
      <c r="Q112" s="1"/>
      <c r="R112" s="1"/>
      <c r="S112" s="1"/>
      <c r="T112" s="1"/>
    </row>
    <row r="113" spans="2:20">
      <c r="B113" s="105"/>
      <c r="C113" s="1"/>
      <c r="D113" s="1"/>
      <c r="E113" s="1"/>
      <c r="F113" s="1"/>
      <c r="G113" s="1"/>
      <c r="H113" s="1"/>
      <c r="I113" s="1"/>
      <c r="J113" s="1"/>
      <c r="K113" s="1"/>
      <c r="L113" s="1"/>
      <c r="M113" s="1"/>
      <c r="N113" s="1"/>
      <c r="O113" s="1"/>
      <c r="P113" s="1"/>
      <c r="Q113" s="1"/>
      <c r="R113" s="1"/>
      <c r="S113" s="1"/>
      <c r="T113" s="1"/>
    </row>
    <row r="114" spans="2:20" ht="25.5">
      <c r="B114" s="34" t="s">
        <v>12</v>
      </c>
      <c r="C114" s="34" t="s">
        <v>13</v>
      </c>
      <c r="D114" s="35" t="s">
        <v>57</v>
      </c>
      <c r="E114" s="38" t="s">
        <v>42</v>
      </c>
      <c r="F114" s="38" t="s">
        <v>43</v>
      </c>
      <c r="G114" s="38" t="s">
        <v>44</v>
      </c>
      <c r="H114" s="38" t="s">
        <v>45</v>
      </c>
      <c r="I114" s="38" t="s">
        <v>46</v>
      </c>
      <c r="J114" s="1"/>
      <c r="K114" s="1"/>
      <c r="L114" s="1"/>
      <c r="M114" s="1"/>
      <c r="N114" s="1"/>
      <c r="O114" s="1"/>
      <c r="P114" s="1"/>
      <c r="Q114" s="1"/>
      <c r="R114" s="1"/>
      <c r="S114" s="1"/>
      <c r="T114" s="1"/>
    </row>
    <row r="115" spans="2:20" ht="15">
      <c r="B115" s="225" t="s">
        <v>35</v>
      </c>
      <c r="C115" s="26" t="s">
        <v>20</v>
      </c>
      <c r="D115" s="26" t="str">
        <f>VLOOKUP(C115,'INPUT Customer #''s'!$D$17:$H$46,2,0)</f>
        <v>Primary</v>
      </c>
      <c r="E115" s="30">
        <f>IF(E96&gt;0,E76/E96,0)</f>
        <v>1.1574530582518865</v>
      </c>
      <c r="F115" s="30">
        <f t="shared" ref="F115:I115" si="19">IF(F96&gt;0,F76/F96,0)</f>
        <v>1.1574530582518863</v>
      </c>
      <c r="G115" s="30">
        <f t="shared" si="19"/>
        <v>1.1574530582518865</v>
      </c>
      <c r="H115" s="30">
        <f t="shared" si="19"/>
        <v>1.1574530582518865</v>
      </c>
      <c r="I115" s="30">
        <f t="shared" si="19"/>
        <v>1.1574530582518865</v>
      </c>
      <c r="J115" s="1"/>
      <c r="K115" s="1"/>
      <c r="L115" s="1"/>
      <c r="M115" s="1"/>
      <c r="N115" s="150"/>
      <c r="O115" s="207"/>
      <c r="P115" s="1"/>
      <c r="Q115" s="1"/>
      <c r="R115" s="1"/>
      <c r="S115" s="1"/>
      <c r="T115" s="1"/>
    </row>
    <row r="116" spans="2:20">
      <c r="B116" s="212" t="s">
        <v>35</v>
      </c>
      <c r="C116" s="26" t="s">
        <v>15</v>
      </c>
      <c r="D116" s="26" t="str">
        <f>VLOOKUP(C116,'INPUT Customer #''s'!$D$17:$H$46,2,0)</f>
        <v>Primary</v>
      </c>
      <c r="E116" s="30">
        <f t="shared" ref="E116:I116" si="20">IF(E97&gt;0,E77/E97,0)</f>
        <v>1.28837377786167</v>
      </c>
      <c r="F116" s="30">
        <f t="shared" si="20"/>
        <v>1.28837377786167</v>
      </c>
      <c r="G116" s="30">
        <f t="shared" si="20"/>
        <v>1.28837377786167</v>
      </c>
      <c r="H116" s="30">
        <f t="shared" si="20"/>
        <v>1.28837377786167</v>
      </c>
      <c r="I116" s="30">
        <f t="shared" si="20"/>
        <v>1.28837377786167</v>
      </c>
      <c r="J116" s="1"/>
      <c r="K116" s="1"/>
      <c r="L116" s="1"/>
      <c r="M116" s="1"/>
      <c r="N116" s="1"/>
      <c r="O116" s="1"/>
      <c r="P116" s="1"/>
      <c r="Q116" s="1"/>
      <c r="R116" s="1"/>
      <c r="S116" s="1"/>
      <c r="T116" s="1"/>
    </row>
    <row r="117" spans="2:20">
      <c r="B117" s="212" t="s">
        <v>35</v>
      </c>
      <c r="C117" s="26" t="s">
        <v>17</v>
      </c>
      <c r="D117" s="26" t="str">
        <f>VLOOKUP(C117,'INPUT Customer #''s'!$D$17:$H$46,2,0)</f>
        <v>Secondary</v>
      </c>
      <c r="E117" s="30">
        <f t="shared" ref="E117:I117" si="21">IF(E98&gt;0,E78/E98,0)</f>
        <v>0.64305490459201986</v>
      </c>
      <c r="F117" s="30">
        <f t="shared" si="21"/>
        <v>0.64305490459201986</v>
      </c>
      <c r="G117" s="30">
        <f t="shared" si="21"/>
        <v>0.64305490459201975</v>
      </c>
      <c r="H117" s="30">
        <f t="shared" si="21"/>
        <v>0.64305490459201986</v>
      </c>
      <c r="I117" s="30">
        <f t="shared" si="21"/>
        <v>0.64305490459201986</v>
      </c>
      <c r="J117" s="1"/>
      <c r="K117" s="1"/>
      <c r="L117" s="1"/>
      <c r="M117" s="1"/>
      <c r="N117" s="1"/>
      <c r="O117" s="1"/>
      <c r="Q117" s="1"/>
      <c r="R117" s="1"/>
      <c r="S117" s="1"/>
      <c r="T117" s="1"/>
    </row>
    <row r="118" spans="2:20">
      <c r="B118" s="212" t="s">
        <v>35</v>
      </c>
      <c r="C118" s="26" t="s">
        <v>23</v>
      </c>
      <c r="D118" s="26" t="str">
        <f>VLOOKUP(C118,'INPUT Customer #''s'!$D$17:$H$46,2,0)</f>
        <v>Secondary</v>
      </c>
      <c r="E118" s="30">
        <f t="shared" ref="E118:I118" si="22">IF(E99&gt;0,E79/E99,0)</f>
        <v>0.64305490459201986</v>
      </c>
      <c r="F118" s="30">
        <f t="shared" si="22"/>
        <v>0.64305490459201986</v>
      </c>
      <c r="G118" s="30">
        <f t="shared" si="22"/>
        <v>0.64305490459201986</v>
      </c>
      <c r="H118" s="30">
        <f t="shared" si="22"/>
        <v>0.64305490459201986</v>
      </c>
      <c r="I118" s="30">
        <f t="shared" si="22"/>
        <v>0.64305490459201997</v>
      </c>
      <c r="J118" s="1"/>
      <c r="K118" s="1"/>
      <c r="L118" s="1"/>
      <c r="M118" s="1"/>
      <c r="N118" s="1"/>
      <c r="O118" s="1"/>
      <c r="P118" s="1"/>
      <c r="Q118" s="1"/>
      <c r="R118" s="1"/>
      <c r="S118" s="1"/>
      <c r="T118" s="1"/>
    </row>
    <row r="119" spans="2:20">
      <c r="B119" s="212" t="s">
        <v>35</v>
      </c>
      <c r="C119" s="26" t="s">
        <v>31</v>
      </c>
      <c r="D119" s="26" t="str">
        <f>VLOOKUP(C119,'INPUT Customer #''s'!$D$17:$H$46,2,0)</f>
        <v>Primary</v>
      </c>
      <c r="E119" s="30">
        <f t="shared" ref="E119:I119" si="23">IF(E100&gt;0,E80/E100,0)</f>
        <v>1.7694818625810782</v>
      </c>
      <c r="F119" s="30">
        <f t="shared" si="23"/>
        <v>1.7694818625810778</v>
      </c>
      <c r="G119" s="30">
        <f t="shared" si="23"/>
        <v>1.769481862581078</v>
      </c>
      <c r="H119" s="30">
        <f t="shared" si="23"/>
        <v>1.7694818625810778</v>
      </c>
      <c r="I119" s="30">
        <f t="shared" si="23"/>
        <v>1.7694818625810782</v>
      </c>
      <c r="J119" s="1"/>
      <c r="K119" s="1"/>
      <c r="L119" s="1"/>
      <c r="M119" s="1"/>
      <c r="N119" s="1"/>
      <c r="O119" s="1"/>
      <c r="P119" s="1"/>
      <c r="Q119" s="1"/>
      <c r="R119" s="1"/>
      <c r="S119" s="1"/>
      <c r="T119" s="1"/>
    </row>
    <row r="120" spans="2:20">
      <c r="B120" s="212" t="s">
        <v>35</v>
      </c>
      <c r="C120" s="26" t="s">
        <v>18</v>
      </c>
      <c r="D120" s="26" t="str">
        <f>VLOOKUP(C120,'INPUT Customer #''s'!$D$17:$H$46,2,0)</f>
        <v>Primary</v>
      </c>
      <c r="E120" s="30">
        <f t="shared" ref="E120:I120" si="24">IF(E101&gt;0,E81/E101,0)</f>
        <v>1.2295468818739506</v>
      </c>
      <c r="F120" s="30">
        <f t="shared" si="24"/>
        <v>1.2295468818739506</v>
      </c>
      <c r="G120" s="30">
        <f t="shared" si="24"/>
        <v>1.2295468818739506</v>
      </c>
      <c r="H120" s="30">
        <f t="shared" si="24"/>
        <v>1.2295468818739506</v>
      </c>
      <c r="I120" s="30">
        <f t="shared" si="24"/>
        <v>1.2295468818739506</v>
      </c>
      <c r="J120" s="1"/>
      <c r="K120" s="1"/>
      <c r="L120" s="1"/>
      <c r="M120" s="1"/>
      <c r="N120" s="1"/>
      <c r="O120" s="1"/>
      <c r="P120" s="1"/>
      <c r="Q120" s="1"/>
      <c r="R120" s="1"/>
      <c r="S120" s="1"/>
      <c r="T120" s="1"/>
    </row>
    <row r="121" spans="2:20">
      <c r="B121" s="212" t="s">
        <v>35</v>
      </c>
      <c r="C121" s="26" t="s">
        <v>25</v>
      </c>
      <c r="D121" s="26" t="str">
        <f>VLOOKUP(C121,'INPUT Customer #''s'!$D$17:$H$46,2,0)</f>
        <v>Primary</v>
      </c>
      <c r="E121" s="30">
        <f t="shared" ref="E121:I121" si="25">IF(E102&gt;0,E82/E102,0)</f>
        <v>1.6011163194575524</v>
      </c>
      <c r="F121" s="30">
        <f t="shared" si="25"/>
        <v>1.6011163194575524</v>
      </c>
      <c r="G121" s="30">
        <f t="shared" si="25"/>
        <v>1.6011163194575524</v>
      </c>
      <c r="H121" s="30">
        <f t="shared" si="25"/>
        <v>1.6011163194575524</v>
      </c>
      <c r="I121" s="30">
        <f t="shared" si="25"/>
        <v>1.6011163194575522</v>
      </c>
      <c r="J121" s="1"/>
      <c r="K121" s="1"/>
      <c r="L121" s="1"/>
      <c r="M121" s="1"/>
      <c r="N121" s="1"/>
      <c r="O121" s="1"/>
      <c r="P121" s="1"/>
      <c r="Q121" s="1"/>
      <c r="R121" s="1"/>
      <c r="S121" s="1"/>
      <c r="T121" s="1"/>
    </row>
    <row r="122" spans="2:20">
      <c r="B122" s="212" t="s">
        <v>35</v>
      </c>
      <c r="C122" s="26" t="s">
        <v>37</v>
      </c>
      <c r="D122" s="26" t="str">
        <f>VLOOKUP(C122,'INPUT Customer #''s'!$D$17:$H$46,2,0)</f>
        <v>NA</v>
      </c>
      <c r="E122" s="30">
        <f t="shared" ref="E122:I122" si="26">IF(E103&gt;0,E83/E103,0)</f>
        <v>0</v>
      </c>
      <c r="F122" s="30">
        <f t="shared" si="26"/>
        <v>0</v>
      </c>
      <c r="G122" s="30">
        <f t="shared" si="26"/>
        <v>0</v>
      </c>
      <c r="H122" s="30">
        <f t="shared" si="26"/>
        <v>0</v>
      </c>
      <c r="I122" s="30">
        <f t="shared" si="26"/>
        <v>0</v>
      </c>
      <c r="J122" s="1"/>
      <c r="K122" s="1"/>
      <c r="L122" s="1"/>
      <c r="M122" s="1"/>
      <c r="N122" s="1"/>
      <c r="O122" s="1"/>
      <c r="P122" s="1"/>
      <c r="Q122" s="1"/>
      <c r="R122" s="1"/>
      <c r="S122" s="1"/>
      <c r="T122" s="1"/>
    </row>
    <row r="123" spans="2:20">
      <c r="B123" s="212" t="s">
        <v>35</v>
      </c>
      <c r="C123" s="26" t="s">
        <v>24</v>
      </c>
      <c r="D123" s="26" t="str">
        <f>VLOOKUP(C123,'INPUT Customer #''s'!$D$17:$H$46,2,0)</f>
        <v>Secondary</v>
      </c>
      <c r="E123" s="30">
        <f t="shared" ref="E123:I123" si="27">IF(E104&gt;0,E84/E104,0)</f>
        <v>0.66337639089534683</v>
      </c>
      <c r="F123" s="30">
        <f t="shared" si="27"/>
        <v>0.66337639089534683</v>
      </c>
      <c r="G123" s="30">
        <f t="shared" si="27"/>
        <v>0.66337639089534683</v>
      </c>
      <c r="H123" s="30">
        <f t="shared" si="27"/>
        <v>0.66337639089534683</v>
      </c>
      <c r="I123" s="30">
        <f t="shared" si="27"/>
        <v>0.66337639089534683</v>
      </c>
      <c r="J123" s="1"/>
      <c r="K123" s="1"/>
      <c r="L123" s="1"/>
      <c r="M123" s="1"/>
      <c r="N123" s="1"/>
      <c r="O123" s="1"/>
      <c r="P123" s="1"/>
      <c r="Q123" s="1"/>
      <c r="R123" s="1"/>
      <c r="S123" s="1"/>
      <c r="T123" s="1"/>
    </row>
    <row r="124" spans="2:20">
      <c r="B124" s="212"/>
      <c r="C124" s="26" t="s">
        <v>22</v>
      </c>
      <c r="D124" s="26" t="str">
        <f>VLOOKUP(C124,'INPUT Customer #''s'!$D$17:$H$46,2,0)</f>
        <v>Secondary</v>
      </c>
      <c r="E124" s="30">
        <f t="shared" ref="E124:I124" si="28">IF(E105&gt;0,E85/E105,0)</f>
        <v>0.66337639089534683</v>
      </c>
      <c r="F124" s="30">
        <f t="shared" si="28"/>
        <v>0.66337639089534683</v>
      </c>
      <c r="G124" s="30">
        <f t="shared" si="28"/>
        <v>0.66337639089534683</v>
      </c>
      <c r="H124" s="30">
        <f t="shared" si="28"/>
        <v>0.66337639089534683</v>
      </c>
      <c r="I124" s="30">
        <f t="shared" si="28"/>
        <v>0.66337639089534683</v>
      </c>
      <c r="J124" s="1"/>
      <c r="K124" s="1"/>
      <c r="L124" s="1"/>
      <c r="M124" s="1"/>
      <c r="N124" s="1"/>
      <c r="O124" s="1"/>
      <c r="P124" s="1"/>
      <c r="Q124" s="1"/>
      <c r="R124" s="1"/>
      <c r="S124" s="1"/>
      <c r="T124" s="1"/>
    </row>
    <row r="125" spans="2:20">
      <c r="B125" s="212" t="s">
        <v>35</v>
      </c>
      <c r="C125" s="26" t="s">
        <v>27</v>
      </c>
      <c r="D125" s="26" t="str">
        <f>VLOOKUP(C125,'INPUT Customer #''s'!$D$17:$H$46,2,0)</f>
        <v>Secondary</v>
      </c>
      <c r="E125" s="30">
        <f t="shared" ref="E125:I125" si="29">IF(E106&gt;0,E86/E106,0)</f>
        <v>0.66337639089534683</v>
      </c>
      <c r="F125" s="30">
        <f t="shared" si="29"/>
        <v>0.66337639089534683</v>
      </c>
      <c r="G125" s="30">
        <f t="shared" si="29"/>
        <v>0.66337639089534683</v>
      </c>
      <c r="H125" s="30">
        <f t="shared" si="29"/>
        <v>0.66337639089534683</v>
      </c>
      <c r="I125" s="30">
        <f t="shared" si="29"/>
        <v>0.66337639089534683</v>
      </c>
      <c r="J125" s="1"/>
      <c r="K125" s="1"/>
      <c r="L125" s="1"/>
      <c r="M125" s="1"/>
      <c r="N125" s="1"/>
      <c r="O125" s="1"/>
      <c r="P125" s="1"/>
      <c r="Q125" s="1"/>
      <c r="R125" s="1"/>
      <c r="S125" s="1"/>
      <c r="T125" s="1"/>
    </row>
    <row r="126" spans="2:20">
      <c r="B126" s="212" t="s">
        <v>35</v>
      </c>
      <c r="C126" s="26" t="s">
        <v>29</v>
      </c>
      <c r="D126" s="26" t="str">
        <f>VLOOKUP(C126,'INPUT Customer #''s'!$D$17:$H$46,2,0)</f>
        <v>Secondary</v>
      </c>
      <c r="E126" s="30">
        <f t="shared" ref="E126:I126" si="30">IF(E107&gt;0,E87/E107,0)</f>
        <v>0.66337639089534683</v>
      </c>
      <c r="F126" s="30">
        <f t="shared" si="30"/>
        <v>0.66337639089534683</v>
      </c>
      <c r="G126" s="30">
        <f t="shared" si="30"/>
        <v>0.66337639089534683</v>
      </c>
      <c r="H126" s="30">
        <f t="shared" si="30"/>
        <v>0.66337639089534683</v>
      </c>
      <c r="I126" s="30">
        <f t="shared" si="30"/>
        <v>0.66337639089534683</v>
      </c>
      <c r="J126" s="1"/>
      <c r="K126" s="1"/>
      <c r="L126" s="1"/>
      <c r="M126" s="1"/>
      <c r="N126" s="1"/>
      <c r="O126" s="1"/>
      <c r="P126" s="1"/>
      <c r="Q126" s="1"/>
      <c r="R126" s="1"/>
      <c r="S126" s="1"/>
      <c r="T126" s="1"/>
    </row>
    <row r="127" spans="2:20">
      <c r="B127" s="212"/>
      <c r="C127" s="26" t="s">
        <v>28</v>
      </c>
      <c r="D127" s="26" t="str">
        <f>VLOOKUP(C127,'INPUT Customer #''s'!$D$17:$H$46,2,0)</f>
        <v>Secondary</v>
      </c>
      <c r="E127" s="30">
        <f t="shared" ref="E127:I127" si="31">IF(E108&gt;0,E88/E108,0)</f>
        <v>0.66337639089534683</v>
      </c>
      <c r="F127" s="30">
        <f t="shared" si="31"/>
        <v>0.66337639089534683</v>
      </c>
      <c r="G127" s="30">
        <f t="shared" si="31"/>
        <v>0.66337639089534683</v>
      </c>
      <c r="H127" s="30">
        <f t="shared" si="31"/>
        <v>0.66337639089534683</v>
      </c>
      <c r="I127" s="30">
        <f t="shared" si="31"/>
        <v>0.66337639089534683</v>
      </c>
      <c r="J127" s="1"/>
      <c r="K127" s="1"/>
      <c r="L127" s="1"/>
      <c r="M127" s="1"/>
      <c r="N127" s="1"/>
      <c r="O127" s="1"/>
      <c r="P127" s="1"/>
      <c r="Q127" s="1"/>
      <c r="R127" s="1"/>
      <c r="S127" s="1"/>
      <c r="T127" s="1"/>
    </row>
    <row r="128" spans="2:20">
      <c r="B128" s="212" t="s">
        <v>35</v>
      </c>
      <c r="C128" s="26" t="s">
        <v>36</v>
      </c>
      <c r="D128" s="26" t="str">
        <f>VLOOKUP(CONCATENATE(B128,"-",C128),'INPUT Customer #''s'!$B$17:$H$46,4,0)</f>
        <v>NA</v>
      </c>
      <c r="E128" s="30">
        <f t="shared" ref="E128:I128" si="32">IF(E109&gt;0,E89/E109,0)</f>
        <v>0</v>
      </c>
      <c r="F128" s="30">
        <f t="shared" si="32"/>
        <v>0</v>
      </c>
      <c r="G128" s="30">
        <f t="shared" si="32"/>
        <v>0</v>
      </c>
      <c r="H128" s="30">
        <f t="shared" si="32"/>
        <v>0</v>
      </c>
      <c r="I128" s="30">
        <f t="shared" si="32"/>
        <v>0</v>
      </c>
      <c r="J128" s="1"/>
      <c r="K128" s="1"/>
      <c r="L128" s="1"/>
      <c r="M128" s="1"/>
      <c r="N128" s="1"/>
      <c r="O128" s="1"/>
      <c r="P128" s="1"/>
      <c r="Q128" s="1"/>
      <c r="R128" s="1"/>
      <c r="S128" s="1"/>
      <c r="T128" s="1"/>
    </row>
    <row r="129" spans="2:20">
      <c r="B129" s="1"/>
      <c r="C129" s="1"/>
      <c r="D129" s="1"/>
      <c r="E129" s="1"/>
      <c r="F129" s="1"/>
      <c r="G129" s="1"/>
      <c r="H129" s="1"/>
      <c r="I129" s="1"/>
      <c r="J129" s="150"/>
      <c r="K129" s="150"/>
      <c r="L129" s="1"/>
      <c r="M129" s="1"/>
      <c r="N129" s="1"/>
      <c r="O129" s="1"/>
      <c r="P129" s="1"/>
      <c r="Q129" s="1"/>
      <c r="R129" s="1"/>
      <c r="S129" s="1"/>
      <c r="T129" s="1"/>
    </row>
    <row r="130" spans="2:20">
      <c r="B130" s="1"/>
      <c r="C130" s="1"/>
      <c r="D130" s="1"/>
      <c r="E130" s="1"/>
      <c r="F130" s="1"/>
      <c r="G130" s="1"/>
      <c r="H130" s="1"/>
      <c r="I130" s="1"/>
      <c r="J130" s="1"/>
      <c r="K130" s="1"/>
      <c r="L130" s="1"/>
      <c r="M130" s="1"/>
      <c r="N130" s="1"/>
      <c r="O130" s="1"/>
      <c r="P130" s="1"/>
      <c r="Q130" s="1"/>
      <c r="R130" s="1"/>
      <c r="S130" s="1"/>
      <c r="T130" s="1"/>
    </row>
    <row r="131" spans="2:20" hidden="1">
      <c r="B131" s="219" t="s">
        <v>222</v>
      </c>
      <c r="C131" s="219"/>
      <c r="D131" s="219"/>
      <c r="E131" s="219"/>
      <c r="F131" s="219"/>
      <c r="G131" s="219"/>
      <c r="H131" s="219"/>
      <c r="I131" s="219"/>
      <c r="J131" s="220"/>
      <c r="K131" s="220"/>
      <c r="L131" s="220"/>
      <c r="M131" s="1"/>
      <c r="N131" s="1"/>
      <c r="O131" s="1"/>
      <c r="P131" s="1"/>
      <c r="Q131" s="1"/>
      <c r="R131" s="1"/>
      <c r="S131" s="1"/>
      <c r="T131" s="1"/>
    </row>
    <row r="132" spans="2:20" hidden="1">
      <c r="B132" s="399" t="s">
        <v>205</v>
      </c>
      <c r="C132" s="399"/>
      <c r="D132" s="399"/>
      <c r="E132" s="399"/>
      <c r="F132" s="399"/>
      <c r="G132" s="399"/>
      <c r="H132" s="399"/>
      <c r="I132" s="399"/>
      <c r="J132" s="220"/>
      <c r="K132" s="220"/>
      <c r="L132" s="220"/>
      <c r="M132" s="1"/>
      <c r="N132" s="1"/>
      <c r="O132" s="1"/>
      <c r="P132" s="1"/>
      <c r="Q132" s="1"/>
      <c r="R132" s="1"/>
      <c r="S132" s="1"/>
      <c r="T132" s="1"/>
    </row>
    <row r="133" spans="2:20" hidden="1">
      <c r="B133" s="221"/>
      <c r="C133" s="220"/>
      <c r="D133" s="220"/>
      <c r="E133" s="220"/>
      <c r="F133" s="220"/>
      <c r="G133" s="220"/>
      <c r="H133" s="220"/>
      <c r="I133" s="220"/>
      <c r="J133" s="220"/>
      <c r="K133" s="220"/>
      <c r="L133" s="220"/>
      <c r="M133" s="1"/>
      <c r="N133" s="1"/>
      <c r="O133" s="1"/>
      <c r="P133" s="1"/>
      <c r="Q133" s="1"/>
      <c r="R133" s="1"/>
      <c r="S133" s="1"/>
      <c r="T133" s="1"/>
    </row>
    <row r="134" spans="2:20" ht="25.5" hidden="1">
      <c r="B134" s="222" t="s">
        <v>12</v>
      </c>
      <c r="C134" s="222" t="s">
        <v>13</v>
      </c>
      <c r="D134" s="223" t="s">
        <v>57</v>
      </c>
      <c r="E134" s="222" t="s">
        <v>47</v>
      </c>
      <c r="F134" s="222" t="s">
        <v>51</v>
      </c>
      <c r="G134" s="224" t="s">
        <v>78</v>
      </c>
      <c r="H134" s="224" t="s">
        <v>206</v>
      </c>
      <c r="I134" s="224" t="s">
        <v>207</v>
      </c>
      <c r="J134" s="224" t="s">
        <v>208</v>
      </c>
      <c r="K134" s="224" t="s">
        <v>209</v>
      </c>
      <c r="L134" s="224" t="s">
        <v>210</v>
      </c>
      <c r="M134" s="1"/>
      <c r="N134" s="1"/>
      <c r="O134" s="1"/>
      <c r="P134" s="1"/>
      <c r="Q134" s="1"/>
      <c r="R134" s="1"/>
      <c r="S134" s="1"/>
      <c r="T134" s="1"/>
    </row>
    <row r="135" spans="2:20" ht="15" hidden="1">
      <c r="B135" s="225" t="s">
        <v>35</v>
      </c>
      <c r="C135" s="212" t="s">
        <v>20</v>
      </c>
      <c r="D135" s="212" t="str">
        <f>VLOOKUP(CONCATENATE(B135,"-",C135),'INPUT Customer #''s'!$B$17:$H$46,4,0)</f>
        <v>Primary</v>
      </c>
      <c r="E135" s="226">
        <f>SUMIF('INPUT Customer #''s'!$D$126:$D$155,'CALC CAPEX'!C135,'INPUT Customer #''s'!H$126:H$155)</f>
        <v>1320737.5234580247</v>
      </c>
      <c r="F135" s="212">
        <f>SUMIF('INPUT Customer #''s'!$D$126:$D$155,'CALC CAPEX'!C135,'INPUT Customer #''s'!P$126:P$155)</f>
        <v>1141072.2137213482</v>
      </c>
      <c r="G135" s="227">
        <f>IF(D135&lt;&gt;"NA",E135/F135,0)</f>
        <v>1.1574530582518865</v>
      </c>
      <c r="H135" s="228">
        <f t="shared" ref="H135:H146" si="33">(E$20)/SUMPRODUCT($F$135:$F$146,$G$135:$G$146)*$G135</f>
        <v>22.664459289126494</v>
      </c>
      <c r="I135" s="228">
        <f t="shared" ref="I135:I146" si="34">(F$20)/SUMPRODUCT($F$135:$F$146,$G$135:$G$146)*$G135</f>
        <v>24.898110643492881</v>
      </c>
      <c r="J135" s="228">
        <f t="shared" ref="J135:J146" si="35">(G$20)/SUMPRODUCT($F$135:$F$146,$G$135:$G$146)*$G135</f>
        <v>27.016102055769043</v>
      </c>
      <c r="K135" s="228">
        <f t="shared" ref="K135:K146" si="36">(H$20)/SUMPRODUCT($F$135:$F$146,$G$135:$G$146)*$G135</f>
        <v>25.166371016951789</v>
      </c>
      <c r="L135" s="228">
        <f t="shared" ref="L135:L146" si="37">(I$20)/SUMPRODUCT($F$135:$F$146,$G$135:$G$146)*$G135</f>
        <v>24.123483764164387</v>
      </c>
      <c r="M135" s="1"/>
      <c r="N135" s="150"/>
      <c r="O135" s="207"/>
      <c r="P135" s="1"/>
      <c r="Q135" s="1"/>
      <c r="R135" s="1"/>
      <c r="S135" s="1"/>
      <c r="T135" s="1"/>
    </row>
    <row r="136" spans="2:20" hidden="1">
      <c r="B136" s="212" t="s">
        <v>35</v>
      </c>
      <c r="C136" s="212" t="s">
        <v>15</v>
      </c>
      <c r="D136" s="212" t="str">
        <f>VLOOKUP(CONCATENATE(B136,"-",C136),'INPUT Customer #''s'!$B$17:$H$46,4,0)</f>
        <v>Primary</v>
      </c>
      <c r="E136" s="226">
        <f>SUMIF('INPUT Customer #''s'!$D$126:$D$155,'CALC CAPEX'!C136,'INPUT Customer #''s'!H$126:H$155)</f>
        <v>427339.14068645774</v>
      </c>
      <c r="F136" s="212">
        <f>SUMIF('INPUT Customer #''s'!$D$126:$D$155,'CALC CAPEX'!C136,'INPUT Customer #''s'!P$126:P$155)</f>
        <v>331688.79096229188</v>
      </c>
      <c r="G136" s="227">
        <f t="shared" ref="G136:G146" si="38">IF(D136&lt;&gt;"NA",E136/F136,0)</f>
        <v>1.28837377786167</v>
      </c>
      <c r="H136" s="228">
        <f t="shared" si="33"/>
        <v>25.228059858967786</v>
      </c>
      <c r="I136" s="228">
        <f t="shared" si="34"/>
        <v>27.714361841872559</v>
      </c>
      <c r="J136" s="228">
        <f t="shared" si="35"/>
        <v>30.071921466307</v>
      </c>
      <c r="K136" s="228">
        <f t="shared" si="36"/>
        <v>28.012965425266106</v>
      </c>
      <c r="L136" s="228">
        <f t="shared" si="37"/>
        <v>26.85211611031697</v>
      </c>
      <c r="M136" s="1"/>
      <c r="N136" s="1"/>
      <c r="O136" s="1"/>
      <c r="P136" s="1"/>
      <c r="Q136" s="1"/>
      <c r="R136" s="1"/>
      <c r="S136" s="1"/>
      <c r="T136" s="1"/>
    </row>
    <row r="137" spans="2:20" hidden="1">
      <c r="B137" s="212" t="s">
        <v>35</v>
      </c>
      <c r="C137" s="212" t="s">
        <v>17</v>
      </c>
      <c r="D137" s="212" t="str">
        <f>VLOOKUP(CONCATENATE(B137,"-",C137),'INPUT Customer #''s'!$B$17:$H$46,4,0)</f>
        <v>Secondary</v>
      </c>
      <c r="E137" s="226">
        <f>SUMIF('INPUT Customer #''s'!$D$126:$D$155,'CALC CAPEX'!C137,'INPUT Customer #''s'!H$126:H$155)</f>
        <v>224328.54495753767</v>
      </c>
      <c r="F137" s="212">
        <f>SUMIF('INPUT Customer #''s'!$D$126:$D$155,'CALC CAPEX'!C137,'INPUT Customer #''s'!P$126:P$155)</f>
        <v>348848.19842850091</v>
      </c>
      <c r="G137" s="227">
        <f t="shared" si="38"/>
        <v>0.64305490459201986</v>
      </c>
      <c r="H137" s="228">
        <f t="shared" si="33"/>
        <v>12.591864181352602</v>
      </c>
      <c r="I137" s="228">
        <f t="shared" si="34"/>
        <v>13.83283067095112</v>
      </c>
      <c r="J137" s="228">
        <f t="shared" si="35"/>
        <v>15.009539096262973</v>
      </c>
      <c r="K137" s="228">
        <f t="shared" si="36"/>
        <v>13.981870105104049</v>
      </c>
      <c r="L137" s="228">
        <f t="shared" si="37"/>
        <v>13.402465387080925</v>
      </c>
      <c r="M137" s="1"/>
      <c r="N137" s="1"/>
      <c r="O137" s="1"/>
      <c r="Q137" s="1"/>
      <c r="R137" s="1"/>
      <c r="S137" s="1"/>
      <c r="T137" s="1"/>
    </row>
    <row r="138" spans="2:20" hidden="1">
      <c r="B138" s="212" t="s">
        <v>35</v>
      </c>
      <c r="C138" s="212" t="s">
        <v>23</v>
      </c>
      <c r="D138" s="212" t="str">
        <f>VLOOKUP(CONCATENATE(B138,"-",C138),'INPUT Customer #''s'!$B$17:$H$46,4,0)</f>
        <v>Secondary</v>
      </c>
      <c r="E138" s="226">
        <f>SUMIF('INPUT Customer #''s'!$D$126:$D$155,'CALC CAPEX'!C138,'INPUT Customer #''s'!H$126:H$155)</f>
        <v>99456.56250834142</v>
      </c>
      <c r="F138" s="212">
        <f>SUMIF('INPUT Customer #''s'!$D$126:$D$155,'CALC CAPEX'!C138,'INPUT Customer #''s'!P$126:P$155)</f>
        <v>154662.6295797257</v>
      </c>
      <c r="G138" s="227">
        <f t="shared" si="38"/>
        <v>0.64305490459201986</v>
      </c>
      <c r="H138" s="228">
        <f t="shared" si="33"/>
        <v>12.591864181352602</v>
      </c>
      <c r="I138" s="228">
        <f t="shared" si="34"/>
        <v>13.83283067095112</v>
      </c>
      <c r="J138" s="228">
        <f t="shared" si="35"/>
        <v>15.009539096262973</v>
      </c>
      <c r="K138" s="228">
        <f t="shared" si="36"/>
        <v>13.981870105104049</v>
      </c>
      <c r="L138" s="228">
        <f t="shared" si="37"/>
        <v>13.402465387080925</v>
      </c>
      <c r="M138" s="1"/>
      <c r="N138" s="1"/>
      <c r="O138" s="1"/>
      <c r="P138" s="1"/>
      <c r="Q138" s="1"/>
      <c r="R138" s="1"/>
      <c r="S138" s="1"/>
      <c r="T138" s="1"/>
    </row>
    <row r="139" spans="2:20" hidden="1">
      <c r="B139" s="212" t="s">
        <v>35</v>
      </c>
      <c r="C139" s="212" t="s">
        <v>31</v>
      </c>
      <c r="D139" s="212" t="str">
        <f>VLOOKUP(CONCATENATE(B139,"-",C139),'INPUT Customer #''s'!$B$17:$H$46,4,0)</f>
        <v>Primary</v>
      </c>
      <c r="E139" s="226">
        <f>SUMIF('INPUT Customer #''s'!$D$126:$D$155,'CALC CAPEX'!C139,'INPUT Customer #''s'!H$126:H$155)</f>
        <v>130714.69478994184</v>
      </c>
      <c r="F139" s="212">
        <f>SUMIF('INPUT Customer #''s'!$D$126:$D$155,'CALC CAPEX'!C139,'INPUT Customer #''s'!P$126:P$155)</f>
        <v>73871.734745714275</v>
      </c>
      <c r="G139" s="227">
        <f t="shared" si="38"/>
        <v>1.7694818625810782</v>
      </c>
      <c r="H139" s="228">
        <f t="shared" si="33"/>
        <v>34.648791457587571</v>
      </c>
      <c r="I139" s="228">
        <f t="shared" si="34"/>
        <v>38.063535175013435</v>
      </c>
      <c r="J139" s="228">
        <f t="shared" si="35"/>
        <v>41.301461207871654</v>
      </c>
      <c r="K139" s="228">
        <f t="shared" si="36"/>
        <v>38.473644130966839</v>
      </c>
      <c r="L139" s="228">
        <f t="shared" si="37"/>
        <v>36.879307267481941</v>
      </c>
      <c r="M139" s="1"/>
      <c r="N139" s="1"/>
      <c r="O139" s="1"/>
      <c r="P139" s="1"/>
      <c r="Q139" s="1"/>
      <c r="R139" s="1"/>
      <c r="S139" s="1"/>
      <c r="T139" s="1"/>
    </row>
    <row r="140" spans="2:20" hidden="1">
      <c r="B140" s="212" t="s">
        <v>35</v>
      </c>
      <c r="C140" s="212" t="s">
        <v>18</v>
      </c>
      <c r="D140" s="212" t="str">
        <f>VLOOKUP(CONCATENATE(B140,"-",C140),'INPUT Customer #''s'!$B$17:$H$46,4,0)</f>
        <v>Primary</v>
      </c>
      <c r="E140" s="226">
        <f>SUMIF('INPUT Customer #''s'!$D$126:$D$155,'CALC CAPEX'!C140,'INPUT Customer #''s'!H$126:H$155)</f>
        <v>82583.328327002382</v>
      </c>
      <c r="F140" s="212">
        <f>SUMIF('INPUT Customer #''s'!$D$126:$D$155,'CALC CAPEX'!C140,'INPUT Customer #''s'!P$126:P$155)</f>
        <v>67165.660410717523</v>
      </c>
      <c r="G140" s="227">
        <f t="shared" si="38"/>
        <v>1.2295468818739506</v>
      </c>
      <c r="H140" s="228">
        <f t="shared" si="33"/>
        <v>24.076151555029298</v>
      </c>
      <c r="I140" s="228">
        <f t="shared" si="34"/>
        <v>26.44892947321339</v>
      </c>
      <c r="J140" s="228">
        <f t="shared" si="35"/>
        <v>28.698843383962448</v>
      </c>
      <c r="K140" s="228">
        <f t="shared" si="36"/>
        <v>26.733898875095569</v>
      </c>
      <c r="L140" s="228">
        <f t="shared" si="37"/>
        <v>25.626053713973025</v>
      </c>
      <c r="M140" s="1"/>
      <c r="N140" s="1"/>
      <c r="O140" s="1"/>
      <c r="P140" s="1"/>
      <c r="Q140" s="1"/>
      <c r="R140" s="1"/>
      <c r="S140" s="1"/>
      <c r="T140" s="1"/>
    </row>
    <row r="141" spans="2:20" hidden="1">
      <c r="B141" s="212" t="s">
        <v>35</v>
      </c>
      <c r="C141" s="212" t="s">
        <v>25</v>
      </c>
      <c r="D141" s="212" t="str">
        <f>VLOOKUP(CONCATENATE(B141,"-",C141),'INPUT Customer #''s'!$B$17:$H$46,4,0)</f>
        <v>Primary</v>
      </c>
      <c r="E141" s="226">
        <f>SUMIF('INPUT Customer #''s'!$D$126:$D$155,'CALC CAPEX'!C141,'INPUT Customer #''s'!H$126:H$155)</f>
        <v>40118.27532440317</v>
      </c>
      <c r="F141" s="212">
        <f>SUMIF('INPUT Customer #''s'!$D$126:$D$155,'CALC CAPEX'!C141,'INPUT Customer #''s'!P$126:P$155)</f>
        <v>25056.440207913798</v>
      </c>
      <c r="G141" s="227">
        <f t="shared" si="38"/>
        <v>1.6011163194575524</v>
      </c>
      <c r="H141" s="228">
        <f t="shared" si="33"/>
        <v>31.351971797723316</v>
      </c>
      <c r="I141" s="228">
        <f t="shared" si="34"/>
        <v>34.441803916579062</v>
      </c>
      <c r="J141" s="228">
        <f t="shared" si="35"/>
        <v>37.371642487992055</v>
      </c>
      <c r="K141" s="228">
        <f t="shared" si="36"/>
        <v>34.812891157436617</v>
      </c>
      <c r="L141" s="228">
        <f t="shared" si="37"/>
        <v>33.370254855352748</v>
      </c>
      <c r="M141" s="1"/>
      <c r="N141" s="1"/>
      <c r="O141" s="1"/>
      <c r="P141" s="1"/>
      <c r="Q141" s="1"/>
      <c r="R141" s="1"/>
      <c r="S141" s="1"/>
      <c r="T141" s="1"/>
    </row>
    <row r="142" spans="2:20" hidden="1">
      <c r="B142" s="212" t="s">
        <v>35</v>
      </c>
      <c r="C142" s="212" t="s">
        <v>37</v>
      </c>
      <c r="D142" s="212" t="str">
        <f>VLOOKUP(CONCATENATE(B142,"-",C142),'INPUT Customer #''s'!$B$17:$H$46,4,0)</f>
        <v>NA</v>
      </c>
      <c r="E142" s="226">
        <f>SUMIF('INPUT Customer #''s'!$D$126:$D$155,'CALC CAPEX'!C142,'INPUT Customer #''s'!H$126:H$155)</f>
        <v>0</v>
      </c>
      <c r="F142" s="212">
        <f>SUMIF('INPUT Customer #''s'!$D$126:$D$155,'CALC CAPEX'!C142,'INPUT Customer #''s'!P$126:P$155)</f>
        <v>0</v>
      </c>
      <c r="G142" s="227">
        <f t="shared" si="38"/>
        <v>0</v>
      </c>
      <c r="H142" s="228">
        <f t="shared" si="33"/>
        <v>0</v>
      </c>
      <c r="I142" s="228">
        <f t="shared" si="34"/>
        <v>0</v>
      </c>
      <c r="J142" s="228">
        <f t="shared" si="35"/>
        <v>0</v>
      </c>
      <c r="K142" s="228">
        <f t="shared" si="36"/>
        <v>0</v>
      </c>
      <c r="L142" s="228">
        <f t="shared" si="37"/>
        <v>0</v>
      </c>
      <c r="M142" s="1"/>
      <c r="N142" s="1"/>
      <c r="O142" s="1"/>
      <c r="P142" s="1"/>
      <c r="Q142" s="1"/>
      <c r="R142" s="1"/>
      <c r="S142" s="1"/>
      <c r="T142" s="1"/>
    </row>
    <row r="143" spans="2:20" hidden="1">
      <c r="B143" s="212" t="s">
        <v>35</v>
      </c>
      <c r="C143" s="212" t="s">
        <v>24</v>
      </c>
      <c r="D143" s="212" t="str">
        <f>VLOOKUP(CONCATENATE(B143,"-",C143),'INPUT Customer #''s'!$B$17:$H$46,4,0)</f>
        <v>Secondary</v>
      </c>
      <c r="E143" s="226">
        <f>SUMIF('INPUT Customer #''s'!$D$126:$D$155,'CALC CAPEX'!C143,'INPUT Customer #''s'!H$126:H$155)</f>
        <v>10659.265139131094</v>
      </c>
      <c r="F143" s="212">
        <f>SUMIF('INPUT Customer #''s'!$D$126:$D$155,'CALC CAPEX'!C143,'INPUT Customer #''s'!P$126:P$155)</f>
        <v>16068.200926994825</v>
      </c>
      <c r="G143" s="227">
        <f t="shared" si="38"/>
        <v>0.66337639089534683</v>
      </c>
      <c r="H143" s="228">
        <f t="shared" si="33"/>
        <v>12.989785717550284</v>
      </c>
      <c r="I143" s="228">
        <f t="shared" si="34"/>
        <v>14.269968584072735</v>
      </c>
      <c r="J143" s="228">
        <f t="shared" si="35"/>
        <v>15.4838627364154</v>
      </c>
      <c r="K143" s="228">
        <f t="shared" si="36"/>
        <v>14.423717884829847</v>
      </c>
      <c r="L143" s="228">
        <f t="shared" si="37"/>
        <v>13.826003120561356</v>
      </c>
      <c r="M143" s="1"/>
      <c r="N143" s="1"/>
      <c r="O143" s="1"/>
      <c r="P143" s="1"/>
      <c r="Q143" s="1"/>
      <c r="R143" s="1"/>
      <c r="S143" s="1"/>
      <c r="T143" s="1"/>
    </row>
    <row r="144" spans="2:20" hidden="1">
      <c r="B144" s="212" t="s">
        <v>35</v>
      </c>
      <c r="C144" s="212" t="s">
        <v>22</v>
      </c>
      <c r="D144" s="212" t="str">
        <f>VLOOKUP(CONCATENATE(B144,"-",C144),'INPUT Customer #''s'!$B$17:$H$46,4,0)</f>
        <v>Secondary</v>
      </c>
      <c r="E144" s="226">
        <f>SUMIF('INPUT Customer #''s'!$D$126:$D$155,'CALC CAPEX'!C144,'INPUT Customer #''s'!H$126:H$155)</f>
        <v>10659.265139131094</v>
      </c>
      <c r="F144" s="212">
        <f>SUMIF('INPUT Customer #''s'!$D$126:$D$155,'CALC CAPEX'!C144,'INPUT Customer #''s'!P$126:P$155)</f>
        <v>16068.200926994825</v>
      </c>
      <c r="G144" s="227">
        <f t="shared" si="38"/>
        <v>0.66337639089534683</v>
      </c>
      <c r="H144" s="228">
        <f t="shared" si="33"/>
        <v>12.989785717550284</v>
      </c>
      <c r="I144" s="228">
        <f t="shared" si="34"/>
        <v>14.269968584072735</v>
      </c>
      <c r="J144" s="228">
        <f t="shared" si="35"/>
        <v>15.4838627364154</v>
      </c>
      <c r="K144" s="228">
        <f t="shared" si="36"/>
        <v>14.423717884829847</v>
      </c>
      <c r="L144" s="228">
        <f t="shared" si="37"/>
        <v>13.826003120561356</v>
      </c>
      <c r="M144" s="1"/>
      <c r="N144" s="1"/>
      <c r="O144" s="1"/>
      <c r="P144" s="1"/>
      <c r="Q144" s="1"/>
      <c r="R144" s="1"/>
      <c r="S144" s="1"/>
      <c r="T144" s="1"/>
    </row>
    <row r="145" spans="2:20" hidden="1">
      <c r="B145" s="212" t="s">
        <v>35</v>
      </c>
      <c r="C145" s="212" t="s">
        <v>29</v>
      </c>
      <c r="D145" s="212" t="str">
        <f>VLOOKUP(CONCATENATE(B145,"-",C145),'INPUT Customer #''s'!$B$17:$H$46,4,0)</f>
        <v>Secondary</v>
      </c>
      <c r="E145" s="226">
        <f>SUMIF('INPUT Customer #''s'!$D$126:$D$155,'CALC CAPEX'!C145,'INPUT Customer #''s'!H$126:H$155)</f>
        <v>10659.265139131094</v>
      </c>
      <c r="F145" s="212">
        <f>SUMIF('INPUT Customer #''s'!$D$126:$D$155,'CALC CAPEX'!C145,'INPUT Customer #''s'!P$126:P$155)</f>
        <v>16068.200926994825</v>
      </c>
      <c r="G145" s="227">
        <f t="shared" si="38"/>
        <v>0.66337639089534683</v>
      </c>
      <c r="H145" s="228">
        <f t="shared" si="33"/>
        <v>12.989785717550284</v>
      </c>
      <c r="I145" s="228">
        <f t="shared" si="34"/>
        <v>14.269968584072735</v>
      </c>
      <c r="J145" s="228">
        <f t="shared" si="35"/>
        <v>15.4838627364154</v>
      </c>
      <c r="K145" s="228">
        <f t="shared" si="36"/>
        <v>14.423717884829847</v>
      </c>
      <c r="L145" s="228">
        <f t="shared" si="37"/>
        <v>13.826003120561356</v>
      </c>
      <c r="M145" s="1"/>
      <c r="N145" s="1"/>
      <c r="O145" s="1"/>
      <c r="P145" s="1"/>
      <c r="Q145" s="1"/>
      <c r="R145" s="1"/>
      <c r="S145" s="1"/>
      <c r="T145" s="1"/>
    </row>
    <row r="146" spans="2:20" hidden="1">
      <c r="B146" s="212" t="s">
        <v>35</v>
      </c>
      <c r="C146" s="212" t="s">
        <v>36</v>
      </c>
      <c r="D146" s="212" t="str">
        <f>VLOOKUP(CONCATENATE(B146,"-",C146),'INPUT Customer #''s'!$B$17:$H$46,4,0)</f>
        <v>NA</v>
      </c>
      <c r="E146" s="226">
        <f>SUMIF('INPUT Customer #''s'!$D$126:$D$155,'CALC CAPEX'!C146,'INPUT Customer #''s'!H$126:H$155)</f>
        <v>0</v>
      </c>
      <c r="F146" s="212">
        <f>SUMIF('INPUT Customer #''s'!$D$126:$D$155,'CALC CAPEX'!C146,'INPUT Customer #''s'!P$126:P$155)</f>
        <v>0</v>
      </c>
      <c r="G146" s="227">
        <f t="shared" si="38"/>
        <v>0</v>
      </c>
      <c r="H146" s="228">
        <f t="shared" si="33"/>
        <v>0</v>
      </c>
      <c r="I146" s="228">
        <f t="shared" si="34"/>
        <v>0</v>
      </c>
      <c r="J146" s="228">
        <f t="shared" si="35"/>
        <v>0</v>
      </c>
      <c r="K146" s="228">
        <f t="shared" si="36"/>
        <v>0</v>
      </c>
      <c r="L146" s="228">
        <f t="shared" si="37"/>
        <v>0</v>
      </c>
      <c r="M146" s="1"/>
      <c r="N146" s="1"/>
      <c r="O146" s="1"/>
      <c r="P146" s="1"/>
      <c r="Q146" s="1"/>
      <c r="R146" s="1"/>
      <c r="S146" s="1"/>
      <c r="T146" s="1"/>
    </row>
    <row r="147" spans="2:20" hidden="1">
      <c r="B147" s="1"/>
      <c r="C147" s="1"/>
      <c r="D147" s="1"/>
      <c r="E147" s="1"/>
      <c r="F147" s="1"/>
      <c r="G147" s="1"/>
      <c r="H147" s="1"/>
      <c r="I147" s="1"/>
      <c r="J147" s="150"/>
      <c r="K147" s="150"/>
      <c r="L147" s="1"/>
      <c r="M147" s="1"/>
      <c r="N147" s="1"/>
      <c r="O147" s="1"/>
      <c r="P147" s="1"/>
      <c r="Q147" s="1"/>
      <c r="R147" s="1"/>
      <c r="S147" s="1"/>
      <c r="T147" s="1"/>
    </row>
    <row r="148" spans="2:20">
      <c r="B148" s="1"/>
      <c r="C148" s="1"/>
      <c r="D148" s="1"/>
      <c r="E148" s="1"/>
      <c r="F148" s="1"/>
      <c r="G148" s="1"/>
      <c r="H148" s="1"/>
      <c r="I148" s="1"/>
      <c r="J148" s="1"/>
      <c r="K148" s="1"/>
      <c r="L148" s="1"/>
      <c r="M148" s="1"/>
      <c r="N148" s="1"/>
      <c r="O148" s="1"/>
      <c r="P148" s="1"/>
      <c r="Q148" s="1"/>
      <c r="R148" s="1"/>
      <c r="S148" s="1"/>
      <c r="T148" s="1"/>
    </row>
    <row r="149" spans="2:20" ht="15">
      <c r="B149" s="341"/>
      <c r="C149" s="341"/>
      <c r="D149" s="341"/>
      <c r="E149" s="341"/>
      <c r="F149" s="341"/>
      <c r="G149" s="341"/>
      <c r="H149" s="341"/>
      <c r="I149" s="341"/>
      <c r="J149" s="1"/>
      <c r="K149" s="1"/>
      <c r="L149" s="1"/>
      <c r="M149" s="1"/>
      <c r="N149" s="1"/>
      <c r="O149" s="1"/>
      <c r="P149" s="1"/>
      <c r="Q149" s="1"/>
      <c r="R149" s="1"/>
      <c r="S149" s="1"/>
      <c r="T149" s="1"/>
    </row>
    <row r="150" spans="2:20" ht="15">
      <c r="B150" s="341"/>
      <c r="C150" s="341"/>
      <c r="D150" s="341"/>
      <c r="E150" s="341"/>
      <c r="F150" s="341"/>
      <c r="G150" s="341"/>
      <c r="H150" s="341"/>
      <c r="I150" s="341"/>
      <c r="J150" s="1"/>
      <c r="K150" s="1"/>
      <c r="L150" s="1"/>
      <c r="M150" s="1"/>
      <c r="N150" s="1"/>
      <c r="O150" s="1"/>
      <c r="P150" s="1"/>
      <c r="Q150" s="1"/>
      <c r="R150" s="1"/>
      <c r="S150" s="1"/>
      <c r="T150" s="1"/>
    </row>
    <row r="151" spans="2:20" ht="15">
      <c r="B151" s="341"/>
      <c r="C151" s="341"/>
      <c r="D151" s="341"/>
      <c r="E151" s="341"/>
      <c r="F151" s="341"/>
      <c r="G151" s="341"/>
      <c r="H151" s="341"/>
      <c r="I151" s="341"/>
      <c r="J151" s="1"/>
      <c r="K151" s="1"/>
      <c r="L151" s="1"/>
      <c r="M151" s="1"/>
      <c r="N151" s="1"/>
      <c r="O151" s="1"/>
      <c r="P151" s="1"/>
      <c r="Q151" s="1"/>
      <c r="R151" s="1"/>
      <c r="S151" s="1"/>
      <c r="T151" s="1"/>
    </row>
    <row r="152" spans="2:20" ht="15">
      <c r="B152" s="341"/>
      <c r="C152" s="341"/>
      <c r="D152" s="341"/>
      <c r="E152" s="341"/>
      <c r="F152" s="341"/>
      <c r="G152" s="341"/>
      <c r="H152" s="341"/>
      <c r="I152" s="341"/>
      <c r="J152" s="1"/>
      <c r="K152" s="1"/>
      <c r="L152" s="1"/>
      <c r="M152" s="1"/>
      <c r="N152" s="1"/>
      <c r="O152" s="1"/>
      <c r="P152" s="1"/>
      <c r="Q152" s="1"/>
      <c r="R152" s="1"/>
      <c r="S152" s="1"/>
      <c r="T152" s="1"/>
    </row>
    <row r="153" spans="2:20" ht="15">
      <c r="B153" s="341"/>
      <c r="C153" s="341"/>
      <c r="D153" s="341"/>
      <c r="E153" s="341"/>
      <c r="F153" s="341"/>
      <c r="G153" s="341"/>
      <c r="H153" s="341"/>
      <c r="I153" s="341"/>
      <c r="J153" s="1"/>
      <c r="K153" s="1"/>
      <c r="L153" s="1"/>
      <c r="M153" s="1"/>
      <c r="N153" s="1"/>
      <c r="O153" s="1"/>
      <c r="P153" s="1"/>
      <c r="Q153" s="1"/>
      <c r="R153" s="1"/>
      <c r="S153" s="1"/>
      <c r="T153" s="1"/>
    </row>
    <row r="154" spans="2:20" ht="15">
      <c r="B154" s="341"/>
      <c r="C154" s="341"/>
      <c r="D154" s="341"/>
      <c r="E154" s="341"/>
      <c r="F154" s="341"/>
      <c r="G154" s="341"/>
      <c r="H154" s="341"/>
      <c r="I154" s="341"/>
      <c r="J154" s="1"/>
      <c r="K154" s="1"/>
      <c r="L154" s="1"/>
      <c r="M154" s="1"/>
      <c r="N154" s="1"/>
      <c r="O154" s="1"/>
      <c r="P154" s="1"/>
      <c r="Q154" s="1"/>
      <c r="R154" s="1"/>
      <c r="S154" s="1"/>
      <c r="T154" s="1"/>
    </row>
    <row r="155" spans="2:20" ht="15">
      <c r="B155" s="341"/>
      <c r="C155" s="341"/>
      <c r="D155" s="341"/>
      <c r="E155" s="341"/>
      <c r="F155" s="341"/>
      <c r="G155" s="341"/>
      <c r="H155" s="341"/>
      <c r="I155" s="341"/>
      <c r="J155" s="1"/>
      <c r="K155" s="1"/>
      <c r="L155" s="1"/>
      <c r="M155" s="1"/>
      <c r="N155" s="1"/>
      <c r="O155" s="1"/>
      <c r="P155" s="1"/>
      <c r="Q155" s="1"/>
      <c r="R155" s="1"/>
      <c r="S155" s="1"/>
      <c r="T155" s="1"/>
    </row>
    <row r="156" spans="2:20">
      <c r="I156" s="1"/>
      <c r="J156" s="1"/>
      <c r="K156" s="1"/>
      <c r="L156" s="1"/>
      <c r="M156" s="1"/>
      <c r="N156" s="1"/>
      <c r="O156" s="1"/>
      <c r="P156" s="1"/>
      <c r="Q156" s="1"/>
      <c r="R156" s="1"/>
      <c r="S156" s="1"/>
      <c r="T156" s="1"/>
    </row>
    <row r="157" spans="2:20">
      <c r="I157" s="1"/>
      <c r="J157" s="1"/>
      <c r="K157" s="1"/>
      <c r="L157" s="1"/>
      <c r="M157" s="1"/>
      <c r="N157" s="1"/>
      <c r="O157" s="1"/>
      <c r="P157" s="1"/>
      <c r="Q157" s="1"/>
      <c r="R157" s="1"/>
      <c r="S157" s="1"/>
      <c r="T157" s="1"/>
    </row>
    <row r="158" spans="2:20">
      <c r="I158" s="1"/>
      <c r="J158" s="1"/>
      <c r="K158" s="1"/>
      <c r="L158" s="1"/>
      <c r="M158" s="1"/>
      <c r="N158" s="1"/>
      <c r="O158" s="1"/>
      <c r="P158" s="1"/>
      <c r="Q158" s="1"/>
      <c r="R158" s="1"/>
      <c r="S158" s="1"/>
      <c r="T158" s="1"/>
    </row>
    <row r="159" spans="2:20">
      <c r="I159" s="1"/>
      <c r="J159" s="1"/>
      <c r="K159" s="1"/>
      <c r="L159" s="1"/>
      <c r="M159" s="1"/>
      <c r="N159" s="1"/>
      <c r="O159" s="1"/>
      <c r="P159" s="1"/>
      <c r="Q159" s="1"/>
      <c r="R159" s="1"/>
      <c r="S159" s="1"/>
      <c r="T159" s="1"/>
    </row>
    <row r="160" spans="2:20">
      <c r="B160" s="1"/>
      <c r="C160" s="1"/>
      <c r="D160" s="1"/>
      <c r="E160" s="1"/>
      <c r="F160" s="1"/>
      <c r="G160" s="1"/>
      <c r="H160" s="1"/>
      <c r="I160" s="1"/>
      <c r="J160" s="1"/>
      <c r="K160" s="1"/>
      <c r="L160" s="1"/>
      <c r="M160" s="1"/>
      <c r="N160" s="1"/>
      <c r="O160" s="1"/>
      <c r="P160" s="1"/>
      <c r="Q160" s="1"/>
      <c r="R160" s="1"/>
      <c r="S160" s="1"/>
      <c r="T160" s="1"/>
    </row>
    <row r="161" spans="2:20">
      <c r="B161" s="1"/>
      <c r="C161" s="1"/>
      <c r="D161" s="1"/>
      <c r="E161" s="1"/>
      <c r="F161" s="1"/>
      <c r="G161" s="1"/>
      <c r="H161" s="1"/>
      <c r="I161" s="1"/>
      <c r="J161" s="1"/>
      <c r="K161" s="1"/>
      <c r="L161" s="1"/>
      <c r="M161" s="1"/>
      <c r="N161" s="1"/>
      <c r="O161" s="1"/>
      <c r="P161" s="1"/>
      <c r="Q161" s="1"/>
      <c r="R161" s="1"/>
      <c r="S161" s="1"/>
      <c r="T161" s="1"/>
    </row>
    <row r="162" spans="2:20">
      <c r="B162" s="1"/>
      <c r="C162" s="1"/>
      <c r="D162" s="1"/>
      <c r="E162" s="1"/>
      <c r="F162" s="1"/>
      <c r="G162" s="1"/>
      <c r="H162" s="1"/>
      <c r="I162" s="1"/>
      <c r="J162" s="1"/>
      <c r="K162" s="1"/>
      <c r="L162" s="1"/>
      <c r="M162" s="1"/>
      <c r="N162" s="1"/>
      <c r="O162" s="1"/>
      <c r="P162" s="1"/>
      <c r="Q162" s="1"/>
      <c r="R162" s="1"/>
      <c r="S162" s="1"/>
      <c r="T162" s="1"/>
    </row>
    <row r="163" spans="2:20">
      <c r="B163" s="1"/>
      <c r="C163" s="1"/>
      <c r="D163" s="1"/>
      <c r="E163" s="1"/>
      <c r="F163" s="1"/>
      <c r="G163" s="1"/>
      <c r="H163" s="1"/>
      <c r="I163" s="1"/>
      <c r="J163" s="1"/>
      <c r="K163" s="1"/>
      <c r="L163" s="1"/>
      <c r="M163" s="1"/>
      <c r="N163" s="1"/>
      <c r="O163" s="1"/>
      <c r="P163" s="1"/>
      <c r="Q163" s="1"/>
      <c r="R163" s="1"/>
      <c r="S163" s="1"/>
      <c r="T163" s="1"/>
    </row>
    <row r="164" spans="2:20">
      <c r="B164" s="1"/>
      <c r="C164" s="1"/>
      <c r="D164" s="1"/>
      <c r="E164" s="1"/>
      <c r="F164" s="1"/>
      <c r="G164" s="1"/>
      <c r="H164" s="1"/>
      <c r="I164" s="1"/>
      <c r="J164" s="1"/>
      <c r="K164" s="1"/>
      <c r="L164" s="1"/>
      <c r="M164" s="1"/>
      <c r="N164" s="1"/>
      <c r="O164" s="1"/>
      <c r="P164" s="1"/>
      <c r="Q164" s="1"/>
      <c r="R164" s="1"/>
      <c r="S164" s="1"/>
      <c r="T164" s="1"/>
    </row>
    <row r="165" spans="2:20">
      <c r="B165" s="1"/>
      <c r="C165" s="1"/>
      <c r="D165" s="1"/>
      <c r="E165" s="1"/>
      <c r="F165" s="1"/>
      <c r="G165" s="1"/>
      <c r="H165" s="1"/>
      <c r="I165" s="1"/>
      <c r="J165" s="1"/>
      <c r="K165" s="1"/>
      <c r="L165" s="1"/>
      <c r="M165" s="1"/>
      <c r="N165" s="1"/>
      <c r="O165" s="1"/>
      <c r="P165" s="1"/>
      <c r="Q165" s="1"/>
      <c r="R165" s="1"/>
      <c r="S165" s="1"/>
      <c r="T165" s="1"/>
    </row>
    <row r="166" spans="2:20">
      <c r="B166" s="1"/>
      <c r="C166" s="1"/>
      <c r="D166" s="1"/>
      <c r="E166" s="1"/>
      <c r="F166" s="1"/>
      <c r="G166" s="1"/>
      <c r="H166" s="1"/>
      <c r="I166" s="1"/>
      <c r="J166" s="1"/>
      <c r="K166" s="1"/>
      <c r="L166" s="1"/>
      <c r="M166" s="1"/>
      <c r="N166" s="1"/>
      <c r="O166" s="1"/>
      <c r="P166" s="1"/>
      <c r="Q166" s="1"/>
      <c r="R166" s="1"/>
      <c r="S166" s="1"/>
      <c r="T166" s="1"/>
    </row>
    <row r="167" spans="2:20">
      <c r="B167" s="1"/>
      <c r="C167" s="1"/>
      <c r="D167" s="1"/>
      <c r="E167" s="1"/>
      <c r="F167" s="1"/>
      <c r="G167" s="1"/>
      <c r="H167" s="1"/>
      <c r="I167" s="1"/>
      <c r="J167" s="1"/>
      <c r="K167" s="1"/>
      <c r="L167" s="1"/>
      <c r="M167" s="1"/>
      <c r="N167" s="1"/>
      <c r="O167" s="1"/>
      <c r="P167" s="1"/>
      <c r="Q167" s="1"/>
      <c r="R167" s="1"/>
      <c r="S167" s="1"/>
      <c r="T167" s="1"/>
    </row>
    <row r="168" spans="2:20">
      <c r="B168" s="1"/>
      <c r="C168" s="1"/>
      <c r="D168" s="1"/>
      <c r="E168" s="1"/>
      <c r="F168" s="1"/>
      <c r="G168" s="1"/>
      <c r="H168" s="1"/>
      <c r="I168" s="1"/>
      <c r="J168" s="1"/>
      <c r="K168" s="1"/>
      <c r="L168" s="1"/>
      <c r="M168" s="1"/>
      <c r="N168" s="1"/>
      <c r="O168" s="1"/>
      <c r="P168" s="1"/>
      <c r="Q168" s="1"/>
      <c r="R168" s="1"/>
      <c r="S168" s="1"/>
      <c r="T168" s="1"/>
    </row>
    <row r="169" spans="2:20">
      <c r="B169" s="1"/>
      <c r="C169" s="1"/>
      <c r="D169" s="1"/>
      <c r="E169" s="1"/>
      <c r="F169" s="1"/>
      <c r="G169" s="1"/>
      <c r="H169" s="1"/>
      <c r="I169" s="1"/>
      <c r="J169" s="1"/>
      <c r="K169" s="1"/>
      <c r="L169" s="1"/>
      <c r="M169" s="1"/>
      <c r="N169" s="1"/>
      <c r="O169" s="1"/>
      <c r="P169" s="1"/>
      <c r="Q169" s="1"/>
      <c r="R169" s="1"/>
      <c r="S169" s="1"/>
      <c r="T169" s="1"/>
    </row>
    <row r="170" spans="2:20">
      <c r="B170" s="1"/>
      <c r="C170" s="1"/>
      <c r="D170" s="1"/>
      <c r="E170" s="1"/>
      <c r="F170" s="1"/>
      <c r="G170" s="1"/>
      <c r="H170" s="1"/>
      <c r="I170" s="1"/>
      <c r="J170" s="1"/>
      <c r="K170" s="1"/>
      <c r="L170" s="1"/>
      <c r="M170" s="1"/>
      <c r="N170" s="1"/>
      <c r="O170" s="1"/>
      <c r="P170" s="1"/>
      <c r="Q170" s="1"/>
      <c r="R170" s="1"/>
      <c r="S170" s="1"/>
      <c r="T170" s="1"/>
    </row>
    <row r="171" spans="2:20">
      <c r="B171" s="1"/>
      <c r="C171" s="1"/>
      <c r="D171" s="1"/>
      <c r="E171" s="1"/>
      <c r="F171" s="1"/>
      <c r="G171" s="1"/>
      <c r="H171" s="1"/>
      <c r="I171" s="1"/>
      <c r="J171" s="1"/>
      <c r="K171" s="1"/>
      <c r="L171" s="1"/>
      <c r="M171" s="1"/>
      <c r="N171" s="1"/>
      <c r="O171" s="1"/>
      <c r="P171" s="1"/>
      <c r="Q171" s="1"/>
      <c r="R171" s="1"/>
      <c r="S171" s="1"/>
      <c r="T171" s="1"/>
    </row>
    <row r="172" spans="2:20">
      <c r="B172" s="1"/>
      <c r="C172" s="1"/>
      <c r="D172" s="1"/>
      <c r="E172" s="1"/>
      <c r="F172" s="1"/>
      <c r="G172" s="1"/>
      <c r="H172" s="1"/>
      <c r="I172" s="1"/>
      <c r="J172" s="1"/>
      <c r="K172" s="1"/>
      <c r="L172" s="1"/>
      <c r="M172" s="1"/>
      <c r="N172" s="1"/>
      <c r="O172" s="1"/>
      <c r="P172" s="1"/>
      <c r="Q172" s="1"/>
      <c r="R172" s="1"/>
      <c r="S172" s="1"/>
      <c r="T172" s="1"/>
    </row>
    <row r="173" spans="2:20">
      <c r="B173" s="1"/>
      <c r="C173" s="1"/>
      <c r="D173" s="1"/>
      <c r="E173" s="1"/>
      <c r="F173" s="1"/>
      <c r="G173" s="1"/>
      <c r="H173" s="1"/>
      <c r="I173" s="1"/>
      <c r="J173" s="1"/>
      <c r="K173" s="1"/>
      <c r="L173" s="1"/>
      <c r="M173" s="1"/>
      <c r="N173" s="1"/>
      <c r="O173" s="1"/>
      <c r="P173" s="1"/>
      <c r="Q173" s="1"/>
      <c r="R173" s="1"/>
      <c r="S173" s="1"/>
      <c r="T173" s="1"/>
    </row>
    <row r="174" spans="2:20">
      <c r="B174" s="1"/>
      <c r="C174" s="1"/>
      <c r="D174" s="1"/>
      <c r="E174" s="1"/>
      <c r="F174" s="1"/>
      <c r="G174" s="1"/>
      <c r="H174" s="1"/>
      <c r="I174" s="1"/>
      <c r="J174" s="1"/>
      <c r="K174" s="1"/>
      <c r="L174" s="1"/>
      <c r="M174" s="1"/>
      <c r="N174" s="1"/>
      <c r="O174" s="1"/>
      <c r="P174" s="1"/>
      <c r="Q174" s="1"/>
      <c r="R174" s="1"/>
      <c r="S174" s="1"/>
      <c r="T174" s="1"/>
    </row>
    <row r="175" spans="2:20">
      <c r="B175" s="1"/>
      <c r="C175" s="1"/>
      <c r="D175" s="1"/>
      <c r="E175" s="1"/>
      <c r="F175" s="1"/>
      <c r="G175" s="1"/>
      <c r="H175" s="1"/>
      <c r="I175" s="1"/>
      <c r="J175" s="1"/>
      <c r="K175" s="1"/>
      <c r="L175" s="1"/>
      <c r="M175" s="1"/>
      <c r="N175" s="1"/>
      <c r="O175" s="1"/>
      <c r="P175" s="1"/>
      <c r="Q175" s="1"/>
      <c r="R175" s="1"/>
      <c r="S175" s="1"/>
      <c r="T175" s="1"/>
    </row>
    <row r="176" spans="2:20">
      <c r="B176" s="1"/>
      <c r="C176" s="1"/>
      <c r="D176" s="1"/>
      <c r="E176" s="1"/>
      <c r="F176" s="1"/>
      <c r="G176" s="1"/>
      <c r="H176" s="1"/>
      <c r="I176" s="1"/>
      <c r="J176" s="1"/>
      <c r="K176" s="1"/>
      <c r="L176" s="1"/>
      <c r="M176" s="1"/>
      <c r="N176" s="1"/>
      <c r="O176" s="1"/>
      <c r="P176" s="1"/>
      <c r="Q176" s="1"/>
      <c r="R176" s="1"/>
      <c r="S176" s="1"/>
      <c r="T176" s="1"/>
    </row>
    <row r="177" spans="2:20">
      <c r="B177" s="1"/>
      <c r="C177" s="1"/>
      <c r="D177" s="1"/>
      <c r="E177" s="1"/>
      <c r="F177" s="1"/>
      <c r="G177" s="1"/>
      <c r="H177" s="1"/>
      <c r="I177" s="1"/>
      <c r="J177" s="1"/>
      <c r="K177" s="1"/>
      <c r="L177" s="1"/>
      <c r="M177" s="1"/>
      <c r="N177" s="1"/>
      <c r="O177" s="1"/>
      <c r="P177" s="1"/>
      <c r="Q177" s="1"/>
      <c r="R177" s="1"/>
      <c r="S177" s="1"/>
      <c r="T177" s="1"/>
    </row>
    <row r="178" spans="2:20">
      <c r="B178" s="1"/>
      <c r="C178" s="1"/>
      <c r="D178" s="1"/>
      <c r="E178" s="1"/>
      <c r="F178" s="1"/>
      <c r="G178" s="1"/>
      <c r="H178" s="1"/>
      <c r="I178" s="1"/>
      <c r="J178" s="1"/>
      <c r="K178" s="1"/>
      <c r="L178" s="1"/>
      <c r="M178" s="1"/>
      <c r="N178" s="1"/>
      <c r="O178" s="1"/>
      <c r="P178" s="1"/>
      <c r="Q178" s="1"/>
      <c r="R178" s="1"/>
      <c r="S178" s="1"/>
      <c r="T178" s="1"/>
    </row>
    <row r="179" spans="2:20">
      <c r="B179" s="1"/>
      <c r="C179" s="1"/>
      <c r="D179" s="1"/>
      <c r="E179" s="1"/>
      <c r="F179" s="1"/>
      <c r="G179" s="1"/>
      <c r="H179" s="1"/>
      <c r="I179" s="1"/>
      <c r="J179" s="1"/>
      <c r="K179" s="1"/>
      <c r="L179" s="1"/>
      <c r="M179" s="1"/>
      <c r="N179" s="1"/>
      <c r="O179" s="1"/>
      <c r="P179" s="1"/>
      <c r="Q179" s="1"/>
      <c r="R179" s="1"/>
      <c r="S179" s="1"/>
      <c r="T179" s="1"/>
    </row>
    <row r="180" spans="2:20">
      <c r="B180" s="1"/>
      <c r="C180" s="1"/>
      <c r="D180" s="1"/>
      <c r="E180" s="1"/>
      <c r="F180" s="1"/>
      <c r="G180" s="1"/>
      <c r="H180" s="1"/>
      <c r="I180" s="1"/>
      <c r="J180" s="1"/>
      <c r="K180" s="1"/>
      <c r="L180" s="1"/>
      <c r="M180" s="1"/>
      <c r="N180" s="1"/>
      <c r="O180" s="1"/>
      <c r="P180" s="1"/>
      <c r="Q180" s="1"/>
      <c r="R180" s="1"/>
      <c r="S180" s="1"/>
      <c r="T180" s="1"/>
    </row>
    <row r="181" spans="2:20">
      <c r="B181" s="1"/>
      <c r="C181" s="1"/>
      <c r="D181" s="1"/>
      <c r="E181" s="1"/>
      <c r="F181" s="1"/>
      <c r="G181" s="1"/>
      <c r="H181" s="1"/>
      <c r="I181" s="1"/>
      <c r="J181" s="1"/>
      <c r="K181" s="1"/>
      <c r="L181" s="1"/>
      <c r="M181" s="1"/>
      <c r="N181" s="1"/>
      <c r="O181" s="1"/>
      <c r="P181" s="1"/>
      <c r="Q181" s="1"/>
      <c r="R181" s="1"/>
      <c r="S181" s="1"/>
      <c r="T181" s="1"/>
    </row>
    <row r="182" spans="2:20">
      <c r="B182" s="1"/>
      <c r="C182" s="1"/>
      <c r="D182" s="1"/>
      <c r="E182" s="1"/>
      <c r="F182" s="1"/>
      <c r="G182" s="1"/>
      <c r="H182" s="1"/>
      <c r="I182" s="1"/>
      <c r="J182" s="1"/>
      <c r="K182" s="1"/>
      <c r="L182" s="1"/>
      <c r="M182" s="1"/>
      <c r="N182" s="1"/>
      <c r="O182" s="1"/>
      <c r="P182" s="1"/>
      <c r="Q182" s="1"/>
      <c r="R182" s="1"/>
      <c r="S182" s="1"/>
      <c r="T182" s="1"/>
    </row>
    <row r="183" spans="2:20">
      <c r="B183" s="1"/>
      <c r="C183" s="1"/>
      <c r="D183" s="1"/>
      <c r="E183" s="1"/>
      <c r="F183" s="1"/>
      <c r="G183" s="1"/>
      <c r="H183" s="1"/>
      <c r="I183" s="1"/>
      <c r="J183" s="1"/>
      <c r="K183" s="1"/>
      <c r="L183" s="1"/>
      <c r="M183" s="1"/>
      <c r="N183" s="1"/>
      <c r="O183" s="1"/>
      <c r="P183" s="1"/>
      <c r="Q183" s="1"/>
      <c r="R183" s="1"/>
      <c r="S183" s="1"/>
      <c r="T183" s="1"/>
    </row>
    <row r="184" spans="2:20">
      <c r="B184" s="1"/>
      <c r="C184" s="1"/>
      <c r="D184" s="1"/>
      <c r="E184" s="1"/>
      <c r="F184" s="1"/>
      <c r="G184" s="1"/>
      <c r="H184" s="1"/>
      <c r="I184" s="1"/>
      <c r="J184" s="1"/>
      <c r="K184" s="1"/>
      <c r="L184" s="1"/>
      <c r="M184" s="1"/>
      <c r="N184" s="1"/>
      <c r="O184" s="1"/>
      <c r="P184" s="1"/>
      <c r="Q184" s="1"/>
      <c r="R184" s="1"/>
      <c r="S184" s="1"/>
      <c r="T184" s="1"/>
    </row>
    <row r="185" spans="2:20">
      <c r="B185" s="1"/>
      <c r="C185" s="1"/>
      <c r="D185" s="1"/>
      <c r="E185" s="1"/>
      <c r="F185" s="1"/>
      <c r="G185" s="1"/>
      <c r="H185" s="1"/>
      <c r="I185" s="1"/>
      <c r="J185" s="1"/>
      <c r="K185" s="1"/>
      <c r="L185" s="1"/>
      <c r="M185" s="1"/>
      <c r="N185" s="1"/>
      <c r="O185" s="1"/>
      <c r="P185" s="1"/>
      <c r="Q185" s="1"/>
      <c r="R185" s="1"/>
      <c r="S185" s="1"/>
      <c r="T185" s="1"/>
    </row>
    <row r="186" spans="2:20">
      <c r="B186" s="1"/>
      <c r="C186" s="1"/>
      <c r="D186" s="1"/>
      <c r="E186" s="1"/>
      <c r="F186" s="1"/>
      <c r="G186" s="1"/>
      <c r="H186" s="1"/>
      <c r="I186" s="1"/>
      <c r="J186" s="1"/>
      <c r="K186" s="1"/>
      <c r="L186" s="1"/>
      <c r="M186" s="1"/>
      <c r="N186" s="1"/>
      <c r="O186" s="1"/>
      <c r="P186" s="1"/>
      <c r="Q186" s="1"/>
      <c r="R186" s="1"/>
      <c r="S186" s="1"/>
      <c r="T186" s="1"/>
    </row>
    <row r="187" spans="2:20">
      <c r="B187" s="1"/>
      <c r="C187" s="1"/>
      <c r="D187" s="1"/>
      <c r="E187" s="1"/>
      <c r="F187" s="1"/>
      <c r="G187" s="1"/>
      <c r="H187" s="1"/>
      <c r="I187" s="1"/>
      <c r="J187" s="1"/>
      <c r="K187" s="1"/>
      <c r="L187" s="1"/>
      <c r="M187" s="1"/>
      <c r="N187" s="1"/>
      <c r="O187" s="1"/>
      <c r="P187" s="1"/>
      <c r="Q187" s="1"/>
      <c r="R187" s="1"/>
      <c r="S187" s="1"/>
      <c r="T187" s="1"/>
    </row>
    <row r="188" spans="2:20">
      <c r="B188" s="1"/>
      <c r="C188" s="1"/>
      <c r="D188" s="1"/>
      <c r="E188" s="1"/>
      <c r="F188" s="1"/>
      <c r="G188" s="1"/>
      <c r="H188" s="1"/>
      <c r="I188" s="1"/>
      <c r="J188" s="1"/>
      <c r="K188" s="1"/>
      <c r="L188" s="1"/>
      <c r="M188" s="1"/>
      <c r="N188" s="1"/>
      <c r="O188" s="1"/>
      <c r="P188" s="1"/>
      <c r="Q188" s="1"/>
      <c r="R188" s="1"/>
      <c r="S188" s="1"/>
      <c r="T188" s="1"/>
    </row>
    <row r="189" spans="2:20">
      <c r="B189" s="1"/>
      <c r="C189" s="1"/>
      <c r="D189" s="1"/>
      <c r="E189" s="1"/>
      <c r="F189" s="1"/>
      <c r="G189" s="1"/>
      <c r="H189" s="1"/>
      <c r="I189" s="1"/>
      <c r="J189" s="1"/>
      <c r="K189" s="1"/>
      <c r="L189" s="1"/>
      <c r="M189" s="1"/>
      <c r="N189" s="1"/>
      <c r="O189" s="1"/>
      <c r="P189" s="1"/>
      <c r="Q189" s="1"/>
      <c r="R189" s="1"/>
      <c r="S189" s="1"/>
      <c r="T189" s="1"/>
    </row>
    <row r="190" spans="2:20">
      <c r="B190" s="1"/>
      <c r="C190" s="1"/>
      <c r="D190" s="1"/>
      <c r="E190" s="1"/>
      <c r="F190" s="1"/>
      <c r="G190" s="1"/>
      <c r="H190" s="1"/>
      <c r="I190" s="1"/>
      <c r="J190" s="1"/>
      <c r="K190" s="1"/>
      <c r="L190" s="1"/>
      <c r="M190" s="1"/>
      <c r="N190" s="1"/>
      <c r="O190" s="1"/>
      <c r="P190" s="1"/>
      <c r="Q190" s="1"/>
      <c r="R190" s="1"/>
      <c r="S190" s="1"/>
      <c r="T190" s="1"/>
    </row>
    <row r="191" spans="2:20">
      <c r="B191" s="1"/>
      <c r="C191" s="1"/>
      <c r="D191" s="1"/>
      <c r="E191" s="1"/>
      <c r="F191" s="1"/>
      <c r="G191" s="1"/>
      <c r="H191" s="1"/>
      <c r="I191" s="1"/>
      <c r="J191" s="1"/>
      <c r="K191" s="1"/>
      <c r="L191" s="1"/>
      <c r="M191" s="1"/>
      <c r="N191" s="1"/>
      <c r="O191" s="1"/>
      <c r="P191" s="1"/>
      <c r="Q191" s="1"/>
      <c r="R191" s="1"/>
      <c r="S191" s="1"/>
      <c r="T191" s="1"/>
    </row>
    <row r="192" spans="2:20">
      <c r="B192" s="1"/>
      <c r="C192" s="1"/>
      <c r="D192" s="1"/>
      <c r="E192" s="1"/>
      <c r="F192" s="1"/>
      <c r="G192" s="1"/>
      <c r="H192" s="1"/>
      <c r="I192" s="1"/>
      <c r="J192" s="1"/>
      <c r="K192" s="1"/>
      <c r="L192" s="1"/>
      <c r="M192" s="1"/>
      <c r="N192" s="1"/>
      <c r="O192" s="1"/>
      <c r="P192" s="1"/>
      <c r="Q192" s="1"/>
      <c r="R192" s="1"/>
      <c r="S192" s="1"/>
      <c r="T192" s="1"/>
    </row>
    <row r="193" spans="2:20">
      <c r="B193" s="1"/>
      <c r="C193" s="1"/>
      <c r="D193" s="1"/>
      <c r="E193" s="1"/>
      <c r="F193" s="1"/>
      <c r="G193" s="1"/>
      <c r="H193" s="1"/>
      <c r="I193" s="1"/>
      <c r="J193" s="1"/>
      <c r="K193" s="1"/>
      <c r="L193" s="1"/>
      <c r="M193" s="1"/>
      <c r="N193" s="1"/>
      <c r="O193" s="1"/>
      <c r="P193" s="1"/>
      <c r="Q193" s="1"/>
      <c r="R193" s="1"/>
      <c r="S193" s="1"/>
      <c r="T193" s="1"/>
    </row>
    <row r="194" spans="2:20">
      <c r="B194" s="1"/>
      <c r="C194" s="1"/>
      <c r="D194" s="1"/>
      <c r="E194" s="1"/>
      <c r="F194" s="1"/>
      <c r="G194" s="1"/>
      <c r="H194" s="1"/>
      <c r="I194" s="1"/>
      <c r="J194" s="1"/>
      <c r="K194" s="1"/>
      <c r="L194" s="1"/>
      <c r="M194" s="1"/>
      <c r="N194" s="1"/>
      <c r="O194" s="1"/>
      <c r="P194" s="1"/>
      <c r="Q194" s="1"/>
      <c r="R194" s="1"/>
      <c r="S194" s="1"/>
      <c r="T194" s="1"/>
    </row>
    <row r="195" spans="2:20">
      <c r="B195" s="1"/>
      <c r="C195" s="1"/>
      <c r="D195" s="1"/>
      <c r="E195" s="1"/>
      <c r="F195" s="1"/>
      <c r="G195" s="1"/>
      <c r="H195" s="1"/>
      <c r="I195" s="1"/>
      <c r="J195" s="1"/>
      <c r="K195" s="1"/>
      <c r="L195" s="1"/>
      <c r="M195" s="1"/>
      <c r="N195" s="1"/>
      <c r="O195" s="1"/>
      <c r="P195" s="1"/>
      <c r="Q195" s="1"/>
      <c r="R195" s="1"/>
      <c r="S195" s="1"/>
      <c r="T195" s="1"/>
    </row>
    <row r="196" spans="2:20">
      <c r="B196" s="1"/>
      <c r="C196" s="1"/>
      <c r="D196" s="1"/>
      <c r="E196" s="1"/>
      <c r="F196" s="1"/>
      <c r="G196" s="1"/>
      <c r="H196" s="1"/>
      <c r="I196" s="1"/>
      <c r="J196" s="1"/>
      <c r="K196" s="1"/>
      <c r="L196" s="1"/>
      <c r="M196" s="1"/>
      <c r="N196" s="1"/>
      <c r="O196" s="1"/>
      <c r="P196" s="1"/>
      <c r="Q196" s="1"/>
      <c r="R196" s="1"/>
      <c r="S196" s="1"/>
      <c r="T196" s="1"/>
    </row>
    <row r="197" spans="2:20">
      <c r="B197" s="1"/>
      <c r="C197" s="1"/>
      <c r="D197" s="1"/>
      <c r="E197" s="1"/>
      <c r="F197" s="1"/>
      <c r="G197" s="1"/>
      <c r="H197" s="1"/>
      <c r="I197" s="1"/>
      <c r="J197" s="1"/>
      <c r="K197" s="1"/>
      <c r="L197" s="1"/>
      <c r="M197" s="1"/>
      <c r="N197" s="1"/>
      <c r="O197" s="1"/>
      <c r="P197" s="1"/>
      <c r="Q197" s="1"/>
      <c r="R197" s="1"/>
      <c r="S197" s="1"/>
      <c r="T197" s="1"/>
    </row>
    <row r="198" spans="2:20">
      <c r="B198" s="1"/>
      <c r="C198" s="1"/>
      <c r="D198" s="1"/>
      <c r="E198" s="1"/>
      <c r="F198" s="1"/>
      <c r="G198" s="1"/>
      <c r="H198" s="1"/>
      <c r="I198" s="1"/>
      <c r="J198" s="1"/>
      <c r="K198" s="1"/>
      <c r="L198" s="1"/>
      <c r="M198" s="1"/>
      <c r="N198" s="1"/>
      <c r="O198" s="1"/>
      <c r="P198" s="1"/>
      <c r="Q198" s="1"/>
      <c r="R198" s="1"/>
      <c r="S198" s="1"/>
      <c r="T198" s="1"/>
    </row>
    <row r="199" spans="2:20">
      <c r="B199" s="1"/>
      <c r="C199" s="1"/>
      <c r="D199" s="1"/>
      <c r="E199" s="1"/>
      <c r="F199" s="1"/>
      <c r="G199" s="1"/>
      <c r="H199" s="1"/>
      <c r="I199" s="1"/>
      <c r="J199" s="1"/>
      <c r="K199" s="1"/>
      <c r="L199" s="1"/>
      <c r="M199" s="1"/>
      <c r="N199" s="1"/>
      <c r="O199" s="1"/>
      <c r="P199" s="1"/>
      <c r="Q199" s="1"/>
      <c r="R199" s="1"/>
      <c r="S199" s="1"/>
      <c r="T199" s="1"/>
    </row>
    <row r="200" spans="2:20">
      <c r="B200" s="1"/>
      <c r="C200" s="1"/>
      <c r="D200" s="1"/>
      <c r="E200" s="1"/>
      <c r="F200" s="1"/>
      <c r="G200" s="1"/>
      <c r="H200" s="1"/>
      <c r="I200" s="1"/>
      <c r="J200" s="1"/>
      <c r="K200" s="1"/>
      <c r="L200" s="1"/>
      <c r="M200" s="1"/>
      <c r="N200" s="1"/>
      <c r="O200" s="1"/>
      <c r="P200" s="1"/>
      <c r="Q200" s="1"/>
      <c r="R200" s="1"/>
      <c r="S200" s="1"/>
      <c r="T200" s="1"/>
    </row>
    <row r="201" spans="2:20">
      <c r="B201" s="1"/>
      <c r="C201" s="1"/>
      <c r="D201" s="1"/>
      <c r="E201" s="1"/>
      <c r="F201" s="1"/>
      <c r="G201" s="1"/>
      <c r="H201" s="1"/>
      <c r="I201" s="1"/>
      <c r="J201" s="1"/>
      <c r="K201" s="1"/>
      <c r="L201" s="1"/>
      <c r="M201" s="1"/>
      <c r="N201" s="1"/>
      <c r="O201" s="1"/>
      <c r="P201" s="1"/>
      <c r="Q201" s="1"/>
      <c r="R201" s="1"/>
      <c r="S201" s="1"/>
      <c r="T201" s="1"/>
    </row>
    <row r="202" spans="2:20">
      <c r="B202" s="1"/>
      <c r="C202" s="1"/>
      <c r="D202" s="1"/>
      <c r="E202" s="1"/>
      <c r="F202" s="1"/>
      <c r="G202" s="1"/>
      <c r="H202" s="1"/>
      <c r="I202" s="1"/>
      <c r="J202" s="1"/>
      <c r="K202" s="1"/>
      <c r="L202" s="1"/>
      <c r="M202" s="1"/>
      <c r="N202" s="1"/>
      <c r="O202" s="1"/>
      <c r="P202" s="1"/>
      <c r="Q202" s="1"/>
      <c r="R202" s="1"/>
      <c r="S202" s="1"/>
      <c r="T202" s="1"/>
    </row>
    <row r="203" spans="2:20">
      <c r="B203" s="1"/>
      <c r="C203" s="1"/>
      <c r="D203" s="1"/>
      <c r="E203" s="1"/>
      <c r="F203" s="1"/>
      <c r="G203" s="1"/>
      <c r="H203" s="1"/>
      <c r="I203" s="1"/>
      <c r="J203" s="1"/>
      <c r="K203" s="1"/>
      <c r="L203" s="1"/>
      <c r="M203" s="1"/>
      <c r="N203" s="1"/>
      <c r="O203" s="1"/>
      <c r="P203" s="1"/>
      <c r="Q203" s="1"/>
      <c r="R203" s="1"/>
      <c r="S203" s="1"/>
      <c r="T203" s="1"/>
    </row>
    <row r="204" spans="2:20">
      <c r="B204" s="1"/>
      <c r="C204" s="1"/>
      <c r="D204" s="1"/>
      <c r="E204" s="1"/>
      <c r="F204" s="1"/>
      <c r="G204" s="1"/>
      <c r="H204" s="1"/>
      <c r="I204" s="1"/>
      <c r="J204" s="1"/>
      <c r="K204" s="1"/>
      <c r="L204" s="1"/>
      <c r="M204" s="1"/>
      <c r="N204" s="1"/>
      <c r="O204" s="1"/>
      <c r="P204" s="1"/>
      <c r="Q204" s="1"/>
      <c r="R204" s="1"/>
      <c r="S204" s="1"/>
      <c r="T204" s="1"/>
    </row>
    <row r="205" spans="2:20">
      <c r="B205" s="1"/>
      <c r="C205" s="1"/>
      <c r="D205" s="1"/>
      <c r="E205" s="1"/>
      <c r="F205" s="1"/>
      <c r="G205" s="1"/>
      <c r="H205" s="1"/>
      <c r="I205" s="1"/>
      <c r="J205" s="1"/>
      <c r="K205" s="1"/>
      <c r="L205" s="1"/>
      <c r="M205" s="1"/>
      <c r="N205" s="1"/>
      <c r="O205" s="1"/>
      <c r="P205" s="1"/>
      <c r="Q205" s="1"/>
      <c r="R205" s="1"/>
      <c r="S205" s="1"/>
      <c r="T205" s="1"/>
    </row>
    <row r="206" spans="2:20">
      <c r="B206" s="1"/>
      <c r="C206" s="1"/>
      <c r="D206" s="1"/>
      <c r="E206" s="1"/>
      <c r="F206" s="1"/>
      <c r="G206" s="1"/>
      <c r="H206" s="1"/>
      <c r="I206" s="1"/>
      <c r="J206" s="1"/>
      <c r="K206" s="1"/>
      <c r="L206" s="1"/>
      <c r="M206" s="1"/>
      <c r="N206" s="1"/>
      <c r="O206" s="1"/>
      <c r="P206" s="1"/>
      <c r="Q206" s="1"/>
      <c r="R206" s="1"/>
      <c r="S206" s="1"/>
      <c r="T206" s="1"/>
    </row>
    <row r="207" spans="2:20">
      <c r="B207" s="1"/>
      <c r="C207" s="1"/>
      <c r="D207" s="1"/>
      <c r="E207" s="1"/>
      <c r="F207" s="1"/>
      <c r="G207" s="1"/>
      <c r="H207" s="1"/>
      <c r="I207" s="1"/>
      <c r="J207" s="1"/>
      <c r="K207" s="1"/>
      <c r="L207" s="1"/>
      <c r="M207" s="1"/>
      <c r="N207" s="1"/>
      <c r="O207" s="1"/>
      <c r="P207" s="1"/>
      <c r="Q207" s="1"/>
      <c r="R207" s="1"/>
      <c r="S207" s="1"/>
      <c r="T207" s="1"/>
    </row>
    <row r="208" spans="2:20">
      <c r="B208" s="1"/>
      <c r="C208" s="1"/>
      <c r="D208" s="1"/>
      <c r="E208" s="1"/>
      <c r="F208" s="1"/>
      <c r="G208" s="1"/>
      <c r="H208" s="1"/>
      <c r="I208" s="1"/>
      <c r="J208" s="1"/>
      <c r="K208" s="1"/>
      <c r="L208" s="1"/>
      <c r="M208" s="1"/>
      <c r="N208" s="1"/>
      <c r="O208" s="1"/>
      <c r="P208" s="1"/>
      <c r="Q208" s="1"/>
      <c r="R208" s="1"/>
      <c r="S208" s="1"/>
      <c r="T208" s="1"/>
    </row>
    <row r="209" spans="2:20">
      <c r="B209" s="1"/>
      <c r="C209" s="1"/>
      <c r="D209" s="1"/>
      <c r="E209" s="1"/>
      <c r="F209" s="1"/>
      <c r="G209" s="1"/>
      <c r="H209" s="1"/>
      <c r="I209" s="1"/>
      <c r="J209" s="1"/>
      <c r="K209" s="1"/>
      <c r="L209" s="1"/>
      <c r="M209" s="1"/>
      <c r="N209" s="1"/>
      <c r="O209" s="1"/>
      <c r="P209" s="1"/>
      <c r="Q209" s="1"/>
      <c r="R209" s="1"/>
      <c r="S209" s="1"/>
      <c r="T209" s="1"/>
    </row>
    <row r="210" spans="2:20">
      <c r="B210" s="1"/>
      <c r="C210" s="1"/>
      <c r="D210" s="1"/>
      <c r="E210" s="1"/>
      <c r="F210" s="1"/>
      <c r="G210" s="1"/>
      <c r="H210" s="1"/>
      <c r="I210" s="1"/>
      <c r="J210" s="1"/>
      <c r="K210" s="1"/>
      <c r="L210" s="1"/>
      <c r="M210" s="1"/>
      <c r="N210" s="1"/>
      <c r="O210" s="1"/>
      <c r="P210" s="1"/>
      <c r="Q210" s="1"/>
      <c r="R210" s="1"/>
      <c r="S210" s="1"/>
      <c r="T210" s="1"/>
    </row>
    <row r="211" spans="2:20">
      <c r="B211" s="1"/>
      <c r="C211" s="1"/>
      <c r="D211" s="1"/>
      <c r="E211" s="1"/>
      <c r="F211" s="1"/>
      <c r="G211" s="1"/>
      <c r="H211" s="1"/>
      <c r="I211" s="1"/>
      <c r="J211" s="1"/>
      <c r="K211" s="1"/>
      <c r="L211" s="1"/>
      <c r="M211" s="1"/>
      <c r="N211" s="1"/>
      <c r="O211" s="1"/>
      <c r="P211" s="1"/>
      <c r="Q211" s="1"/>
      <c r="R211" s="1"/>
      <c r="S211" s="1"/>
      <c r="T211" s="1"/>
    </row>
    <row r="212" spans="2:20">
      <c r="B212" s="1"/>
      <c r="C212" s="1"/>
      <c r="D212" s="1"/>
      <c r="E212" s="1"/>
      <c r="F212" s="1"/>
      <c r="G212" s="1"/>
      <c r="H212" s="1"/>
      <c r="I212" s="1"/>
      <c r="J212" s="1"/>
      <c r="K212" s="1"/>
      <c r="L212" s="1"/>
      <c r="M212" s="1"/>
      <c r="N212" s="1"/>
      <c r="O212" s="1"/>
      <c r="P212" s="1"/>
      <c r="Q212" s="1"/>
      <c r="R212" s="1"/>
      <c r="S212" s="1"/>
      <c r="T212" s="1"/>
    </row>
    <row r="213" spans="2:20">
      <c r="B213" s="1"/>
      <c r="C213" s="1"/>
      <c r="D213" s="1"/>
      <c r="E213" s="1"/>
      <c r="F213" s="1"/>
      <c r="G213" s="1"/>
      <c r="H213" s="1"/>
      <c r="I213" s="1"/>
      <c r="J213" s="1"/>
      <c r="K213" s="1"/>
      <c r="L213" s="1"/>
      <c r="M213" s="1"/>
      <c r="N213" s="1"/>
      <c r="O213" s="1"/>
      <c r="P213" s="1"/>
      <c r="Q213" s="1"/>
      <c r="R213" s="1"/>
      <c r="S213" s="1"/>
      <c r="T213" s="1"/>
    </row>
    <row r="214" spans="2:20">
      <c r="B214" s="1"/>
      <c r="C214" s="1"/>
      <c r="D214" s="1"/>
      <c r="E214" s="1"/>
      <c r="F214" s="1"/>
      <c r="G214" s="1"/>
      <c r="H214" s="1"/>
      <c r="I214" s="1"/>
      <c r="J214" s="1"/>
      <c r="K214" s="1"/>
      <c r="L214" s="1"/>
      <c r="M214" s="1"/>
      <c r="N214" s="1"/>
      <c r="O214" s="1"/>
      <c r="P214" s="1"/>
      <c r="Q214" s="1"/>
      <c r="R214" s="1"/>
      <c r="S214" s="1"/>
      <c r="T214" s="1"/>
    </row>
    <row r="215" spans="2:20">
      <c r="B215" s="1"/>
      <c r="C215" s="1"/>
      <c r="D215" s="1"/>
      <c r="E215" s="1"/>
      <c r="F215" s="1"/>
      <c r="G215" s="1"/>
      <c r="H215" s="1"/>
      <c r="I215" s="1"/>
      <c r="J215" s="1"/>
      <c r="K215" s="1"/>
      <c r="L215" s="1"/>
      <c r="M215" s="1"/>
      <c r="N215" s="1"/>
      <c r="O215" s="1"/>
      <c r="P215" s="1"/>
      <c r="Q215" s="1"/>
      <c r="R215" s="1"/>
      <c r="S215" s="1"/>
      <c r="T215" s="1"/>
    </row>
    <row r="216" spans="2:20">
      <c r="B216" s="1"/>
      <c r="C216" s="1"/>
      <c r="D216" s="1"/>
      <c r="E216" s="1"/>
      <c r="F216" s="1"/>
      <c r="G216" s="1"/>
      <c r="H216" s="1"/>
      <c r="I216" s="1"/>
      <c r="J216" s="1"/>
      <c r="K216" s="1"/>
      <c r="L216" s="1"/>
      <c r="M216" s="1"/>
      <c r="N216" s="1"/>
      <c r="O216" s="1"/>
      <c r="P216" s="1"/>
      <c r="Q216" s="1"/>
      <c r="R216" s="1"/>
      <c r="S216" s="1"/>
      <c r="T216" s="1"/>
    </row>
    <row r="217" spans="2:20">
      <c r="B217" s="1"/>
      <c r="C217" s="1"/>
      <c r="D217" s="1"/>
      <c r="E217" s="1"/>
      <c r="F217" s="1"/>
      <c r="G217" s="1"/>
      <c r="H217" s="1"/>
      <c r="I217" s="1"/>
      <c r="J217" s="1"/>
      <c r="K217" s="1"/>
      <c r="L217" s="1"/>
      <c r="M217" s="1"/>
      <c r="N217" s="1"/>
      <c r="O217" s="1"/>
      <c r="P217" s="1"/>
      <c r="Q217" s="1"/>
      <c r="R217" s="1"/>
      <c r="S217" s="1"/>
      <c r="T217" s="1"/>
    </row>
    <row r="218" spans="2:20">
      <c r="B218" s="1"/>
      <c r="C218" s="1"/>
      <c r="D218" s="1"/>
      <c r="E218" s="1"/>
      <c r="F218" s="1"/>
      <c r="G218" s="1"/>
      <c r="H218" s="1"/>
      <c r="I218" s="1"/>
      <c r="J218" s="1"/>
      <c r="K218" s="1"/>
      <c r="L218" s="1"/>
      <c r="M218" s="1"/>
      <c r="N218" s="1"/>
      <c r="O218" s="1"/>
      <c r="P218" s="1"/>
      <c r="Q218" s="1"/>
      <c r="R218" s="1"/>
      <c r="S218" s="1"/>
      <c r="T218" s="1"/>
    </row>
    <row r="219" spans="2:20">
      <c r="B219" s="1"/>
      <c r="C219" s="1"/>
      <c r="D219" s="1"/>
      <c r="E219" s="1"/>
      <c r="F219" s="1"/>
      <c r="G219" s="1"/>
      <c r="H219" s="1"/>
      <c r="I219" s="1"/>
      <c r="J219" s="1"/>
      <c r="K219" s="1"/>
      <c r="L219" s="1"/>
      <c r="M219" s="1"/>
      <c r="N219" s="1"/>
      <c r="O219" s="1"/>
      <c r="P219" s="1"/>
      <c r="Q219" s="1"/>
      <c r="R219" s="1"/>
      <c r="S219" s="1"/>
      <c r="T219" s="1"/>
    </row>
    <row r="220" spans="2:20">
      <c r="B220" s="1"/>
      <c r="C220" s="1"/>
      <c r="D220" s="1"/>
      <c r="E220" s="1"/>
      <c r="F220" s="1"/>
      <c r="G220" s="1"/>
      <c r="H220" s="1"/>
      <c r="I220" s="1"/>
      <c r="J220" s="1"/>
      <c r="K220" s="1"/>
      <c r="L220" s="1"/>
      <c r="M220" s="1"/>
      <c r="N220" s="1"/>
      <c r="O220" s="1"/>
      <c r="P220" s="1"/>
      <c r="Q220" s="1"/>
      <c r="R220" s="1"/>
      <c r="S220" s="1"/>
      <c r="T220" s="1"/>
    </row>
    <row r="221" spans="2:20">
      <c r="B221" s="1"/>
      <c r="C221" s="1"/>
      <c r="D221" s="1"/>
      <c r="E221" s="1"/>
      <c r="F221" s="1"/>
      <c r="G221" s="1"/>
      <c r="H221" s="1"/>
      <c r="I221" s="1"/>
      <c r="J221" s="1"/>
      <c r="K221" s="1"/>
      <c r="L221" s="1"/>
      <c r="M221" s="1"/>
      <c r="N221" s="1"/>
      <c r="O221" s="1"/>
      <c r="P221" s="1"/>
      <c r="Q221" s="1"/>
      <c r="R221" s="1"/>
      <c r="S221" s="1"/>
      <c r="T221" s="1"/>
    </row>
    <row r="222" spans="2:20">
      <c r="B222" s="1"/>
      <c r="C222" s="1"/>
      <c r="D222" s="1"/>
      <c r="E222" s="1"/>
      <c r="F222" s="1"/>
      <c r="G222" s="1"/>
      <c r="H222" s="1"/>
      <c r="I222" s="1"/>
      <c r="J222" s="1"/>
      <c r="K222" s="1"/>
      <c r="L222" s="1"/>
      <c r="M222" s="1"/>
      <c r="N222" s="1"/>
      <c r="O222" s="1"/>
      <c r="P222" s="1"/>
      <c r="Q222" s="1"/>
      <c r="R222" s="1"/>
      <c r="S222" s="1"/>
      <c r="T222" s="1"/>
    </row>
    <row r="223" spans="2:20">
      <c r="B223" s="1"/>
      <c r="C223" s="1"/>
      <c r="D223" s="1"/>
      <c r="E223" s="1"/>
      <c r="F223" s="1"/>
      <c r="G223" s="1"/>
      <c r="H223" s="1"/>
      <c r="I223" s="1"/>
      <c r="J223" s="1"/>
      <c r="K223" s="1"/>
      <c r="L223" s="1"/>
      <c r="M223" s="1"/>
      <c r="N223" s="1"/>
      <c r="O223" s="1"/>
      <c r="P223" s="1"/>
      <c r="Q223" s="1"/>
      <c r="R223" s="1"/>
      <c r="S223" s="1"/>
      <c r="T223" s="1"/>
    </row>
    <row r="224" spans="2:20">
      <c r="B224" s="1"/>
      <c r="C224" s="1"/>
      <c r="D224" s="1"/>
      <c r="E224" s="1"/>
      <c r="F224" s="1"/>
      <c r="G224" s="1"/>
      <c r="H224" s="1"/>
      <c r="I224" s="1"/>
      <c r="J224" s="1"/>
      <c r="K224" s="1"/>
      <c r="L224" s="1"/>
      <c r="M224" s="1"/>
      <c r="N224" s="1"/>
      <c r="O224" s="1"/>
      <c r="P224" s="1"/>
      <c r="Q224" s="1"/>
      <c r="R224" s="1"/>
      <c r="S224" s="1"/>
      <c r="T224" s="1"/>
    </row>
    <row r="225" spans="2:20">
      <c r="B225" s="1"/>
      <c r="C225" s="1"/>
      <c r="D225" s="1"/>
      <c r="E225" s="1"/>
      <c r="F225" s="1"/>
      <c r="G225" s="1"/>
      <c r="H225" s="1"/>
      <c r="I225" s="1"/>
      <c r="J225" s="1"/>
      <c r="K225" s="1"/>
      <c r="L225" s="1"/>
      <c r="M225" s="1"/>
      <c r="N225" s="1"/>
      <c r="O225" s="1"/>
      <c r="P225" s="1"/>
      <c r="Q225" s="1"/>
      <c r="R225" s="1"/>
      <c r="S225" s="1"/>
      <c r="T225" s="1"/>
    </row>
    <row r="226" spans="2:20">
      <c r="B226" s="1"/>
      <c r="C226" s="1"/>
      <c r="D226" s="1"/>
      <c r="E226" s="1"/>
      <c r="F226" s="1"/>
      <c r="G226" s="1"/>
      <c r="H226" s="1"/>
      <c r="I226" s="1"/>
      <c r="J226" s="1"/>
      <c r="K226" s="1"/>
      <c r="L226" s="1"/>
      <c r="M226" s="1"/>
      <c r="N226" s="1"/>
      <c r="O226" s="1"/>
      <c r="P226" s="1"/>
      <c r="Q226" s="1"/>
      <c r="R226" s="1"/>
      <c r="S226" s="1"/>
      <c r="T226" s="1"/>
    </row>
    <row r="227" spans="2:20">
      <c r="B227" s="1"/>
      <c r="C227" s="1"/>
      <c r="D227" s="1"/>
      <c r="E227" s="1"/>
      <c r="F227" s="1"/>
      <c r="G227" s="1"/>
      <c r="H227" s="1"/>
      <c r="I227" s="1"/>
      <c r="J227" s="1"/>
      <c r="K227" s="1"/>
      <c r="L227" s="1"/>
      <c r="M227" s="1"/>
      <c r="N227" s="1"/>
      <c r="O227" s="1"/>
      <c r="P227" s="1"/>
      <c r="Q227" s="1"/>
      <c r="R227" s="1"/>
      <c r="S227" s="1"/>
      <c r="T227" s="1"/>
    </row>
    <row r="228" spans="2:20">
      <c r="B228" s="1"/>
      <c r="C228" s="1"/>
      <c r="D228" s="1"/>
      <c r="E228" s="1"/>
      <c r="F228" s="1"/>
      <c r="G228" s="1"/>
      <c r="H228" s="1"/>
      <c r="I228" s="1"/>
      <c r="J228" s="1"/>
      <c r="K228" s="1"/>
      <c r="L228" s="1"/>
      <c r="M228" s="1"/>
      <c r="N228" s="1"/>
      <c r="O228" s="1"/>
      <c r="P228" s="1"/>
      <c r="Q228" s="1"/>
      <c r="R228" s="1"/>
      <c r="S228" s="1"/>
      <c r="T228" s="1"/>
    </row>
    <row r="229" spans="2:20">
      <c r="B229" s="1"/>
      <c r="C229" s="1"/>
      <c r="D229" s="1"/>
      <c r="E229" s="1"/>
      <c r="F229" s="1"/>
      <c r="G229" s="1"/>
      <c r="H229" s="1"/>
      <c r="I229" s="1"/>
      <c r="J229" s="1"/>
      <c r="K229" s="1"/>
      <c r="L229" s="1"/>
      <c r="M229" s="1"/>
      <c r="N229" s="1"/>
      <c r="O229" s="1"/>
      <c r="P229" s="1"/>
      <c r="Q229" s="1"/>
      <c r="R229" s="1"/>
      <c r="S229" s="1"/>
      <c r="T229" s="1"/>
    </row>
    <row r="230" spans="2:20">
      <c r="B230" s="1"/>
      <c r="C230" s="1"/>
      <c r="D230" s="1"/>
      <c r="E230" s="1"/>
      <c r="F230" s="1"/>
      <c r="G230" s="1"/>
      <c r="H230" s="1"/>
      <c r="I230" s="1"/>
      <c r="J230" s="1"/>
      <c r="K230" s="1"/>
      <c r="L230" s="1"/>
      <c r="M230" s="1"/>
      <c r="N230" s="1"/>
      <c r="O230" s="1"/>
      <c r="P230" s="1"/>
      <c r="Q230" s="1"/>
      <c r="R230" s="1"/>
      <c r="S230" s="1"/>
      <c r="T230" s="1"/>
    </row>
    <row r="231" spans="2:20">
      <c r="B231" s="1"/>
      <c r="C231" s="1"/>
      <c r="D231" s="1"/>
      <c r="E231" s="1"/>
      <c r="F231" s="1"/>
      <c r="G231" s="1"/>
      <c r="H231" s="1"/>
      <c r="I231" s="1"/>
      <c r="J231" s="1"/>
      <c r="K231" s="1"/>
      <c r="L231" s="1"/>
      <c r="M231" s="1"/>
      <c r="N231" s="1"/>
      <c r="O231" s="1"/>
      <c r="P231" s="1"/>
      <c r="Q231" s="1"/>
      <c r="R231" s="1"/>
      <c r="S231" s="1"/>
      <c r="T231" s="1"/>
    </row>
    <row r="232" spans="2:20">
      <c r="B232" s="1"/>
      <c r="C232" s="1"/>
      <c r="D232" s="1"/>
      <c r="E232" s="1"/>
      <c r="F232" s="1"/>
      <c r="G232" s="1"/>
      <c r="H232" s="1"/>
      <c r="I232" s="1"/>
      <c r="J232" s="1"/>
      <c r="K232" s="1"/>
      <c r="L232" s="1"/>
      <c r="M232" s="1"/>
      <c r="N232" s="1"/>
      <c r="O232" s="1"/>
      <c r="P232" s="1"/>
      <c r="Q232" s="1"/>
      <c r="R232" s="1"/>
      <c r="S232" s="1"/>
      <c r="T232" s="1"/>
    </row>
    <row r="233" spans="2:20">
      <c r="B233" s="1"/>
      <c r="C233" s="1"/>
      <c r="D233" s="1"/>
      <c r="E233" s="1"/>
      <c r="F233" s="1"/>
      <c r="G233" s="1"/>
      <c r="H233" s="1"/>
      <c r="I233" s="1"/>
      <c r="J233" s="1"/>
      <c r="K233" s="1"/>
      <c r="L233" s="1"/>
      <c r="M233" s="1"/>
      <c r="N233" s="1"/>
      <c r="O233" s="1"/>
      <c r="P233" s="1"/>
      <c r="Q233" s="1"/>
      <c r="R233" s="1"/>
      <c r="S233" s="1"/>
      <c r="T233" s="1"/>
    </row>
    <row r="234" spans="2:20">
      <c r="B234" s="1"/>
      <c r="C234" s="1"/>
      <c r="D234" s="1"/>
      <c r="E234" s="1"/>
      <c r="F234" s="1"/>
      <c r="G234" s="1"/>
      <c r="H234" s="1"/>
      <c r="I234" s="1"/>
      <c r="J234" s="1"/>
      <c r="K234" s="1"/>
      <c r="L234" s="1"/>
      <c r="M234" s="1"/>
      <c r="N234" s="1"/>
      <c r="O234" s="1"/>
      <c r="P234" s="1"/>
      <c r="Q234" s="1"/>
      <c r="R234" s="1"/>
      <c r="S234" s="1"/>
      <c r="T234" s="1"/>
    </row>
    <row r="235" spans="2:20">
      <c r="B235" s="1"/>
      <c r="C235" s="1"/>
      <c r="D235" s="1"/>
      <c r="E235" s="1"/>
      <c r="F235" s="1"/>
      <c r="G235" s="1"/>
      <c r="H235" s="1"/>
      <c r="I235" s="1"/>
      <c r="J235" s="1"/>
      <c r="K235" s="1"/>
      <c r="L235" s="1"/>
      <c r="M235" s="1"/>
      <c r="N235" s="1"/>
      <c r="O235" s="1"/>
      <c r="P235" s="1"/>
      <c r="Q235" s="1"/>
      <c r="R235" s="1"/>
      <c r="S235" s="1"/>
      <c r="T235" s="1"/>
    </row>
    <row r="236" spans="2:20">
      <c r="B236" s="1"/>
      <c r="C236" s="1"/>
      <c r="D236" s="1"/>
      <c r="E236" s="1"/>
      <c r="F236" s="1"/>
      <c r="G236" s="1"/>
      <c r="H236" s="1"/>
      <c r="I236" s="1"/>
      <c r="J236" s="1"/>
      <c r="K236" s="1"/>
      <c r="L236" s="1"/>
      <c r="M236" s="1"/>
      <c r="N236" s="1"/>
      <c r="O236" s="1"/>
      <c r="P236" s="1"/>
      <c r="Q236" s="1"/>
      <c r="R236" s="1"/>
      <c r="S236" s="1"/>
      <c r="T236" s="1"/>
    </row>
    <row r="237" spans="2:20">
      <c r="B237" s="1"/>
      <c r="C237" s="1"/>
      <c r="D237" s="1"/>
      <c r="E237" s="1"/>
      <c r="F237" s="1"/>
      <c r="G237" s="1"/>
      <c r="H237" s="1"/>
      <c r="I237" s="1"/>
      <c r="J237" s="1"/>
      <c r="K237" s="1"/>
      <c r="L237" s="1"/>
      <c r="M237" s="1"/>
      <c r="N237" s="1"/>
      <c r="O237" s="1"/>
      <c r="P237" s="1"/>
      <c r="Q237" s="1"/>
      <c r="R237" s="1"/>
      <c r="S237" s="1"/>
      <c r="T237" s="1"/>
    </row>
    <row r="238" spans="2:20">
      <c r="B238" s="1"/>
      <c r="C238" s="1"/>
      <c r="D238" s="1"/>
      <c r="E238" s="1"/>
      <c r="F238" s="1"/>
      <c r="G238" s="1"/>
      <c r="H238" s="1"/>
      <c r="I238" s="1"/>
      <c r="J238" s="1"/>
      <c r="K238" s="1"/>
      <c r="L238" s="1"/>
      <c r="M238" s="1"/>
      <c r="N238" s="1"/>
      <c r="O238" s="1"/>
      <c r="P238" s="1"/>
      <c r="Q238" s="1"/>
      <c r="R238" s="1"/>
      <c r="S238" s="1"/>
      <c r="T238" s="1"/>
    </row>
    <row r="239" spans="2:20">
      <c r="B239" s="1"/>
      <c r="C239" s="1"/>
      <c r="D239" s="1"/>
      <c r="E239" s="1"/>
      <c r="F239" s="1"/>
      <c r="G239" s="1"/>
      <c r="H239" s="1"/>
      <c r="I239" s="1"/>
      <c r="J239" s="1"/>
      <c r="K239" s="1"/>
      <c r="L239" s="1"/>
      <c r="M239" s="1"/>
      <c r="N239" s="1"/>
      <c r="O239" s="1"/>
      <c r="P239" s="1"/>
      <c r="Q239" s="1"/>
      <c r="R239" s="1"/>
      <c r="S239" s="1"/>
      <c r="T239" s="1"/>
    </row>
    <row r="240" spans="2:20">
      <c r="B240" s="1"/>
      <c r="C240" s="1"/>
      <c r="D240" s="1"/>
      <c r="E240" s="1"/>
      <c r="F240" s="1"/>
      <c r="G240" s="1"/>
      <c r="H240" s="1"/>
      <c r="I240" s="1"/>
      <c r="J240" s="1"/>
      <c r="K240" s="1"/>
      <c r="L240" s="1"/>
      <c r="M240" s="1"/>
      <c r="N240" s="1"/>
      <c r="O240" s="1"/>
      <c r="P240" s="1"/>
      <c r="Q240" s="1"/>
      <c r="R240" s="1"/>
      <c r="S240" s="1"/>
      <c r="T240" s="1"/>
    </row>
    <row r="241" spans="2:20">
      <c r="B241" s="1"/>
      <c r="C241" s="1"/>
      <c r="D241" s="1"/>
      <c r="E241" s="1"/>
      <c r="F241" s="1"/>
      <c r="G241" s="1"/>
      <c r="H241" s="1"/>
      <c r="I241" s="1"/>
      <c r="J241" s="1"/>
      <c r="K241" s="1"/>
      <c r="L241" s="1"/>
      <c r="M241" s="1"/>
      <c r="N241" s="1"/>
      <c r="O241" s="1"/>
      <c r="P241" s="1"/>
      <c r="Q241" s="1"/>
      <c r="R241" s="1"/>
      <c r="S241" s="1"/>
      <c r="T241" s="1"/>
    </row>
    <row r="242" spans="2:20">
      <c r="B242" s="1"/>
      <c r="C242" s="1"/>
      <c r="D242" s="1"/>
      <c r="E242" s="1"/>
      <c r="F242" s="1"/>
      <c r="G242" s="1"/>
      <c r="H242" s="1"/>
      <c r="I242" s="1"/>
      <c r="J242" s="1"/>
      <c r="K242" s="1"/>
      <c r="L242" s="1"/>
      <c r="M242" s="1"/>
      <c r="N242" s="1"/>
      <c r="O242" s="1"/>
      <c r="P242" s="1"/>
      <c r="Q242" s="1"/>
      <c r="R242" s="1"/>
      <c r="S242" s="1"/>
      <c r="T242" s="1"/>
    </row>
    <row r="243" spans="2:20">
      <c r="B243" s="1"/>
      <c r="C243" s="1"/>
      <c r="D243" s="1"/>
      <c r="E243" s="1"/>
      <c r="F243" s="1"/>
      <c r="G243" s="1"/>
      <c r="H243" s="1"/>
      <c r="I243" s="1"/>
      <c r="J243" s="1"/>
      <c r="K243" s="1"/>
      <c r="L243" s="1"/>
      <c r="M243" s="1"/>
      <c r="N243" s="1"/>
      <c r="O243" s="1"/>
      <c r="P243" s="1"/>
      <c r="Q243" s="1"/>
      <c r="R243" s="1"/>
      <c r="S243" s="1"/>
      <c r="T243" s="1"/>
    </row>
    <row r="244" spans="2:20">
      <c r="B244" s="1"/>
      <c r="C244" s="1"/>
      <c r="D244" s="1"/>
      <c r="E244" s="1"/>
      <c r="F244" s="1"/>
      <c r="G244" s="1"/>
      <c r="H244" s="1"/>
      <c r="I244" s="1"/>
      <c r="J244" s="1"/>
      <c r="K244" s="1"/>
      <c r="L244" s="1"/>
      <c r="M244" s="1"/>
      <c r="N244" s="1"/>
      <c r="O244" s="1"/>
      <c r="P244" s="1"/>
      <c r="Q244" s="1"/>
      <c r="R244" s="1"/>
      <c r="S244" s="1"/>
      <c r="T244" s="1"/>
    </row>
    <row r="245" spans="2:20">
      <c r="B245" s="1"/>
      <c r="C245" s="1"/>
      <c r="D245" s="1"/>
      <c r="E245" s="1"/>
      <c r="F245" s="1"/>
      <c r="G245" s="1"/>
      <c r="H245" s="1"/>
      <c r="I245" s="1"/>
      <c r="J245" s="1"/>
      <c r="K245" s="1"/>
      <c r="L245" s="1"/>
      <c r="M245" s="1"/>
      <c r="N245" s="1"/>
      <c r="O245" s="1"/>
      <c r="P245" s="1"/>
      <c r="Q245" s="1"/>
      <c r="R245" s="1"/>
      <c r="S245" s="1"/>
      <c r="T245" s="1"/>
    </row>
    <row r="246" spans="2:20">
      <c r="B246" s="1"/>
      <c r="C246" s="1"/>
      <c r="D246" s="1"/>
      <c r="E246" s="1"/>
      <c r="F246" s="1"/>
      <c r="G246" s="1"/>
      <c r="H246" s="1"/>
      <c r="I246" s="1"/>
      <c r="J246" s="1"/>
      <c r="K246" s="1"/>
      <c r="L246" s="1"/>
      <c r="M246" s="1"/>
      <c r="N246" s="1"/>
      <c r="O246" s="1"/>
      <c r="P246" s="1"/>
      <c r="Q246" s="1"/>
      <c r="R246" s="1"/>
      <c r="S246" s="1"/>
      <c r="T246" s="1"/>
    </row>
    <row r="247" spans="2:20">
      <c r="B247" s="1"/>
      <c r="C247" s="1"/>
      <c r="D247" s="1"/>
      <c r="E247" s="1"/>
      <c r="F247" s="1"/>
      <c r="G247" s="1"/>
      <c r="H247" s="1"/>
      <c r="I247" s="1"/>
      <c r="J247" s="1"/>
      <c r="K247" s="1"/>
      <c r="L247" s="1"/>
      <c r="M247" s="1"/>
      <c r="N247" s="1"/>
      <c r="O247" s="1"/>
      <c r="P247" s="1"/>
      <c r="Q247" s="1"/>
      <c r="R247" s="1"/>
      <c r="S247" s="1"/>
      <c r="T247" s="1"/>
    </row>
    <row r="248" spans="2:20">
      <c r="B248" s="1"/>
      <c r="C248" s="1"/>
      <c r="D248" s="1"/>
      <c r="E248" s="1"/>
      <c r="F248" s="1"/>
      <c r="G248" s="1"/>
      <c r="H248" s="1"/>
      <c r="I248" s="1"/>
      <c r="J248" s="1"/>
      <c r="K248" s="1"/>
      <c r="L248" s="1"/>
      <c r="M248" s="1"/>
      <c r="N248" s="1"/>
      <c r="O248" s="1"/>
      <c r="P248" s="1"/>
      <c r="Q248" s="1"/>
      <c r="R248" s="1"/>
      <c r="S248" s="1"/>
      <c r="T248" s="1"/>
    </row>
    <row r="249" spans="2:20">
      <c r="B249" s="1"/>
      <c r="C249" s="1"/>
      <c r="D249" s="1"/>
      <c r="E249" s="1"/>
      <c r="F249" s="1"/>
      <c r="G249" s="1"/>
      <c r="H249" s="1"/>
      <c r="I249" s="1"/>
      <c r="J249" s="1"/>
      <c r="K249" s="1"/>
      <c r="L249" s="1"/>
      <c r="M249" s="1"/>
      <c r="N249" s="1"/>
      <c r="O249" s="1"/>
      <c r="P249" s="1"/>
      <c r="Q249" s="1"/>
      <c r="R249" s="1"/>
      <c r="S249" s="1"/>
      <c r="T249" s="1"/>
    </row>
    <row r="250" spans="2:20">
      <c r="B250" s="1"/>
      <c r="C250" s="1"/>
      <c r="D250" s="1"/>
      <c r="E250" s="1"/>
      <c r="F250" s="1"/>
      <c r="G250" s="1"/>
      <c r="H250" s="1"/>
      <c r="I250" s="1"/>
      <c r="J250" s="1"/>
      <c r="K250" s="1"/>
      <c r="L250" s="1"/>
      <c r="M250" s="1"/>
      <c r="N250" s="1"/>
      <c r="O250" s="1"/>
      <c r="P250" s="1"/>
      <c r="Q250" s="1"/>
      <c r="R250" s="1"/>
      <c r="S250" s="1"/>
      <c r="T250" s="1"/>
    </row>
    <row r="251" spans="2:20">
      <c r="B251" s="1"/>
      <c r="C251" s="1"/>
      <c r="D251" s="1"/>
      <c r="E251" s="1"/>
      <c r="F251" s="1"/>
      <c r="G251" s="1"/>
      <c r="H251" s="1"/>
      <c r="I251" s="1"/>
      <c r="J251" s="1"/>
      <c r="K251" s="1"/>
      <c r="L251" s="1"/>
      <c r="M251" s="1"/>
      <c r="N251" s="1"/>
      <c r="O251" s="1"/>
      <c r="P251" s="1"/>
      <c r="Q251" s="1"/>
      <c r="R251" s="1"/>
      <c r="S251" s="1"/>
      <c r="T251" s="1"/>
    </row>
    <row r="252" spans="2:20">
      <c r="B252" s="1"/>
      <c r="C252" s="1"/>
      <c r="D252" s="1"/>
      <c r="E252" s="1"/>
      <c r="F252" s="1"/>
      <c r="G252" s="1"/>
      <c r="H252" s="1"/>
      <c r="I252" s="1"/>
      <c r="J252" s="1"/>
      <c r="K252" s="1"/>
      <c r="L252" s="1"/>
      <c r="M252" s="1"/>
      <c r="N252" s="1"/>
      <c r="O252" s="1"/>
      <c r="P252" s="1"/>
      <c r="Q252" s="1"/>
      <c r="R252" s="1"/>
      <c r="S252" s="1"/>
      <c r="T252" s="1"/>
    </row>
    <row r="253" spans="2:20">
      <c r="B253" s="1"/>
      <c r="C253" s="1"/>
      <c r="D253" s="1"/>
      <c r="E253" s="1"/>
      <c r="F253" s="1"/>
      <c r="G253" s="1"/>
      <c r="H253" s="1"/>
      <c r="I253" s="1"/>
      <c r="J253" s="1"/>
      <c r="K253" s="1"/>
      <c r="L253" s="1"/>
      <c r="M253" s="1"/>
      <c r="N253" s="1"/>
      <c r="O253" s="1"/>
      <c r="P253" s="1"/>
      <c r="Q253" s="1"/>
      <c r="R253" s="1"/>
      <c r="S253" s="1"/>
      <c r="T253" s="1"/>
    </row>
    <row r="254" spans="2:20">
      <c r="B254" s="1"/>
      <c r="C254" s="1"/>
      <c r="D254" s="1"/>
      <c r="E254" s="1"/>
      <c r="F254" s="1"/>
      <c r="G254" s="1"/>
      <c r="H254" s="1"/>
      <c r="I254" s="1"/>
      <c r="J254" s="1"/>
      <c r="K254" s="1"/>
      <c r="L254" s="1"/>
      <c r="M254" s="1"/>
      <c r="N254" s="1"/>
      <c r="O254" s="1"/>
      <c r="P254" s="1"/>
      <c r="Q254" s="1"/>
      <c r="R254" s="1"/>
      <c r="S254" s="1"/>
      <c r="T254" s="1"/>
    </row>
    <row r="255" spans="2:20">
      <c r="B255" s="1"/>
      <c r="C255" s="1"/>
      <c r="D255" s="1"/>
      <c r="E255" s="1"/>
      <c r="F255" s="1"/>
      <c r="G255" s="1"/>
      <c r="H255" s="1"/>
      <c r="I255" s="1"/>
      <c r="J255" s="1"/>
      <c r="K255" s="1"/>
      <c r="L255" s="1"/>
      <c r="M255" s="1"/>
      <c r="N255" s="1"/>
      <c r="O255" s="1"/>
      <c r="P255" s="1"/>
      <c r="Q255" s="1"/>
      <c r="R255" s="1"/>
      <c r="S255" s="1"/>
      <c r="T255" s="1"/>
    </row>
    <row r="256" spans="2:20">
      <c r="B256" s="1"/>
      <c r="C256" s="1"/>
      <c r="D256" s="1"/>
      <c r="E256" s="1"/>
      <c r="F256" s="1"/>
      <c r="G256" s="1"/>
      <c r="H256" s="1"/>
      <c r="I256" s="1"/>
      <c r="J256" s="1"/>
      <c r="K256" s="1"/>
      <c r="L256" s="1"/>
      <c r="M256" s="1"/>
      <c r="N256" s="1"/>
      <c r="O256" s="1"/>
      <c r="P256" s="1"/>
      <c r="Q256" s="1"/>
      <c r="R256" s="1"/>
      <c r="S256" s="1"/>
      <c r="T256" s="1"/>
    </row>
    <row r="257" spans="2:20">
      <c r="B257" s="1"/>
      <c r="C257" s="1"/>
      <c r="D257" s="1"/>
      <c r="E257" s="1"/>
      <c r="F257" s="1"/>
      <c r="G257" s="1"/>
      <c r="H257" s="1"/>
      <c r="I257" s="1"/>
      <c r="J257" s="1"/>
      <c r="K257" s="1"/>
      <c r="L257" s="1"/>
      <c r="M257" s="1"/>
      <c r="N257" s="1"/>
      <c r="O257" s="1"/>
      <c r="P257" s="1"/>
      <c r="Q257" s="1"/>
      <c r="R257" s="1"/>
      <c r="S257" s="1"/>
      <c r="T257" s="1"/>
    </row>
    <row r="258" spans="2:20">
      <c r="B258" s="1"/>
      <c r="C258" s="1"/>
      <c r="D258" s="1"/>
      <c r="E258" s="1"/>
      <c r="F258" s="1"/>
      <c r="G258" s="1"/>
      <c r="H258" s="1"/>
      <c r="I258" s="1"/>
      <c r="J258" s="1"/>
      <c r="K258" s="1"/>
      <c r="L258" s="1"/>
      <c r="M258" s="1"/>
      <c r="N258" s="1"/>
      <c r="O258" s="1"/>
      <c r="P258" s="1"/>
      <c r="Q258" s="1"/>
      <c r="R258" s="1"/>
      <c r="S258" s="1"/>
      <c r="T258" s="1"/>
    </row>
    <row r="259" spans="2:20">
      <c r="B259" s="1"/>
      <c r="C259" s="1"/>
      <c r="D259" s="1"/>
      <c r="E259" s="1"/>
      <c r="F259" s="1"/>
      <c r="G259" s="1"/>
      <c r="H259" s="1"/>
      <c r="I259" s="1"/>
      <c r="J259" s="1"/>
      <c r="K259" s="1"/>
      <c r="L259" s="1"/>
      <c r="M259" s="1"/>
      <c r="N259" s="1"/>
      <c r="O259" s="1"/>
      <c r="P259" s="1"/>
      <c r="Q259" s="1"/>
      <c r="R259" s="1"/>
      <c r="S259" s="1"/>
      <c r="T259" s="1"/>
    </row>
    <row r="260" spans="2:20">
      <c r="B260" s="1"/>
      <c r="C260" s="1"/>
      <c r="D260" s="1"/>
      <c r="E260" s="1"/>
      <c r="F260" s="1"/>
      <c r="G260" s="1"/>
      <c r="H260" s="1"/>
      <c r="I260" s="1"/>
      <c r="J260" s="1"/>
      <c r="K260" s="1"/>
      <c r="L260" s="1"/>
      <c r="M260" s="1"/>
      <c r="N260" s="1"/>
      <c r="O260" s="1"/>
      <c r="P260" s="1"/>
      <c r="Q260" s="1"/>
      <c r="R260" s="1"/>
      <c r="S260" s="1"/>
      <c r="T260" s="1"/>
    </row>
    <row r="261" spans="2:20">
      <c r="B261" s="1"/>
      <c r="C261" s="1"/>
      <c r="D261" s="1"/>
      <c r="E261" s="1"/>
      <c r="F261" s="1"/>
      <c r="G261" s="1"/>
      <c r="H261" s="1"/>
      <c r="I261" s="1"/>
      <c r="J261" s="1"/>
      <c r="K261" s="1"/>
      <c r="L261" s="1"/>
      <c r="M261" s="1"/>
      <c r="N261" s="1"/>
      <c r="O261" s="1"/>
      <c r="P261" s="1"/>
      <c r="Q261" s="1"/>
      <c r="R261" s="1"/>
      <c r="S261" s="1"/>
      <c r="T261" s="1"/>
    </row>
    <row r="262" spans="2:20">
      <c r="B262" s="1"/>
      <c r="C262" s="1"/>
      <c r="D262" s="1"/>
      <c r="E262" s="1"/>
      <c r="F262" s="1"/>
      <c r="G262" s="1"/>
      <c r="H262" s="1"/>
      <c r="I262" s="1"/>
      <c r="J262" s="1"/>
      <c r="K262" s="1"/>
      <c r="L262" s="1"/>
      <c r="M262" s="1"/>
      <c r="N262" s="1"/>
      <c r="O262" s="1"/>
      <c r="P262" s="1"/>
      <c r="Q262" s="1"/>
      <c r="R262" s="1"/>
      <c r="S262" s="1"/>
      <c r="T262" s="1"/>
    </row>
    <row r="263" spans="2:20">
      <c r="B263" s="1"/>
      <c r="C263" s="1"/>
      <c r="D263" s="1"/>
      <c r="E263" s="1"/>
      <c r="F263" s="1"/>
      <c r="G263" s="1"/>
      <c r="H263" s="1"/>
      <c r="I263" s="1"/>
      <c r="J263" s="1"/>
      <c r="K263" s="1"/>
      <c r="L263" s="1"/>
      <c r="M263" s="1"/>
      <c r="N263" s="1"/>
      <c r="O263" s="1"/>
      <c r="P263" s="1"/>
      <c r="Q263" s="1"/>
      <c r="R263" s="1"/>
      <c r="S263" s="1"/>
      <c r="T263" s="1"/>
    </row>
    <row r="264" spans="2:20">
      <c r="B264" s="1"/>
      <c r="C264" s="1"/>
      <c r="D264" s="1"/>
      <c r="E264" s="1"/>
      <c r="F264" s="1"/>
      <c r="G264" s="1"/>
      <c r="H264" s="1"/>
      <c r="I264" s="1"/>
      <c r="J264" s="1"/>
      <c r="K264" s="1"/>
      <c r="L264" s="1"/>
      <c r="M264" s="1"/>
      <c r="N264" s="1"/>
      <c r="O264" s="1"/>
      <c r="P264" s="1"/>
      <c r="Q264" s="1"/>
      <c r="R264" s="1"/>
      <c r="S264" s="1"/>
      <c r="T264" s="1"/>
    </row>
    <row r="265" spans="2:20">
      <c r="B265" s="1"/>
      <c r="C265" s="1"/>
      <c r="D265" s="1"/>
      <c r="E265" s="1"/>
      <c r="F265" s="1"/>
      <c r="G265" s="1"/>
      <c r="H265" s="1"/>
      <c r="I265" s="1"/>
      <c r="J265" s="1"/>
      <c r="K265" s="1"/>
      <c r="L265" s="1"/>
      <c r="M265" s="1"/>
      <c r="N265" s="1"/>
      <c r="O265" s="1"/>
      <c r="P265" s="1"/>
      <c r="Q265" s="1"/>
      <c r="R265" s="1"/>
      <c r="S265" s="1"/>
      <c r="T265" s="1"/>
    </row>
    <row r="266" spans="2:20">
      <c r="B266" s="1"/>
      <c r="C266" s="1"/>
      <c r="D266" s="1"/>
      <c r="E266" s="1"/>
      <c r="F266" s="1"/>
      <c r="G266" s="1"/>
      <c r="H266" s="1"/>
      <c r="I266" s="1"/>
      <c r="J266" s="1"/>
      <c r="K266" s="1"/>
      <c r="L266" s="1"/>
      <c r="M266" s="1"/>
      <c r="N266" s="1"/>
      <c r="O266" s="1"/>
      <c r="P266" s="1"/>
      <c r="Q266" s="1"/>
      <c r="R266" s="1"/>
      <c r="S266" s="1"/>
      <c r="T266" s="1"/>
    </row>
    <row r="267" spans="2:20">
      <c r="B267" s="1"/>
      <c r="C267" s="1"/>
      <c r="D267" s="1"/>
      <c r="E267" s="1"/>
      <c r="F267" s="1"/>
      <c r="G267" s="1"/>
      <c r="H267" s="1"/>
      <c r="I267" s="1"/>
      <c r="J267" s="1"/>
      <c r="K267" s="1"/>
      <c r="L267" s="1"/>
      <c r="M267" s="1"/>
      <c r="N267" s="1"/>
      <c r="O267" s="1"/>
      <c r="P267" s="1"/>
      <c r="Q267" s="1"/>
      <c r="R267" s="1"/>
      <c r="S267" s="1"/>
      <c r="T267" s="1"/>
    </row>
    <row r="268" spans="2:20">
      <c r="B268" s="1"/>
      <c r="C268" s="1"/>
      <c r="D268" s="1"/>
      <c r="E268" s="1"/>
      <c r="F268" s="1"/>
      <c r="G268" s="1"/>
      <c r="H268" s="1"/>
      <c r="I268" s="1"/>
      <c r="J268" s="1"/>
      <c r="K268" s="1"/>
      <c r="L268" s="1"/>
      <c r="M268" s="1"/>
      <c r="N268" s="1"/>
      <c r="O268" s="1"/>
      <c r="P268" s="1"/>
      <c r="Q268" s="1"/>
      <c r="R268" s="1"/>
      <c r="S268" s="1"/>
      <c r="T268" s="1"/>
    </row>
    <row r="269" spans="2:20">
      <c r="B269" s="1"/>
      <c r="C269" s="1"/>
      <c r="D269" s="1"/>
      <c r="E269" s="1"/>
      <c r="F269" s="1"/>
      <c r="G269" s="1"/>
      <c r="H269" s="1"/>
      <c r="I269" s="1"/>
      <c r="J269" s="1"/>
      <c r="K269" s="1"/>
      <c r="L269" s="1"/>
      <c r="M269" s="1"/>
      <c r="N269" s="1"/>
      <c r="O269" s="1"/>
      <c r="P269" s="1"/>
      <c r="Q269" s="1"/>
      <c r="R269" s="1"/>
      <c r="S269" s="1"/>
      <c r="T269" s="1"/>
    </row>
    <row r="270" spans="2:20">
      <c r="B270" s="1"/>
      <c r="C270" s="1"/>
      <c r="D270" s="1"/>
      <c r="E270" s="1"/>
      <c r="F270" s="1"/>
      <c r="G270" s="1"/>
      <c r="H270" s="1"/>
      <c r="I270" s="1"/>
      <c r="J270" s="1"/>
      <c r="K270" s="1"/>
      <c r="L270" s="1"/>
      <c r="M270" s="1"/>
      <c r="N270" s="1"/>
      <c r="O270" s="1"/>
      <c r="P270" s="1"/>
      <c r="Q270" s="1"/>
      <c r="R270" s="1"/>
      <c r="S270" s="1"/>
      <c r="T270" s="1"/>
    </row>
    <row r="271" spans="2:20">
      <c r="B271" s="1"/>
      <c r="C271" s="1"/>
      <c r="D271" s="1"/>
      <c r="E271" s="1"/>
      <c r="F271" s="1"/>
      <c r="G271" s="1"/>
      <c r="H271" s="1"/>
      <c r="I271" s="1"/>
      <c r="J271" s="1"/>
      <c r="K271" s="1"/>
      <c r="L271" s="1"/>
      <c r="M271" s="1"/>
      <c r="N271" s="1"/>
      <c r="O271" s="1"/>
      <c r="P271" s="1"/>
      <c r="Q271" s="1"/>
      <c r="R271" s="1"/>
      <c r="S271" s="1"/>
      <c r="T271" s="1"/>
    </row>
    <row r="272" spans="2:20">
      <c r="B272" s="1"/>
      <c r="C272" s="1"/>
      <c r="D272" s="1"/>
      <c r="E272" s="1"/>
      <c r="F272" s="1"/>
      <c r="G272" s="1"/>
      <c r="H272" s="1"/>
      <c r="I272" s="1"/>
      <c r="J272" s="1"/>
      <c r="K272" s="1"/>
      <c r="L272" s="1"/>
      <c r="M272" s="1"/>
      <c r="N272" s="1"/>
      <c r="O272" s="1"/>
      <c r="P272" s="1"/>
      <c r="Q272" s="1"/>
      <c r="R272" s="1"/>
      <c r="S272" s="1"/>
      <c r="T272" s="1"/>
    </row>
    <row r="273" spans="2:20">
      <c r="B273" s="1"/>
      <c r="C273" s="1"/>
      <c r="D273" s="1"/>
      <c r="E273" s="1"/>
      <c r="F273" s="1"/>
      <c r="G273" s="1"/>
      <c r="H273" s="1"/>
      <c r="I273" s="1"/>
      <c r="J273" s="1"/>
      <c r="K273" s="1"/>
      <c r="L273" s="1"/>
      <c r="M273" s="1"/>
      <c r="N273" s="1"/>
      <c r="O273" s="1"/>
      <c r="P273" s="1"/>
      <c r="Q273" s="1"/>
      <c r="R273" s="1"/>
      <c r="S273" s="1"/>
      <c r="T273" s="1"/>
    </row>
    <row r="274" spans="2:20">
      <c r="B274" s="1"/>
      <c r="C274" s="1"/>
      <c r="D274" s="1"/>
      <c r="E274" s="1"/>
      <c r="F274" s="1"/>
      <c r="G274" s="1"/>
      <c r="H274" s="1"/>
      <c r="I274" s="1"/>
      <c r="J274" s="1"/>
      <c r="K274" s="1"/>
      <c r="L274" s="1"/>
      <c r="M274" s="1"/>
      <c r="N274" s="1"/>
      <c r="O274" s="1"/>
      <c r="P274" s="1"/>
      <c r="Q274" s="1"/>
      <c r="R274" s="1"/>
      <c r="S274" s="1"/>
      <c r="T274" s="1"/>
    </row>
    <row r="275" spans="2:20">
      <c r="B275" s="1"/>
      <c r="C275" s="1"/>
      <c r="D275" s="1"/>
      <c r="E275" s="1"/>
      <c r="F275" s="1"/>
      <c r="G275" s="1"/>
      <c r="H275" s="1"/>
      <c r="I275" s="1"/>
      <c r="J275" s="1"/>
      <c r="K275" s="1"/>
      <c r="L275" s="1"/>
      <c r="M275" s="1"/>
      <c r="N275" s="1"/>
      <c r="O275" s="1"/>
      <c r="P275" s="1"/>
      <c r="Q275" s="1"/>
      <c r="R275" s="1"/>
      <c r="S275" s="1"/>
      <c r="T275" s="1"/>
    </row>
    <row r="276" spans="2:20">
      <c r="B276" s="1"/>
      <c r="C276" s="1"/>
      <c r="D276" s="1"/>
      <c r="E276" s="1"/>
      <c r="F276" s="1"/>
      <c r="G276" s="1"/>
      <c r="H276" s="1"/>
      <c r="I276" s="1"/>
      <c r="J276" s="1"/>
      <c r="K276" s="1"/>
      <c r="L276" s="1"/>
      <c r="M276" s="1"/>
      <c r="N276" s="1"/>
      <c r="O276" s="1"/>
      <c r="P276" s="1"/>
      <c r="Q276" s="1"/>
      <c r="R276" s="1"/>
      <c r="S276" s="1"/>
      <c r="T276" s="1"/>
    </row>
    <row r="277" spans="2:20">
      <c r="B277" s="1"/>
      <c r="C277" s="1"/>
      <c r="D277" s="1"/>
      <c r="E277" s="1"/>
      <c r="F277" s="1"/>
      <c r="G277" s="1"/>
      <c r="H277" s="1"/>
      <c r="I277" s="1"/>
      <c r="J277" s="1"/>
      <c r="K277" s="1"/>
      <c r="L277" s="1"/>
      <c r="M277" s="1"/>
      <c r="N277" s="1"/>
      <c r="O277" s="1"/>
      <c r="P277" s="1"/>
      <c r="Q277" s="1"/>
      <c r="R277" s="1"/>
      <c r="S277" s="1"/>
      <c r="T277" s="1"/>
    </row>
    <row r="278" spans="2:20">
      <c r="B278" s="1"/>
      <c r="C278" s="1"/>
      <c r="D278" s="1"/>
      <c r="E278" s="1"/>
      <c r="F278" s="1"/>
      <c r="G278" s="1"/>
      <c r="H278" s="1"/>
      <c r="I278" s="1"/>
      <c r="J278" s="1"/>
      <c r="K278" s="1"/>
      <c r="L278" s="1"/>
      <c r="M278" s="1"/>
      <c r="N278" s="1"/>
      <c r="O278" s="1"/>
      <c r="P278" s="1"/>
      <c r="Q278" s="1"/>
      <c r="R278" s="1"/>
      <c r="S278" s="1"/>
      <c r="T278" s="1"/>
    </row>
    <row r="279" spans="2:20">
      <c r="B279" s="1"/>
      <c r="C279" s="1"/>
      <c r="D279" s="1"/>
      <c r="E279" s="1"/>
      <c r="F279" s="1"/>
      <c r="G279" s="1"/>
      <c r="H279" s="1"/>
      <c r="I279" s="1"/>
      <c r="J279" s="1"/>
      <c r="K279" s="1"/>
      <c r="L279" s="1"/>
      <c r="M279" s="1"/>
      <c r="N279" s="1"/>
      <c r="O279" s="1"/>
      <c r="P279" s="1"/>
      <c r="Q279" s="1"/>
      <c r="R279" s="1"/>
      <c r="S279" s="1"/>
      <c r="T279" s="1"/>
    </row>
    <row r="280" spans="2:20">
      <c r="B280" s="1"/>
      <c r="C280" s="1"/>
      <c r="D280" s="1"/>
      <c r="E280" s="1"/>
      <c r="F280" s="1"/>
      <c r="G280" s="1"/>
      <c r="H280" s="1"/>
      <c r="I280" s="1"/>
      <c r="J280" s="1"/>
      <c r="K280" s="1"/>
      <c r="L280" s="1"/>
      <c r="M280" s="1"/>
      <c r="N280" s="1"/>
      <c r="O280" s="1"/>
      <c r="P280" s="1"/>
      <c r="Q280" s="1"/>
      <c r="R280" s="1"/>
      <c r="S280" s="1"/>
      <c r="T280" s="1"/>
    </row>
    <row r="281" spans="2:20">
      <c r="B281" s="1"/>
      <c r="C281" s="1"/>
      <c r="D281" s="1"/>
      <c r="E281" s="1"/>
      <c r="F281" s="1"/>
      <c r="G281" s="1"/>
      <c r="H281" s="1"/>
      <c r="I281" s="1"/>
      <c r="J281" s="1"/>
      <c r="K281" s="1"/>
      <c r="L281" s="1"/>
      <c r="M281" s="1"/>
      <c r="N281" s="1"/>
      <c r="O281" s="1"/>
      <c r="P281" s="1"/>
      <c r="Q281" s="1"/>
      <c r="R281" s="1"/>
      <c r="S281" s="1"/>
      <c r="T281" s="1"/>
    </row>
    <row r="282" spans="2:20">
      <c r="B282" s="1"/>
      <c r="C282" s="1"/>
      <c r="D282" s="1"/>
      <c r="E282" s="1"/>
      <c r="F282" s="1"/>
      <c r="G282" s="1"/>
      <c r="H282" s="1"/>
      <c r="I282" s="1"/>
      <c r="J282" s="1"/>
      <c r="K282" s="1"/>
      <c r="L282" s="1"/>
      <c r="M282" s="1"/>
      <c r="N282" s="1"/>
      <c r="O282" s="1"/>
      <c r="P282" s="1"/>
      <c r="Q282" s="1"/>
      <c r="R282" s="1"/>
      <c r="S282" s="1"/>
      <c r="T282" s="1"/>
    </row>
    <row r="283" spans="2:20">
      <c r="B283" s="1"/>
      <c r="C283" s="1"/>
      <c r="D283" s="1"/>
      <c r="E283" s="1"/>
      <c r="F283" s="1"/>
      <c r="G283" s="1"/>
      <c r="H283" s="1"/>
      <c r="I283" s="1"/>
      <c r="J283" s="1"/>
      <c r="K283" s="1"/>
      <c r="L283" s="1"/>
      <c r="M283" s="1"/>
      <c r="N283" s="1"/>
      <c r="O283" s="1"/>
      <c r="P283" s="1"/>
      <c r="Q283" s="1"/>
      <c r="R283" s="1"/>
      <c r="S283" s="1"/>
      <c r="T283" s="1"/>
    </row>
    <row r="284" spans="2:20">
      <c r="B284" s="1"/>
      <c r="C284" s="1"/>
      <c r="D284" s="1"/>
      <c r="E284" s="1"/>
      <c r="F284" s="1"/>
      <c r="G284" s="1"/>
      <c r="H284" s="1"/>
      <c r="I284" s="1"/>
      <c r="J284" s="1"/>
      <c r="K284" s="1"/>
      <c r="L284" s="1"/>
      <c r="M284" s="1"/>
      <c r="N284" s="1"/>
      <c r="O284" s="1"/>
      <c r="P284" s="1"/>
      <c r="Q284" s="1"/>
      <c r="R284" s="1"/>
      <c r="S284" s="1"/>
      <c r="T284" s="1"/>
    </row>
    <row r="285" spans="2:20">
      <c r="B285" s="1"/>
      <c r="C285" s="1"/>
      <c r="D285" s="1"/>
      <c r="E285" s="1"/>
      <c r="F285" s="1"/>
      <c r="G285" s="1"/>
      <c r="H285" s="1"/>
      <c r="I285" s="1"/>
      <c r="J285" s="1"/>
      <c r="K285" s="1"/>
      <c r="L285" s="1"/>
      <c r="M285" s="1"/>
      <c r="N285" s="1"/>
      <c r="O285" s="1"/>
      <c r="P285" s="1"/>
      <c r="Q285" s="1"/>
      <c r="R285" s="1"/>
      <c r="S285" s="1"/>
      <c r="T285" s="1"/>
    </row>
    <row r="286" spans="2:20">
      <c r="B286" s="1"/>
      <c r="C286" s="1"/>
      <c r="D286" s="1"/>
      <c r="E286" s="1"/>
      <c r="F286" s="1"/>
      <c r="G286" s="1"/>
      <c r="H286" s="1"/>
      <c r="I286" s="1"/>
      <c r="J286" s="1"/>
      <c r="K286" s="1"/>
      <c r="L286" s="1"/>
      <c r="M286" s="1"/>
      <c r="N286" s="1"/>
      <c r="O286" s="1"/>
      <c r="P286" s="1"/>
      <c r="Q286" s="1"/>
      <c r="R286" s="1"/>
      <c r="S286" s="1"/>
      <c r="T286" s="1"/>
    </row>
    <row r="287" spans="2:20">
      <c r="B287" s="1"/>
      <c r="C287" s="1"/>
      <c r="D287" s="1"/>
      <c r="E287" s="1"/>
      <c r="F287" s="1"/>
      <c r="G287" s="1"/>
      <c r="H287" s="1"/>
      <c r="I287" s="1"/>
      <c r="J287" s="1"/>
      <c r="K287" s="1"/>
      <c r="L287" s="1"/>
      <c r="M287" s="1"/>
      <c r="N287" s="1"/>
      <c r="O287" s="1"/>
      <c r="P287" s="1"/>
      <c r="Q287" s="1"/>
      <c r="R287" s="1"/>
      <c r="S287" s="1"/>
      <c r="T287" s="1"/>
    </row>
    <row r="288" spans="2:20">
      <c r="B288" s="1"/>
      <c r="C288" s="1"/>
      <c r="D288" s="1"/>
      <c r="E288" s="1"/>
      <c r="F288" s="1"/>
      <c r="G288" s="1"/>
      <c r="H288" s="1"/>
      <c r="I288" s="1"/>
      <c r="J288" s="1"/>
      <c r="K288" s="1"/>
      <c r="L288" s="1"/>
      <c r="M288" s="1"/>
      <c r="N288" s="1"/>
      <c r="O288" s="1"/>
      <c r="P288" s="1"/>
      <c r="Q288" s="1"/>
      <c r="R288" s="1"/>
      <c r="S288" s="1"/>
      <c r="T288" s="1"/>
    </row>
    <row r="289" spans="2:20">
      <c r="B289" s="1"/>
      <c r="C289" s="1"/>
      <c r="D289" s="1"/>
      <c r="E289" s="1"/>
      <c r="F289" s="1"/>
      <c r="G289" s="1"/>
      <c r="H289" s="1"/>
      <c r="I289" s="1"/>
      <c r="J289" s="1"/>
      <c r="K289" s="1"/>
      <c r="L289" s="1"/>
      <c r="M289" s="1"/>
      <c r="N289" s="1"/>
      <c r="O289" s="1"/>
      <c r="P289" s="1"/>
      <c r="Q289" s="1"/>
      <c r="R289" s="1"/>
      <c r="S289" s="1"/>
      <c r="T289" s="1"/>
    </row>
    <row r="290" spans="2:20">
      <c r="B290" s="1"/>
      <c r="C290" s="1"/>
      <c r="D290" s="1"/>
      <c r="E290" s="1"/>
      <c r="F290" s="1"/>
      <c r="G290" s="1"/>
      <c r="H290" s="1"/>
      <c r="I290" s="1"/>
      <c r="J290" s="1"/>
      <c r="K290" s="1"/>
      <c r="L290" s="1"/>
      <c r="M290" s="1"/>
      <c r="N290" s="1"/>
      <c r="O290" s="1"/>
      <c r="P290" s="1"/>
      <c r="Q290" s="1"/>
      <c r="R290" s="1"/>
      <c r="S290" s="1"/>
      <c r="T290" s="1"/>
    </row>
    <row r="291" spans="2:20">
      <c r="B291" s="1"/>
      <c r="C291" s="1"/>
      <c r="D291" s="1"/>
      <c r="E291" s="1"/>
      <c r="F291" s="1"/>
      <c r="G291" s="1"/>
      <c r="H291" s="1"/>
      <c r="I291" s="1"/>
      <c r="J291" s="1"/>
      <c r="K291" s="1"/>
      <c r="L291" s="1"/>
      <c r="M291" s="1"/>
      <c r="N291" s="1"/>
      <c r="O291" s="1"/>
      <c r="P291" s="1"/>
      <c r="Q291" s="1"/>
      <c r="R291" s="1"/>
      <c r="S291" s="1"/>
      <c r="T291" s="1"/>
    </row>
    <row r="292" spans="2:20">
      <c r="B292" s="1"/>
      <c r="C292" s="1"/>
      <c r="D292" s="1"/>
      <c r="E292" s="1"/>
      <c r="F292" s="1"/>
      <c r="G292" s="1"/>
      <c r="H292" s="1"/>
      <c r="I292" s="1"/>
      <c r="J292" s="1"/>
      <c r="K292" s="1"/>
      <c r="L292" s="1"/>
      <c r="M292" s="1"/>
      <c r="N292" s="1"/>
      <c r="O292" s="1"/>
      <c r="P292" s="1"/>
      <c r="Q292" s="1"/>
      <c r="R292" s="1"/>
      <c r="S292" s="1"/>
      <c r="T292" s="1"/>
    </row>
    <row r="293" spans="2:20">
      <c r="B293" s="1"/>
      <c r="C293" s="1"/>
      <c r="D293" s="1"/>
      <c r="E293" s="1"/>
      <c r="F293" s="1"/>
      <c r="G293" s="1"/>
      <c r="H293" s="1"/>
      <c r="I293" s="1"/>
      <c r="J293" s="1"/>
      <c r="K293" s="1"/>
      <c r="L293" s="1"/>
      <c r="M293" s="1"/>
      <c r="N293" s="1"/>
      <c r="O293" s="1"/>
      <c r="P293" s="1"/>
      <c r="Q293" s="1"/>
      <c r="R293" s="1"/>
      <c r="S293" s="1"/>
      <c r="T293" s="1"/>
    </row>
    <row r="294" spans="2:20">
      <c r="B294" s="1"/>
      <c r="C294" s="1"/>
      <c r="D294" s="1"/>
      <c r="E294" s="1"/>
      <c r="F294" s="1"/>
      <c r="G294" s="1"/>
      <c r="H294" s="1"/>
      <c r="I294" s="1"/>
      <c r="J294" s="1"/>
      <c r="K294" s="1"/>
      <c r="L294" s="1"/>
      <c r="M294" s="1"/>
      <c r="N294" s="1"/>
      <c r="O294" s="1"/>
      <c r="P294" s="1"/>
      <c r="Q294" s="1"/>
      <c r="R294" s="1"/>
      <c r="S294" s="1"/>
      <c r="T294" s="1"/>
    </row>
    <row r="295" spans="2:20">
      <c r="B295" s="1"/>
      <c r="C295" s="1"/>
      <c r="D295" s="1"/>
      <c r="E295" s="1"/>
      <c r="F295" s="1"/>
      <c r="G295" s="1"/>
      <c r="H295" s="1"/>
      <c r="I295" s="1"/>
      <c r="J295" s="1"/>
      <c r="K295" s="1"/>
      <c r="L295" s="1"/>
      <c r="M295" s="1"/>
      <c r="N295" s="1"/>
      <c r="O295" s="1"/>
      <c r="P295" s="1"/>
      <c r="Q295" s="1"/>
      <c r="R295" s="1"/>
      <c r="S295" s="1"/>
      <c r="T295" s="1"/>
    </row>
    <row r="296" spans="2:20">
      <c r="B296" s="1"/>
      <c r="C296" s="1"/>
      <c r="D296" s="1"/>
      <c r="E296" s="1"/>
      <c r="F296" s="1"/>
      <c r="G296" s="1"/>
      <c r="H296" s="1"/>
      <c r="I296" s="1"/>
      <c r="J296" s="1"/>
      <c r="K296" s="1"/>
      <c r="L296" s="1"/>
      <c r="M296" s="1"/>
      <c r="N296" s="1"/>
      <c r="O296" s="1"/>
      <c r="P296" s="1"/>
      <c r="Q296" s="1"/>
      <c r="R296" s="1"/>
      <c r="S296" s="1"/>
      <c r="T296" s="1"/>
    </row>
    <row r="297" spans="2:20">
      <c r="B297" s="1"/>
      <c r="C297" s="1"/>
      <c r="D297" s="1"/>
      <c r="E297" s="1"/>
      <c r="F297" s="1"/>
      <c r="G297" s="1"/>
      <c r="H297" s="1"/>
      <c r="I297" s="1"/>
      <c r="J297" s="1"/>
      <c r="K297" s="1"/>
      <c r="L297" s="1"/>
      <c r="M297" s="1"/>
      <c r="N297" s="1"/>
      <c r="O297" s="1"/>
      <c r="P297" s="1"/>
      <c r="Q297" s="1"/>
      <c r="R297" s="1"/>
      <c r="S297" s="1"/>
      <c r="T297" s="1"/>
    </row>
    <row r="298" spans="2:20">
      <c r="B298" s="1"/>
      <c r="C298" s="1"/>
      <c r="D298" s="1"/>
      <c r="E298" s="1"/>
      <c r="F298" s="1"/>
      <c r="G298" s="1"/>
      <c r="H298" s="1"/>
      <c r="I298" s="1"/>
      <c r="J298" s="1"/>
      <c r="K298" s="1"/>
      <c r="L298" s="1"/>
      <c r="M298" s="1"/>
      <c r="N298" s="1"/>
      <c r="O298" s="1"/>
      <c r="P298" s="1"/>
      <c r="Q298" s="1"/>
      <c r="R298" s="1"/>
      <c r="S298" s="1"/>
      <c r="T298" s="1"/>
    </row>
    <row r="299" spans="2:20">
      <c r="B299" s="1"/>
      <c r="C299" s="1"/>
      <c r="D299" s="1"/>
      <c r="E299" s="1"/>
      <c r="F299" s="1"/>
      <c r="G299" s="1"/>
      <c r="H299" s="1"/>
      <c r="I299" s="1"/>
      <c r="J299" s="1"/>
      <c r="K299" s="1"/>
      <c r="L299" s="1"/>
      <c r="M299" s="1"/>
      <c r="N299" s="1"/>
      <c r="O299" s="1"/>
      <c r="P299" s="1"/>
      <c r="Q299" s="1"/>
      <c r="R299" s="1"/>
      <c r="S299" s="1"/>
      <c r="T299" s="1"/>
    </row>
    <row r="300" spans="2:20">
      <c r="B300" s="1"/>
      <c r="C300" s="1"/>
      <c r="D300" s="1"/>
      <c r="E300" s="1"/>
      <c r="F300" s="1"/>
      <c r="G300" s="1"/>
      <c r="H300" s="1"/>
      <c r="I300" s="1"/>
      <c r="J300" s="1"/>
      <c r="K300" s="1"/>
      <c r="L300" s="1"/>
      <c r="M300" s="1"/>
      <c r="N300" s="1"/>
      <c r="O300" s="1"/>
      <c r="P300" s="1"/>
      <c r="Q300" s="1"/>
      <c r="R300" s="1"/>
      <c r="S300" s="1"/>
      <c r="T300" s="1"/>
    </row>
    <row r="301" spans="2:20">
      <c r="B301" s="1"/>
      <c r="C301" s="1"/>
      <c r="D301" s="1"/>
      <c r="E301" s="1"/>
      <c r="F301" s="1"/>
      <c r="G301" s="1"/>
      <c r="H301" s="1"/>
      <c r="I301" s="1"/>
      <c r="J301" s="1"/>
      <c r="K301" s="1"/>
      <c r="L301" s="1"/>
      <c r="M301" s="1"/>
      <c r="N301" s="1"/>
      <c r="O301" s="1"/>
      <c r="P301" s="1"/>
      <c r="Q301" s="1"/>
      <c r="R301" s="1"/>
      <c r="S301" s="1"/>
      <c r="T301" s="1"/>
    </row>
    <row r="302" spans="2:20">
      <c r="B302" s="1"/>
      <c r="C302" s="1"/>
      <c r="D302" s="1"/>
      <c r="E302" s="1"/>
      <c r="F302" s="1"/>
      <c r="G302" s="1"/>
      <c r="H302" s="1"/>
      <c r="I302" s="1"/>
      <c r="J302" s="1"/>
      <c r="K302" s="1"/>
      <c r="L302" s="1"/>
      <c r="M302" s="1"/>
      <c r="N302" s="1"/>
      <c r="O302" s="1"/>
      <c r="P302" s="1"/>
      <c r="Q302" s="1"/>
      <c r="R302" s="1"/>
      <c r="S302" s="1"/>
      <c r="T302" s="1"/>
    </row>
    <row r="303" spans="2:20">
      <c r="B303" s="1"/>
      <c r="C303" s="1"/>
      <c r="D303" s="1"/>
      <c r="E303" s="1"/>
      <c r="F303" s="1"/>
      <c r="G303" s="1"/>
      <c r="H303" s="1"/>
      <c r="I303" s="1"/>
      <c r="J303" s="1"/>
      <c r="K303" s="1"/>
      <c r="L303" s="1"/>
      <c r="M303" s="1"/>
      <c r="N303" s="1"/>
      <c r="O303" s="1"/>
      <c r="P303" s="1"/>
      <c r="Q303" s="1"/>
      <c r="R303" s="1"/>
      <c r="S303" s="1"/>
      <c r="T303" s="1"/>
    </row>
    <row r="304" spans="2:20">
      <c r="B304" s="1"/>
      <c r="C304" s="1"/>
      <c r="D304" s="1"/>
      <c r="E304" s="1"/>
      <c r="F304" s="1"/>
      <c r="G304" s="1"/>
      <c r="H304" s="1"/>
      <c r="I304" s="1"/>
      <c r="J304" s="1"/>
      <c r="K304" s="1"/>
      <c r="L304" s="1"/>
      <c r="M304" s="1"/>
      <c r="N304" s="1"/>
      <c r="O304" s="1"/>
      <c r="P304" s="1"/>
      <c r="Q304" s="1"/>
      <c r="R304" s="1"/>
      <c r="S304" s="1"/>
      <c r="T304" s="1"/>
    </row>
    <row r="305" spans="2:20">
      <c r="B305" s="1"/>
      <c r="C305" s="1"/>
      <c r="D305" s="1"/>
      <c r="E305" s="1"/>
      <c r="F305" s="1"/>
      <c r="G305" s="1"/>
      <c r="H305" s="1"/>
      <c r="I305" s="1"/>
      <c r="J305" s="1"/>
      <c r="K305" s="1"/>
      <c r="L305" s="1"/>
      <c r="M305" s="1"/>
      <c r="N305" s="1"/>
      <c r="O305" s="1"/>
      <c r="P305" s="1"/>
      <c r="Q305" s="1"/>
      <c r="R305" s="1"/>
      <c r="S305" s="1"/>
      <c r="T305" s="1"/>
    </row>
    <row r="306" spans="2:20">
      <c r="B306" s="1"/>
      <c r="C306" s="1"/>
      <c r="D306" s="1"/>
      <c r="E306" s="1"/>
      <c r="F306" s="1"/>
      <c r="G306" s="1"/>
      <c r="H306" s="1"/>
      <c r="I306" s="1"/>
      <c r="J306" s="1"/>
      <c r="K306" s="1"/>
      <c r="L306" s="1"/>
      <c r="M306" s="1"/>
      <c r="N306" s="1"/>
      <c r="O306" s="1"/>
      <c r="P306" s="1"/>
      <c r="Q306" s="1"/>
      <c r="R306" s="1"/>
      <c r="S306" s="1"/>
      <c r="T306" s="1"/>
    </row>
    <row r="307" spans="2:20">
      <c r="B307" s="1"/>
      <c r="C307" s="1"/>
      <c r="D307" s="1"/>
      <c r="E307" s="1"/>
      <c r="F307" s="1"/>
      <c r="G307" s="1"/>
      <c r="H307" s="1"/>
      <c r="I307" s="1"/>
      <c r="J307" s="1"/>
      <c r="K307" s="1"/>
      <c r="L307" s="1"/>
      <c r="M307" s="1"/>
      <c r="N307" s="1"/>
      <c r="O307" s="1"/>
      <c r="P307" s="1"/>
      <c r="Q307" s="1"/>
      <c r="R307" s="1"/>
      <c r="S307" s="1"/>
      <c r="T307" s="1"/>
    </row>
    <row r="308" spans="2:20">
      <c r="B308" s="1"/>
      <c r="C308" s="1"/>
      <c r="D308" s="1"/>
      <c r="E308" s="1"/>
      <c r="F308" s="1"/>
      <c r="G308" s="1"/>
      <c r="H308" s="1"/>
      <c r="I308" s="1"/>
      <c r="J308" s="1"/>
      <c r="K308" s="1"/>
      <c r="L308" s="1"/>
      <c r="M308" s="1"/>
      <c r="N308" s="1"/>
      <c r="O308" s="1"/>
      <c r="P308" s="1"/>
      <c r="Q308" s="1"/>
      <c r="R308" s="1"/>
      <c r="S308" s="1"/>
      <c r="T308" s="1"/>
    </row>
    <row r="309" spans="2:20">
      <c r="B309" s="1"/>
      <c r="C309" s="1"/>
      <c r="D309" s="1"/>
      <c r="E309" s="1"/>
      <c r="F309" s="1"/>
      <c r="G309" s="1"/>
      <c r="H309" s="1"/>
      <c r="I309" s="1"/>
      <c r="J309" s="1"/>
      <c r="K309" s="1"/>
      <c r="L309" s="1"/>
      <c r="M309" s="1"/>
      <c r="N309" s="1"/>
      <c r="O309" s="1"/>
      <c r="P309" s="1"/>
      <c r="Q309" s="1"/>
      <c r="R309" s="1"/>
      <c r="S309" s="1"/>
      <c r="T309" s="1"/>
    </row>
    <row r="310" spans="2:20">
      <c r="B310" s="1"/>
      <c r="C310" s="1"/>
      <c r="D310" s="1"/>
      <c r="E310" s="1"/>
      <c r="F310" s="1"/>
      <c r="G310" s="1"/>
      <c r="H310" s="1"/>
      <c r="I310" s="1"/>
      <c r="J310" s="1"/>
      <c r="K310" s="1"/>
      <c r="L310" s="1"/>
      <c r="M310" s="1"/>
      <c r="N310" s="1"/>
      <c r="O310" s="1"/>
      <c r="P310" s="1"/>
      <c r="Q310" s="1"/>
      <c r="R310" s="1"/>
      <c r="S310" s="1"/>
      <c r="T310" s="1"/>
    </row>
    <row r="311" spans="2:20">
      <c r="B311" s="1"/>
      <c r="C311" s="1"/>
      <c r="D311" s="1"/>
      <c r="E311" s="1"/>
      <c r="F311" s="1"/>
      <c r="G311" s="1"/>
      <c r="H311" s="1"/>
      <c r="I311" s="1"/>
      <c r="J311" s="1"/>
      <c r="K311" s="1"/>
      <c r="L311" s="1"/>
      <c r="M311" s="1"/>
      <c r="N311" s="1"/>
      <c r="O311" s="1"/>
      <c r="P311" s="1"/>
      <c r="Q311" s="1"/>
      <c r="R311" s="1"/>
      <c r="S311" s="1"/>
      <c r="T311" s="1"/>
    </row>
    <row r="312" spans="2:20">
      <c r="B312" s="1"/>
      <c r="C312" s="1"/>
      <c r="D312" s="1"/>
      <c r="E312" s="1"/>
      <c r="F312" s="1"/>
      <c r="G312" s="1"/>
      <c r="H312" s="1"/>
      <c r="I312" s="1"/>
      <c r="J312" s="1"/>
      <c r="K312" s="1"/>
      <c r="L312" s="1"/>
      <c r="M312" s="1"/>
      <c r="N312" s="1"/>
      <c r="O312" s="1"/>
      <c r="P312" s="1"/>
      <c r="Q312" s="1"/>
      <c r="R312" s="1"/>
      <c r="S312" s="1"/>
      <c r="T312" s="1"/>
    </row>
    <row r="313" spans="2:20">
      <c r="B313" s="1"/>
      <c r="C313" s="1"/>
      <c r="D313" s="1"/>
      <c r="E313" s="1"/>
      <c r="F313" s="1"/>
      <c r="G313" s="1"/>
      <c r="H313" s="1"/>
      <c r="I313" s="1"/>
      <c r="J313" s="1"/>
      <c r="K313" s="1"/>
      <c r="L313" s="1"/>
      <c r="M313" s="1"/>
      <c r="N313" s="1"/>
      <c r="O313" s="1"/>
      <c r="P313" s="1"/>
      <c r="Q313" s="1"/>
      <c r="R313" s="1"/>
      <c r="S313" s="1"/>
      <c r="T313" s="1"/>
    </row>
    <row r="314" spans="2:20">
      <c r="B314" s="1"/>
      <c r="C314" s="1"/>
      <c r="D314" s="1"/>
      <c r="E314" s="1"/>
      <c r="F314" s="1"/>
      <c r="G314" s="1"/>
      <c r="H314" s="1"/>
      <c r="I314" s="1"/>
      <c r="J314" s="1"/>
      <c r="K314" s="1"/>
      <c r="L314" s="1"/>
      <c r="M314" s="1"/>
      <c r="N314" s="1"/>
      <c r="O314" s="1"/>
      <c r="P314" s="1"/>
      <c r="Q314" s="1"/>
      <c r="R314" s="1"/>
      <c r="S314" s="1"/>
      <c r="T314" s="1"/>
    </row>
    <row r="315" spans="2:20">
      <c r="B315" s="1"/>
      <c r="C315" s="1"/>
      <c r="D315" s="1"/>
      <c r="E315" s="1"/>
      <c r="F315" s="1"/>
      <c r="G315" s="1"/>
      <c r="H315" s="1"/>
      <c r="I315" s="1"/>
      <c r="J315" s="1"/>
      <c r="K315" s="1"/>
      <c r="L315" s="1"/>
      <c r="M315" s="1"/>
      <c r="N315" s="1"/>
      <c r="O315" s="1"/>
      <c r="P315" s="1"/>
      <c r="Q315" s="1"/>
      <c r="R315" s="1"/>
      <c r="S315" s="1"/>
      <c r="T315" s="1"/>
    </row>
    <row r="316" spans="2:20">
      <c r="B316" s="1"/>
      <c r="C316" s="1"/>
      <c r="D316" s="1"/>
      <c r="E316" s="1"/>
      <c r="F316" s="1"/>
      <c r="G316" s="1"/>
      <c r="H316" s="1"/>
      <c r="I316" s="1"/>
      <c r="J316" s="1"/>
      <c r="K316" s="1"/>
      <c r="L316" s="1"/>
      <c r="M316" s="1"/>
      <c r="N316" s="1"/>
      <c r="O316" s="1"/>
      <c r="P316" s="1"/>
      <c r="Q316" s="1"/>
      <c r="R316" s="1"/>
      <c r="S316" s="1"/>
      <c r="T316" s="1"/>
    </row>
    <row r="317" spans="2:20">
      <c r="B317" s="1"/>
      <c r="C317" s="1"/>
      <c r="D317" s="1"/>
      <c r="E317" s="1"/>
      <c r="F317" s="1"/>
      <c r="G317" s="1"/>
      <c r="H317" s="1"/>
      <c r="I317" s="1"/>
      <c r="J317" s="1"/>
      <c r="K317" s="1"/>
      <c r="L317" s="1"/>
      <c r="M317" s="1"/>
      <c r="N317" s="1"/>
      <c r="O317" s="1"/>
      <c r="P317" s="1"/>
      <c r="Q317" s="1"/>
      <c r="R317" s="1"/>
      <c r="S317" s="1"/>
      <c r="T317" s="1"/>
    </row>
    <row r="318" spans="2:20">
      <c r="B318" s="1"/>
      <c r="C318" s="1"/>
      <c r="D318" s="1"/>
      <c r="E318" s="1"/>
      <c r="F318" s="1"/>
      <c r="G318" s="1"/>
      <c r="H318" s="1"/>
      <c r="I318" s="1"/>
      <c r="J318" s="1"/>
      <c r="K318" s="1"/>
      <c r="L318" s="1"/>
      <c r="M318" s="1"/>
      <c r="N318" s="1"/>
      <c r="O318" s="1"/>
      <c r="P318" s="1"/>
      <c r="Q318" s="1"/>
      <c r="R318" s="1"/>
      <c r="S318" s="1"/>
      <c r="T318" s="1"/>
    </row>
    <row r="319" spans="2:20">
      <c r="B319" s="1"/>
      <c r="C319" s="1"/>
      <c r="D319" s="1"/>
      <c r="E319" s="1"/>
      <c r="F319" s="1"/>
      <c r="G319" s="1"/>
      <c r="H319" s="1"/>
      <c r="I319" s="1"/>
      <c r="J319" s="1"/>
      <c r="K319" s="1"/>
      <c r="L319" s="1"/>
      <c r="M319" s="1"/>
      <c r="N319" s="1"/>
      <c r="O319" s="1"/>
      <c r="P319" s="1"/>
      <c r="Q319" s="1"/>
      <c r="R319" s="1"/>
      <c r="S319" s="1"/>
      <c r="T319" s="1"/>
    </row>
    <row r="320" spans="2:20">
      <c r="B320" s="1"/>
      <c r="C320" s="1"/>
      <c r="D320" s="1"/>
      <c r="E320" s="1"/>
      <c r="F320" s="1"/>
      <c r="G320" s="1"/>
      <c r="H320" s="1"/>
      <c r="I320" s="1"/>
      <c r="J320" s="1"/>
      <c r="K320" s="1"/>
      <c r="L320" s="1"/>
      <c r="M320" s="1"/>
      <c r="N320" s="1"/>
      <c r="O320" s="1"/>
      <c r="P320" s="1"/>
      <c r="Q320" s="1"/>
      <c r="R320" s="1"/>
      <c r="S320" s="1"/>
      <c r="T320" s="1"/>
    </row>
    <row r="321" spans="2:20">
      <c r="B321" s="1"/>
      <c r="C321" s="1"/>
      <c r="D321" s="1"/>
      <c r="E321" s="1"/>
      <c r="F321" s="1"/>
      <c r="G321" s="1"/>
      <c r="H321" s="1"/>
      <c r="I321" s="1"/>
      <c r="J321" s="1"/>
      <c r="K321" s="1"/>
      <c r="L321" s="1"/>
      <c r="M321" s="1"/>
      <c r="N321" s="1"/>
      <c r="O321" s="1"/>
      <c r="P321" s="1"/>
      <c r="Q321" s="1"/>
      <c r="R321" s="1"/>
      <c r="S321" s="1"/>
      <c r="T321" s="1"/>
    </row>
    <row r="322" spans="2:20">
      <c r="B322" s="1"/>
      <c r="C322" s="1"/>
      <c r="D322" s="1"/>
      <c r="E322" s="1"/>
      <c r="F322" s="1"/>
      <c r="G322" s="1"/>
      <c r="H322" s="1"/>
      <c r="I322" s="1"/>
      <c r="J322" s="1"/>
      <c r="K322" s="1"/>
      <c r="L322" s="1"/>
      <c r="M322" s="1"/>
      <c r="N322" s="1"/>
      <c r="O322" s="1"/>
      <c r="P322" s="1"/>
      <c r="Q322" s="1"/>
      <c r="R322" s="1"/>
      <c r="S322" s="1"/>
      <c r="T322" s="1"/>
    </row>
    <row r="323" spans="2:20">
      <c r="B323" s="1"/>
      <c r="C323" s="1"/>
      <c r="D323" s="1"/>
      <c r="E323" s="1"/>
      <c r="F323" s="1"/>
      <c r="G323" s="1"/>
      <c r="H323" s="1"/>
      <c r="I323" s="1"/>
      <c r="J323" s="1"/>
      <c r="K323" s="1"/>
      <c r="L323" s="1"/>
      <c r="M323" s="1"/>
      <c r="N323" s="1"/>
      <c r="O323" s="1"/>
      <c r="P323" s="1"/>
      <c r="Q323" s="1"/>
      <c r="R323" s="1"/>
      <c r="S323" s="1"/>
      <c r="T323" s="1"/>
    </row>
    <row r="324" spans="2:20">
      <c r="B324" s="1"/>
      <c r="C324" s="1"/>
      <c r="D324" s="1"/>
      <c r="E324" s="1"/>
      <c r="F324" s="1"/>
      <c r="G324" s="1"/>
      <c r="H324" s="1"/>
      <c r="I324" s="1"/>
      <c r="J324" s="1"/>
      <c r="K324" s="1"/>
      <c r="L324" s="1"/>
      <c r="M324" s="1"/>
      <c r="N324" s="1"/>
      <c r="O324" s="1"/>
      <c r="P324" s="1"/>
      <c r="Q324" s="1"/>
      <c r="R324" s="1"/>
      <c r="S324" s="1"/>
      <c r="T324" s="1"/>
    </row>
    <row r="325" spans="2:20">
      <c r="B325" s="1"/>
      <c r="C325" s="1"/>
      <c r="D325" s="1"/>
      <c r="E325" s="1"/>
      <c r="F325" s="1"/>
      <c r="G325" s="1"/>
      <c r="H325" s="1"/>
      <c r="I325" s="1"/>
      <c r="J325" s="1"/>
      <c r="K325" s="1"/>
      <c r="L325" s="1"/>
      <c r="M325" s="1"/>
      <c r="N325" s="1"/>
      <c r="O325" s="1"/>
      <c r="P325" s="1"/>
      <c r="Q325" s="1"/>
      <c r="R325" s="1"/>
      <c r="S325" s="1"/>
      <c r="T325" s="1"/>
    </row>
    <row r="326" spans="2:20">
      <c r="B326" s="1"/>
      <c r="C326" s="1"/>
      <c r="D326" s="1"/>
      <c r="E326" s="1"/>
      <c r="F326" s="1"/>
      <c r="G326" s="1"/>
      <c r="H326" s="1"/>
      <c r="I326" s="1"/>
      <c r="J326" s="1"/>
      <c r="K326" s="1"/>
      <c r="L326" s="1"/>
      <c r="M326" s="1"/>
      <c r="N326" s="1"/>
      <c r="O326" s="1"/>
      <c r="P326" s="1"/>
      <c r="Q326" s="1"/>
      <c r="R326" s="1"/>
      <c r="S326" s="1"/>
      <c r="T326" s="1"/>
    </row>
    <row r="327" spans="2:20">
      <c r="B327" s="1"/>
      <c r="C327" s="1"/>
      <c r="D327" s="1"/>
      <c r="E327" s="1"/>
      <c r="F327" s="1"/>
      <c r="G327" s="1"/>
      <c r="H327" s="1"/>
      <c r="I327" s="1"/>
      <c r="J327" s="1"/>
      <c r="K327" s="1"/>
      <c r="L327" s="1"/>
      <c r="M327" s="1"/>
      <c r="N327" s="1"/>
      <c r="O327" s="1"/>
      <c r="P327" s="1"/>
      <c r="Q327" s="1"/>
      <c r="R327" s="1"/>
      <c r="S327" s="1"/>
      <c r="T327" s="1"/>
    </row>
    <row r="328" spans="2:20">
      <c r="B328" s="1"/>
      <c r="C328" s="1"/>
      <c r="D328" s="1"/>
      <c r="E328" s="1"/>
      <c r="F328" s="1"/>
      <c r="G328" s="1"/>
      <c r="H328" s="1"/>
      <c r="I328" s="1"/>
      <c r="J328" s="1"/>
      <c r="K328" s="1"/>
      <c r="L328" s="1"/>
      <c r="M328" s="1"/>
      <c r="N328" s="1"/>
      <c r="O328" s="1"/>
      <c r="P328" s="1"/>
      <c r="Q328" s="1"/>
      <c r="R328" s="1"/>
      <c r="S328" s="1"/>
      <c r="T328" s="1"/>
    </row>
    <row r="329" spans="2:20">
      <c r="B329" s="1"/>
      <c r="C329" s="1"/>
      <c r="D329" s="1"/>
      <c r="E329" s="1"/>
      <c r="F329" s="1"/>
      <c r="G329" s="1"/>
      <c r="H329" s="1"/>
      <c r="I329" s="1"/>
      <c r="J329" s="1"/>
      <c r="K329" s="1"/>
      <c r="L329" s="1"/>
      <c r="M329" s="1"/>
      <c r="N329" s="1"/>
      <c r="O329" s="1"/>
      <c r="P329" s="1"/>
      <c r="Q329" s="1"/>
      <c r="R329" s="1"/>
      <c r="S329" s="1"/>
      <c r="T329" s="1"/>
    </row>
    <row r="330" spans="2:20">
      <c r="B330" s="1"/>
      <c r="C330" s="1"/>
      <c r="D330" s="1"/>
      <c r="E330" s="1"/>
      <c r="F330" s="1"/>
      <c r="G330" s="1"/>
      <c r="H330" s="1"/>
      <c r="I330" s="1"/>
      <c r="J330" s="1"/>
      <c r="K330" s="1"/>
      <c r="L330" s="1"/>
      <c r="M330" s="1"/>
      <c r="N330" s="1"/>
      <c r="O330" s="1"/>
      <c r="P330" s="1"/>
      <c r="Q330" s="1"/>
      <c r="R330" s="1"/>
      <c r="S330" s="1"/>
      <c r="T330" s="1"/>
    </row>
    <row r="331" spans="2:20">
      <c r="B331" s="1"/>
      <c r="C331" s="1"/>
      <c r="D331" s="1"/>
      <c r="E331" s="1"/>
      <c r="F331" s="1"/>
      <c r="G331" s="1"/>
      <c r="H331" s="1"/>
      <c r="I331" s="1"/>
      <c r="J331" s="1"/>
      <c r="K331" s="1"/>
      <c r="L331" s="1"/>
      <c r="M331" s="1"/>
      <c r="N331" s="1"/>
      <c r="O331" s="1"/>
      <c r="P331" s="1"/>
      <c r="Q331" s="1"/>
      <c r="R331" s="1"/>
      <c r="S331" s="1"/>
      <c r="T331" s="1"/>
    </row>
    <row r="332" spans="2:20">
      <c r="B332" s="1"/>
      <c r="C332" s="1"/>
      <c r="D332" s="1"/>
      <c r="E332" s="1"/>
      <c r="F332" s="1"/>
      <c r="G332" s="1"/>
      <c r="H332" s="1"/>
      <c r="I332" s="1"/>
      <c r="J332" s="1"/>
      <c r="K332" s="1"/>
      <c r="L332" s="1"/>
      <c r="M332" s="1"/>
      <c r="N332" s="1"/>
      <c r="O332" s="1"/>
      <c r="P332" s="1"/>
      <c r="Q332" s="1"/>
      <c r="R332" s="1"/>
      <c r="S332" s="1"/>
      <c r="T332" s="1"/>
    </row>
    <row r="333" spans="2:20">
      <c r="B333" s="1"/>
      <c r="C333" s="1"/>
      <c r="D333" s="1"/>
      <c r="E333" s="1"/>
      <c r="F333" s="1"/>
      <c r="G333" s="1"/>
      <c r="H333" s="1"/>
      <c r="I333" s="1"/>
      <c r="J333" s="1"/>
      <c r="K333" s="1"/>
      <c r="L333" s="1"/>
      <c r="M333" s="1"/>
      <c r="N333" s="1"/>
      <c r="O333" s="1"/>
      <c r="P333" s="1"/>
      <c r="Q333" s="1"/>
      <c r="R333" s="1"/>
      <c r="S333" s="1"/>
      <c r="T333" s="1"/>
    </row>
    <row r="334" spans="2:20">
      <c r="B334" s="1"/>
      <c r="C334" s="1"/>
      <c r="D334" s="1"/>
      <c r="E334" s="1"/>
      <c r="F334" s="1"/>
      <c r="G334" s="1"/>
      <c r="H334" s="1"/>
      <c r="I334" s="1"/>
      <c r="J334" s="1"/>
      <c r="K334" s="1"/>
      <c r="L334" s="1"/>
      <c r="M334" s="1"/>
      <c r="N334" s="1"/>
      <c r="O334" s="1"/>
      <c r="P334" s="1"/>
      <c r="Q334" s="1"/>
      <c r="R334" s="1"/>
      <c r="S334" s="1"/>
      <c r="T334" s="1"/>
    </row>
    <row r="335" spans="2:20">
      <c r="B335" s="1"/>
      <c r="C335" s="1"/>
      <c r="D335" s="1"/>
      <c r="E335" s="1"/>
      <c r="F335" s="1"/>
      <c r="G335" s="1"/>
      <c r="H335" s="1"/>
      <c r="I335" s="1"/>
      <c r="J335" s="1"/>
      <c r="K335" s="1"/>
      <c r="L335" s="1"/>
      <c r="M335" s="1"/>
      <c r="N335" s="1"/>
      <c r="O335" s="1"/>
      <c r="P335" s="1"/>
      <c r="Q335" s="1"/>
      <c r="R335" s="1"/>
      <c r="S335" s="1"/>
      <c r="T335" s="1"/>
    </row>
    <row r="336" spans="2:20">
      <c r="B336" s="1"/>
      <c r="C336" s="1"/>
      <c r="D336" s="1"/>
      <c r="E336" s="1"/>
      <c r="F336" s="1"/>
      <c r="G336" s="1"/>
      <c r="H336" s="1"/>
      <c r="I336" s="1"/>
      <c r="J336" s="1"/>
      <c r="K336" s="1"/>
      <c r="L336" s="1"/>
      <c r="M336" s="1"/>
      <c r="N336" s="1"/>
      <c r="O336" s="1"/>
      <c r="P336" s="1"/>
      <c r="Q336" s="1"/>
      <c r="R336" s="1"/>
      <c r="S336" s="1"/>
      <c r="T336" s="1"/>
    </row>
    <row r="337" spans="2:20">
      <c r="B337" s="1"/>
      <c r="C337" s="1"/>
      <c r="D337" s="1"/>
      <c r="E337" s="1"/>
      <c r="F337" s="1"/>
      <c r="G337" s="1"/>
      <c r="H337" s="1"/>
      <c r="I337" s="1"/>
      <c r="J337" s="1"/>
      <c r="K337" s="1"/>
      <c r="L337" s="1"/>
      <c r="M337" s="1"/>
      <c r="N337" s="1"/>
      <c r="O337" s="1"/>
      <c r="P337" s="1"/>
      <c r="Q337" s="1"/>
      <c r="R337" s="1"/>
      <c r="S337" s="1"/>
      <c r="T337" s="1"/>
    </row>
    <row r="338" spans="2:20">
      <c r="B338" s="1"/>
      <c r="C338" s="1"/>
      <c r="D338" s="1"/>
      <c r="E338" s="1"/>
      <c r="F338" s="1"/>
      <c r="G338" s="1"/>
      <c r="H338" s="1"/>
      <c r="I338" s="1"/>
      <c r="J338" s="1"/>
      <c r="K338" s="1"/>
      <c r="L338" s="1"/>
      <c r="M338" s="1"/>
      <c r="N338" s="1"/>
      <c r="O338" s="1"/>
      <c r="P338" s="1"/>
      <c r="Q338" s="1"/>
      <c r="R338" s="1"/>
      <c r="S338" s="1"/>
      <c r="T338" s="1"/>
    </row>
    <row r="339" spans="2:20">
      <c r="B339" s="1"/>
      <c r="C339" s="1"/>
      <c r="D339" s="1"/>
      <c r="E339" s="1"/>
      <c r="F339" s="1"/>
      <c r="G339" s="1"/>
      <c r="H339" s="1"/>
      <c r="I339" s="1"/>
      <c r="J339" s="1"/>
      <c r="K339" s="1"/>
      <c r="L339" s="1"/>
      <c r="M339" s="1"/>
      <c r="N339" s="1"/>
      <c r="O339" s="1"/>
      <c r="P339" s="1"/>
      <c r="Q339" s="1"/>
      <c r="R339" s="1"/>
      <c r="S339" s="1"/>
      <c r="T339" s="1"/>
    </row>
    <row r="340" spans="2:20">
      <c r="B340" s="1"/>
      <c r="C340" s="1"/>
      <c r="D340" s="1"/>
      <c r="E340" s="1"/>
      <c r="F340" s="1"/>
      <c r="G340" s="1"/>
      <c r="H340" s="1"/>
      <c r="I340" s="1"/>
      <c r="J340" s="1"/>
      <c r="K340" s="1"/>
      <c r="L340" s="1"/>
      <c r="M340" s="1"/>
      <c r="N340" s="1"/>
      <c r="O340" s="1"/>
      <c r="P340" s="1"/>
      <c r="Q340" s="1"/>
      <c r="R340" s="1"/>
      <c r="S340" s="1"/>
      <c r="T340" s="1"/>
    </row>
    <row r="341" spans="2:20">
      <c r="B341" s="1"/>
      <c r="C341" s="1"/>
      <c r="D341" s="1"/>
      <c r="E341" s="1"/>
      <c r="F341" s="1"/>
      <c r="G341" s="1"/>
      <c r="H341" s="1"/>
      <c r="I341" s="1"/>
      <c r="J341" s="1"/>
      <c r="K341" s="1"/>
      <c r="L341" s="1"/>
      <c r="M341" s="1"/>
      <c r="N341" s="1"/>
      <c r="O341" s="1"/>
      <c r="P341" s="1"/>
      <c r="Q341" s="1"/>
      <c r="R341" s="1"/>
      <c r="S341" s="1"/>
      <c r="T341" s="1"/>
    </row>
    <row r="342" spans="2:20">
      <c r="B342" s="1"/>
      <c r="C342" s="1"/>
      <c r="D342" s="1"/>
      <c r="E342" s="1"/>
      <c r="F342" s="1"/>
      <c r="G342" s="1"/>
      <c r="H342" s="1"/>
      <c r="I342" s="1"/>
      <c r="J342" s="1"/>
      <c r="K342" s="1"/>
      <c r="L342" s="1"/>
      <c r="M342" s="1"/>
      <c r="N342" s="1"/>
      <c r="O342" s="1"/>
      <c r="P342" s="1"/>
      <c r="Q342" s="1"/>
      <c r="R342" s="1"/>
      <c r="S342" s="1"/>
      <c r="T342" s="1"/>
    </row>
    <row r="343" spans="2:20">
      <c r="B343" s="1"/>
      <c r="C343" s="1"/>
      <c r="D343" s="1"/>
      <c r="E343" s="1"/>
      <c r="F343" s="1"/>
      <c r="G343" s="1"/>
      <c r="H343" s="1"/>
      <c r="I343" s="1"/>
      <c r="J343" s="1"/>
      <c r="K343" s="1"/>
      <c r="L343" s="1"/>
      <c r="M343" s="1"/>
      <c r="N343" s="1"/>
      <c r="O343" s="1"/>
      <c r="P343" s="1"/>
      <c r="Q343" s="1"/>
      <c r="R343" s="1"/>
      <c r="S343" s="1"/>
      <c r="T343" s="1"/>
    </row>
    <row r="344" spans="2:20">
      <c r="B344" s="1"/>
      <c r="C344" s="1"/>
      <c r="D344" s="1"/>
      <c r="E344" s="1"/>
      <c r="F344" s="1"/>
      <c r="G344" s="1"/>
      <c r="H344" s="1"/>
      <c r="I344" s="1"/>
      <c r="J344" s="1"/>
      <c r="K344" s="1"/>
      <c r="L344" s="1"/>
      <c r="M344" s="1"/>
      <c r="N344" s="1"/>
      <c r="O344" s="1"/>
      <c r="P344" s="1"/>
      <c r="Q344" s="1"/>
      <c r="R344" s="1"/>
      <c r="S344" s="1"/>
      <c r="T344" s="1"/>
    </row>
    <row r="345" spans="2:20">
      <c r="B345" s="1"/>
      <c r="C345" s="1"/>
      <c r="D345" s="1"/>
      <c r="E345" s="1"/>
      <c r="F345" s="1"/>
      <c r="G345" s="1"/>
      <c r="H345" s="1"/>
      <c r="I345" s="1"/>
      <c r="J345" s="1"/>
      <c r="K345" s="1"/>
      <c r="L345" s="1"/>
      <c r="M345" s="1"/>
      <c r="N345" s="1"/>
      <c r="O345" s="1"/>
      <c r="P345" s="1"/>
      <c r="Q345" s="1"/>
      <c r="R345" s="1"/>
      <c r="S345" s="1"/>
      <c r="T345" s="1"/>
    </row>
    <row r="346" spans="2:20">
      <c r="B346" s="1"/>
      <c r="C346" s="1"/>
      <c r="D346" s="1"/>
      <c r="E346" s="1"/>
      <c r="F346" s="1"/>
      <c r="G346" s="1"/>
      <c r="H346" s="1"/>
      <c r="I346" s="1"/>
      <c r="J346" s="1"/>
      <c r="K346" s="1"/>
      <c r="L346" s="1"/>
      <c r="M346" s="1"/>
      <c r="N346" s="1"/>
      <c r="O346" s="1"/>
      <c r="P346" s="1"/>
      <c r="Q346" s="1"/>
      <c r="R346" s="1"/>
      <c r="S346" s="1"/>
      <c r="T346" s="1"/>
    </row>
    <row r="347" spans="2:20">
      <c r="B347" s="1"/>
      <c r="C347" s="1"/>
      <c r="D347" s="1"/>
      <c r="E347" s="1"/>
      <c r="F347" s="1"/>
      <c r="G347" s="1"/>
      <c r="H347" s="1"/>
      <c r="I347" s="1"/>
      <c r="J347" s="1"/>
      <c r="K347" s="1"/>
      <c r="L347" s="1"/>
      <c r="M347" s="1"/>
      <c r="N347" s="1"/>
      <c r="O347" s="1"/>
      <c r="P347" s="1"/>
      <c r="Q347" s="1"/>
      <c r="R347" s="1"/>
      <c r="S347" s="1"/>
      <c r="T347" s="1"/>
    </row>
    <row r="348" spans="2:20">
      <c r="B348" s="1"/>
      <c r="C348" s="1"/>
      <c r="D348" s="1"/>
      <c r="E348" s="1"/>
      <c r="F348" s="1"/>
      <c r="G348" s="1"/>
      <c r="H348" s="1"/>
      <c r="I348" s="1"/>
      <c r="J348" s="1"/>
      <c r="K348" s="1"/>
      <c r="L348" s="1"/>
      <c r="M348" s="1"/>
      <c r="N348" s="1"/>
      <c r="O348" s="1"/>
      <c r="P348" s="1"/>
      <c r="Q348" s="1"/>
      <c r="R348" s="1"/>
      <c r="S348" s="1"/>
      <c r="T348" s="1"/>
    </row>
    <row r="349" spans="2:20">
      <c r="B349" s="1"/>
      <c r="C349" s="1"/>
      <c r="D349" s="1"/>
      <c r="E349" s="1"/>
      <c r="F349" s="1"/>
      <c r="G349" s="1"/>
      <c r="H349" s="1"/>
      <c r="I349" s="1"/>
      <c r="J349" s="1"/>
      <c r="K349" s="1"/>
      <c r="L349" s="1"/>
      <c r="M349" s="1"/>
      <c r="N349" s="1"/>
      <c r="O349" s="1"/>
      <c r="P349" s="1"/>
      <c r="Q349" s="1"/>
      <c r="R349" s="1"/>
      <c r="S349" s="1"/>
      <c r="T349" s="1"/>
    </row>
    <row r="350" spans="2:20">
      <c r="B350" s="1"/>
      <c r="C350" s="1"/>
      <c r="D350" s="1"/>
      <c r="E350" s="1"/>
      <c r="F350" s="1"/>
      <c r="G350" s="1"/>
      <c r="H350" s="1"/>
      <c r="I350" s="1"/>
      <c r="J350" s="1"/>
      <c r="K350" s="1"/>
      <c r="L350" s="1"/>
      <c r="M350" s="1"/>
      <c r="N350" s="1"/>
      <c r="O350" s="1"/>
      <c r="P350" s="1"/>
      <c r="Q350" s="1"/>
      <c r="R350" s="1"/>
      <c r="S350" s="1"/>
      <c r="T350" s="1"/>
    </row>
    <row r="351" spans="2:20">
      <c r="B351" s="1"/>
      <c r="C351" s="1"/>
      <c r="D351" s="1"/>
      <c r="E351" s="1"/>
      <c r="F351" s="1"/>
      <c r="G351" s="1"/>
      <c r="H351" s="1"/>
      <c r="I351" s="1"/>
      <c r="J351" s="1"/>
      <c r="K351" s="1"/>
      <c r="L351" s="1"/>
      <c r="M351" s="1"/>
      <c r="N351" s="1"/>
      <c r="O351" s="1"/>
      <c r="P351" s="1"/>
      <c r="Q351" s="1"/>
      <c r="R351" s="1"/>
      <c r="S351" s="1"/>
      <c r="T351" s="1"/>
    </row>
    <row r="352" spans="2:20">
      <c r="B352" s="1"/>
      <c r="C352" s="1"/>
      <c r="D352" s="1"/>
      <c r="E352" s="1"/>
      <c r="F352" s="1"/>
      <c r="G352" s="1"/>
      <c r="H352" s="1"/>
      <c r="I352" s="1"/>
      <c r="J352" s="1"/>
      <c r="K352" s="1"/>
      <c r="L352" s="1"/>
      <c r="M352" s="1"/>
      <c r="N352" s="1"/>
      <c r="O352" s="1"/>
      <c r="P352" s="1"/>
      <c r="Q352" s="1"/>
      <c r="R352" s="1"/>
      <c r="S352" s="1"/>
      <c r="T352" s="1"/>
    </row>
    <row r="353" spans="2:20">
      <c r="B353" s="1"/>
      <c r="C353" s="1"/>
      <c r="D353" s="1"/>
      <c r="E353" s="1"/>
      <c r="F353" s="1"/>
      <c r="G353" s="1"/>
      <c r="H353" s="1"/>
      <c r="I353" s="1"/>
      <c r="J353" s="1"/>
      <c r="K353" s="1"/>
      <c r="L353" s="1"/>
      <c r="M353" s="1"/>
      <c r="N353" s="1"/>
      <c r="O353" s="1"/>
      <c r="P353" s="1"/>
      <c r="Q353" s="1"/>
      <c r="R353" s="1"/>
      <c r="S353" s="1"/>
      <c r="T353" s="1"/>
    </row>
    <row r="354" spans="2:20">
      <c r="B354" s="1"/>
      <c r="C354" s="1"/>
      <c r="D354" s="1"/>
      <c r="E354" s="1"/>
      <c r="F354" s="1"/>
      <c r="G354" s="1"/>
      <c r="H354" s="1"/>
      <c r="I354" s="1"/>
      <c r="J354" s="1"/>
      <c r="K354" s="1"/>
      <c r="L354" s="1"/>
      <c r="M354" s="1"/>
      <c r="N354" s="1"/>
      <c r="O354" s="1"/>
      <c r="P354" s="1"/>
      <c r="Q354" s="1"/>
      <c r="R354" s="1"/>
      <c r="S354" s="1"/>
      <c r="T354" s="1"/>
    </row>
    <row r="355" spans="2:20">
      <c r="B355" s="1"/>
      <c r="C355" s="1"/>
      <c r="D355" s="1"/>
      <c r="E355" s="1"/>
      <c r="F355" s="1"/>
      <c r="G355" s="1"/>
      <c r="H355" s="1"/>
      <c r="I355" s="1"/>
      <c r="J355" s="1"/>
      <c r="K355" s="1"/>
      <c r="L355" s="1"/>
      <c r="M355" s="1"/>
      <c r="N355" s="1"/>
      <c r="O355" s="1"/>
      <c r="P355" s="1"/>
      <c r="Q355" s="1"/>
      <c r="R355" s="1"/>
      <c r="S355" s="1"/>
      <c r="T355" s="1"/>
    </row>
    <row r="356" spans="2:20">
      <c r="B356" s="1"/>
      <c r="C356" s="1"/>
      <c r="D356" s="1"/>
      <c r="E356" s="1"/>
      <c r="F356" s="1"/>
      <c r="G356" s="1"/>
      <c r="H356" s="1"/>
      <c r="I356" s="1"/>
      <c r="J356" s="1"/>
      <c r="K356" s="1"/>
      <c r="L356" s="1"/>
      <c r="M356" s="1"/>
      <c r="N356" s="1"/>
      <c r="O356" s="1"/>
      <c r="P356" s="1"/>
      <c r="Q356" s="1"/>
      <c r="R356" s="1"/>
      <c r="S356" s="1"/>
      <c r="T356" s="1"/>
    </row>
    <row r="357" spans="2:20">
      <c r="B357" s="1"/>
      <c r="C357" s="1"/>
      <c r="D357" s="1"/>
      <c r="E357" s="1"/>
      <c r="F357" s="1"/>
      <c r="G357" s="1"/>
      <c r="H357" s="1"/>
      <c r="I357" s="1"/>
      <c r="J357" s="1"/>
      <c r="K357" s="1"/>
      <c r="L357" s="1"/>
      <c r="M357" s="1"/>
      <c r="N357" s="1"/>
      <c r="O357" s="1"/>
      <c r="P357" s="1"/>
      <c r="Q357" s="1"/>
      <c r="R357" s="1"/>
      <c r="S357" s="1"/>
      <c r="T357" s="1"/>
    </row>
    <row r="358" spans="2:20">
      <c r="B358" s="1"/>
      <c r="C358" s="1"/>
      <c r="D358" s="1"/>
      <c r="E358" s="1"/>
      <c r="F358" s="1"/>
      <c r="G358" s="1"/>
      <c r="H358" s="1"/>
      <c r="I358" s="1"/>
      <c r="J358" s="1"/>
      <c r="K358" s="1"/>
      <c r="L358" s="1"/>
      <c r="M358" s="1"/>
      <c r="N358" s="1"/>
      <c r="O358" s="1"/>
      <c r="P358" s="1"/>
      <c r="Q358" s="1"/>
      <c r="R358" s="1"/>
      <c r="S358" s="1"/>
      <c r="T358" s="1"/>
    </row>
    <row r="359" spans="2:20">
      <c r="B359" s="1"/>
      <c r="C359" s="1"/>
      <c r="D359" s="1"/>
      <c r="E359" s="1"/>
      <c r="F359" s="1"/>
      <c r="G359" s="1"/>
      <c r="H359" s="1"/>
      <c r="I359" s="1"/>
      <c r="J359" s="1"/>
      <c r="K359" s="1"/>
      <c r="L359" s="1"/>
      <c r="M359" s="1"/>
      <c r="N359" s="1"/>
      <c r="O359" s="1"/>
      <c r="P359" s="1"/>
      <c r="Q359" s="1"/>
      <c r="R359" s="1"/>
      <c r="S359" s="1"/>
      <c r="T359" s="1"/>
    </row>
    <row r="360" spans="2:20">
      <c r="B360" s="1"/>
      <c r="C360" s="1"/>
      <c r="D360" s="1"/>
      <c r="E360" s="1"/>
      <c r="F360" s="1"/>
      <c r="G360" s="1"/>
      <c r="H360" s="1"/>
      <c r="I360" s="1"/>
      <c r="J360" s="1"/>
      <c r="K360" s="1"/>
      <c r="L360" s="1"/>
      <c r="M360" s="1"/>
      <c r="N360" s="1"/>
      <c r="O360" s="1"/>
      <c r="P360" s="1"/>
      <c r="Q360" s="1"/>
      <c r="R360" s="1"/>
      <c r="S360" s="1"/>
      <c r="T360" s="1"/>
    </row>
    <row r="361" spans="2:20">
      <c r="B361" s="1"/>
      <c r="C361" s="1"/>
      <c r="D361" s="1"/>
      <c r="E361" s="1"/>
      <c r="F361" s="1"/>
      <c r="G361" s="1"/>
      <c r="H361" s="1"/>
      <c r="I361" s="1"/>
      <c r="J361" s="1"/>
      <c r="K361" s="1"/>
      <c r="L361" s="1"/>
      <c r="M361" s="1"/>
      <c r="N361" s="1"/>
      <c r="O361" s="1"/>
      <c r="P361" s="1"/>
      <c r="Q361" s="1"/>
      <c r="R361" s="1"/>
      <c r="S361" s="1"/>
      <c r="T361" s="1"/>
    </row>
    <row r="362" spans="2:20">
      <c r="B362" s="1"/>
      <c r="C362" s="1"/>
      <c r="D362" s="1"/>
      <c r="E362" s="1"/>
      <c r="F362" s="1"/>
      <c r="G362" s="1"/>
      <c r="H362" s="1"/>
      <c r="I362" s="1"/>
      <c r="J362" s="1"/>
      <c r="K362" s="1"/>
      <c r="L362" s="1"/>
      <c r="M362" s="1"/>
      <c r="N362" s="1"/>
      <c r="O362" s="1"/>
      <c r="P362" s="1"/>
      <c r="Q362" s="1"/>
      <c r="R362" s="1"/>
      <c r="S362" s="1"/>
      <c r="T362" s="1"/>
    </row>
    <row r="363" spans="2:20">
      <c r="B363" s="1"/>
      <c r="C363" s="1"/>
      <c r="D363" s="1"/>
      <c r="E363" s="1"/>
      <c r="F363" s="1"/>
      <c r="G363" s="1"/>
      <c r="H363" s="1"/>
      <c r="I363" s="1"/>
      <c r="J363" s="1"/>
      <c r="K363" s="1"/>
      <c r="L363" s="1"/>
      <c r="M363" s="1"/>
      <c r="N363" s="1"/>
      <c r="O363" s="1"/>
      <c r="P363" s="1"/>
      <c r="Q363" s="1"/>
      <c r="R363" s="1"/>
      <c r="S363" s="1"/>
      <c r="T363" s="1"/>
    </row>
    <row r="364" spans="2:20">
      <c r="B364" s="1"/>
      <c r="C364" s="1"/>
      <c r="D364" s="1"/>
      <c r="E364" s="1"/>
      <c r="F364" s="1"/>
      <c r="G364" s="1"/>
      <c r="H364" s="1"/>
      <c r="I364" s="1"/>
      <c r="J364" s="1"/>
      <c r="K364" s="1"/>
      <c r="L364" s="1"/>
      <c r="M364" s="1"/>
      <c r="N364" s="1"/>
      <c r="O364" s="1"/>
      <c r="P364" s="1"/>
      <c r="Q364" s="1"/>
      <c r="R364" s="1"/>
      <c r="S364" s="1"/>
      <c r="T364" s="1"/>
    </row>
    <row r="365" spans="2:20">
      <c r="B365" s="1"/>
      <c r="C365" s="1"/>
      <c r="D365" s="1"/>
      <c r="E365" s="1"/>
      <c r="F365" s="1"/>
      <c r="G365" s="1"/>
      <c r="H365" s="1"/>
      <c r="I365" s="1"/>
      <c r="J365" s="1"/>
      <c r="K365" s="1"/>
      <c r="L365" s="1"/>
      <c r="M365" s="1"/>
      <c r="N365" s="1"/>
      <c r="O365" s="1"/>
      <c r="P365" s="1"/>
      <c r="Q365" s="1"/>
      <c r="R365" s="1"/>
      <c r="S365" s="1"/>
      <c r="T365" s="1"/>
    </row>
    <row r="366" spans="2:20">
      <c r="B366" s="1"/>
      <c r="C366" s="1"/>
      <c r="D366" s="1"/>
      <c r="E366" s="1"/>
      <c r="F366" s="1"/>
      <c r="G366" s="1"/>
      <c r="H366" s="1"/>
      <c r="I366" s="1"/>
      <c r="J366" s="1"/>
      <c r="K366" s="1"/>
      <c r="L366" s="1"/>
      <c r="M366" s="1"/>
      <c r="N366" s="1"/>
      <c r="O366" s="1"/>
      <c r="P366" s="1"/>
      <c r="Q366" s="1"/>
      <c r="R366" s="1"/>
      <c r="S366" s="1"/>
      <c r="T366" s="1"/>
    </row>
    <row r="367" spans="2:20">
      <c r="B367" s="1"/>
      <c r="C367" s="1"/>
      <c r="D367" s="1"/>
      <c r="E367" s="1"/>
      <c r="F367" s="1"/>
      <c r="G367" s="1"/>
      <c r="H367" s="1"/>
      <c r="I367" s="1"/>
      <c r="J367" s="1"/>
      <c r="K367" s="1"/>
      <c r="L367" s="1"/>
      <c r="M367" s="1"/>
      <c r="N367" s="1"/>
      <c r="O367" s="1"/>
      <c r="P367" s="1"/>
      <c r="Q367" s="1"/>
      <c r="R367" s="1"/>
      <c r="S367" s="1"/>
      <c r="T367" s="1"/>
    </row>
    <row r="368" spans="2:20">
      <c r="B368" s="1"/>
      <c r="C368" s="1"/>
      <c r="D368" s="1"/>
      <c r="E368" s="1"/>
      <c r="F368" s="1"/>
      <c r="G368" s="1"/>
      <c r="H368" s="1"/>
      <c r="I368" s="1"/>
      <c r="J368" s="1"/>
      <c r="K368" s="1"/>
      <c r="L368" s="1"/>
      <c r="M368" s="1"/>
      <c r="N368" s="1"/>
      <c r="O368" s="1"/>
      <c r="P368" s="1"/>
      <c r="Q368" s="1"/>
      <c r="R368" s="1"/>
      <c r="S368" s="1"/>
      <c r="T368" s="1"/>
    </row>
    <row r="369" spans="2:20">
      <c r="B369" s="1"/>
      <c r="C369" s="1"/>
      <c r="D369" s="1"/>
      <c r="E369" s="1"/>
      <c r="F369" s="1"/>
      <c r="G369" s="1"/>
      <c r="H369" s="1"/>
      <c r="I369" s="1"/>
      <c r="J369" s="1"/>
      <c r="K369" s="1"/>
      <c r="L369" s="1"/>
      <c r="M369" s="1"/>
      <c r="N369" s="1"/>
      <c r="O369" s="1"/>
      <c r="P369" s="1"/>
      <c r="Q369" s="1"/>
      <c r="R369" s="1"/>
      <c r="S369" s="1"/>
      <c r="T369" s="1"/>
    </row>
    <row r="370" spans="2:20">
      <c r="B370" s="1"/>
      <c r="C370" s="1"/>
      <c r="D370" s="1"/>
      <c r="E370" s="1"/>
      <c r="F370" s="1"/>
      <c r="G370" s="1"/>
      <c r="H370" s="1"/>
      <c r="I370" s="1"/>
      <c r="J370" s="1"/>
      <c r="K370" s="1"/>
      <c r="L370" s="1"/>
      <c r="M370" s="1"/>
      <c r="N370" s="1"/>
      <c r="O370" s="1"/>
      <c r="P370" s="1"/>
      <c r="Q370" s="1"/>
      <c r="R370" s="1"/>
      <c r="S370" s="1"/>
      <c r="T370" s="1"/>
    </row>
    <row r="371" spans="2:20">
      <c r="B371" s="1"/>
      <c r="C371" s="1"/>
      <c r="D371" s="1"/>
      <c r="E371" s="1"/>
      <c r="F371" s="1"/>
      <c r="G371" s="1"/>
      <c r="H371" s="1"/>
      <c r="I371" s="1"/>
      <c r="J371" s="1"/>
      <c r="K371" s="1"/>
      <c r="L371" s="1"/>
      <c r="M371" s="1"/>
      <c r="N371" s="1"/>
      <c r="O371" s="1"/>
      <c r="P371" s="1"/>
      <c r="Q371" s="1"/>
      <c r="R371" s="1"/>
      <c r="S371" s="1"/>
      <c r="T371" s="1"/>
    </row>
    <row r="372" spans="2:20">
      <c r="B372" s="1"/>
      <c r="C372" s="1"/>
      <c r="D372" s="1"/>
      <c r="E372" s="1"/>
      <c r="F372" s="1"/>
      <c r="G372" s="1"/>
      <c r="H372" s="1"/>
      <c r="I372" s="1"/>
      <c r="J372" s="1"/>
      <c r="K372" s="1"/>
      <c r="L372" s="1"/>
      <c r="M372" s="1"/>
      <c r="N372" s="1"/>
      <c r="O372" s="1"/>
      <c r="P372" s="1"/>
      <c r="Q372" s="1"/>
      <c r="R372" s="1"/>
      <c r="S372" s="1"/>
      <c r="T372" s="1"/>
    </row>
    <row r="373" spans="2:20">
      <c r="B373" s="1"/>
      <c r="C373" s="1"/>
      <c r="D373" s="1"/>
      <c r="E373" s="1"/>
      <c r="F373" s="1"/>
      <c r="G373" s="1"/>
      <c r="H373" s="1"/>
      <c r="I373" s="1"/>
      <c r="J373" s="1"/>
      <c r="K373" s="1"/>
      <c r="L373" s="1"/>
      <c r="M373" s="1"/>
      <c r="N373" s="1"/>
      <c r="O373" s="1"/>
      <c r="P373" s="1"/>
      <c r="Q373" s="1"/>
      <c r="R373" s="1"/>
      <c r="S373" s="1"/>
      <c r="T373" s="1"/>
    </row>
    <row r="374" spans="2:20">
      <c r="B374" s="1"/>
      <c r="C374" s="1"/>
      <c r="D374" s="1"/>
      <c r="E374" s="1"/>
      <c r="F374" s="1"/>
      <c r="G374" s="1"/>
      <c r="H374" s="1"/>
      <c r="I374" s="1"/>
      <c r="J374" s="1"/>
      <c r="K374" s="1"/>
      <c r="L374" s="1"/>
      <c r="M374" s="1"/>
      <c r="N374" s="1"/>
      <c r="O374" s="1"/>
      <c r="P374" s="1"/>
      <c r="Q374" s="1"/>
      <c r="R374" s="1"/>
      <c r="S374" s="1"/>
      <c r="T374" s="1"/>
    </row>
    <row r="375" spans="2:20">
      <c r="B375" s="1"/>
      <c r="C375" s="1"/>
      <c r="D375" s="1"/>
      <c r="E375" s="1"/>
      <c r="F375" s="1"/>
      <c r="G375" s="1"/>
      <c r="H375" s="1"/>
      <c r="I375" s="1"/>
      <c r="J375" s="1"/>
      <c r="K375" s="1"/>
      <c r="L375" s="1"/>
      <c r="M375" s="1"/>
      <c r="N375" s="1"/>
      <c r="O375" s="1"/>
      <c r="P375" s="1"/>
      <c r="Q375" s="1"/>
      <c r="R375" s="1"/>
      <c r="S375" s="1"/>
      <c r="T375" s="1"/>
    </row>
    <row r="376" spans="2:20">
      <c r="B376" s="1"/>
      <c r="C376" s="1"/>
      <c r="D376" s="1"/>
      <c r="E376" s="1"/>
      <c r="F376" s="1"/>
      <c r="G376" s="1"/>
      <c r="H376" s="1"/>
      <c r="I376" s="1"/>
      <c r="J376" s="1"/>
      <c r="K376" s="1"/>
      <c r="L376" s="1"/>
      <c r="M376" s="1"/>
      <c r="N376" s="1"/>
      <c r="O376" s="1"/>
      <c r="P376" s="1"/>
      <c r="Q376" s="1"/>
      <c r="R376" s="1"/>
      <c r="S376" s="1"/>
      <c r="T376" s="1"/>
    </row>
    <row r="377" spans="2:20">
      <c r="B377" s="1"/>
      <c r="C377" s="1"/>
      <c r="D377" s="1"/>
      <c r="E377" s="1"/>
      <c r="F377" s="1"/>
      <c r="G377" s="1"/>
      <c r="H377" s="1"/>
      <c r="I377" s="1"/>
      <c r="J377" s="1"/>
      <c r="K377" s="1"/>
      <c r="L377" s="1"/>
      <c r="M377" s="1"/>
      <c r="N377" s="1"/>
      <c r="O377" s="1"/>
      <c r="P377" s="1"/>
      <c r="Q377" s="1"/>
      <c r="R377" s="1"/>
      <c r="S377" s="1"/>
      <c r="T377" s="1"/>
    </row>
    <row r="378" spans="2:20">
      <c r="B378" s="1"/>
      <c r="C378" s="1"/>
      <c r="D378" s="1"/>
      <c r="E378" s="1"/>
      <c r="F378" s="1"/>
      <c r="G378" s="1"/>
      <c r="H378" s="1"/>
      <c r="I378" s="1"/>
      <c r="J378" s="1"/>
      <c r="K378" s="1"/>
      <c r="L378" s="1"/>
      <c r="M378" s="1"/>
      <c r="N378" s="1"/>
      <c r="O378" s="1"/>
      <c r="P378" s="1"/>
      <c r="Q378" s="1"/>
      <c r="R378" s="1"/>
      <c r="S378" s="1"/>
      <c r="T378" s="1"/>
    </row>
    <row r="379" spans="2:20">
      <c r="B379" s="1"/>
      <c r="C379" s="1"/>
      <c r="D379" s="1"/>
      <c r="E379" s="1"/>
      <c r="F379" s="1"/>
      <c r="G379" s="1"/>
      <c r="H379" s="1"/>
      <c r="I379" s="1"/>
      <c r="J379" s="1"/>
      <c r="K379" s="1"/>
      <c r="L379" s="1"/>
      <c r="M379" s="1"/>
      <c r="N379" s="1"/>
      <c r="O379" s="1"/>
      <c r="P379" s="1"/>
      <c r="Q379" s="1"/>
      <c r="R379" s="1"/>
      <c r="S379" s="1"/>
      <c r="T379" s="1"/>
    </row>
    <row r="380" spans="2:20">
      <c r="B380" s="1"/>
      <c r="C380" s="1"/>
      <c r="D380" s="1"/>
      <c r="E380" s="1"/>
      <c r="F380" s="1"/>
      <c r="G380" s="1"/>
      <c r="H380" s="1"/>
      <c r="I380" s="1"/>
      <c r="J380" s="1"/>
      <c r="K380" s="1"/>
      <c r="L380" s="1"/>
      <c r="M380" s="1"/>
      <c r="N380" s="1"/>
      <c r="O380" s="1"/>
      <c r="P380" s="1"/>
      <c r="Q380" s="1"/>
      <c r="R380" s="1"/>
      <c r="S380" s="1"/>
      <c r="T380" s="1"/>
    </row>
    <row r="381" spans="2:20">
      <c r="B381" s="1"/>
      <c r="C381" s="1"/>
      <c r="D381" s="1"/>
      <c r="E381" s="1"/>
      <c r="F381" s="1"/>
      <c r="G381" s="1"/>
      <c r="H381" s="1"/>
      <c r="I381" s="1"/>
      <c r="J381" s="1"/>
      <c r="K381" s="1"/>
      <c r="L381" s="1"/>
      <c r="M381" s="1"/>
      <c r="N381" s="1"/>
      <c r="O381" s="1"/>
      <c r="P381" s="1"/>
      <c r="Q381" s="1"/>
      <c r="R381" s="1"/>
      <c r="S381" s="1"/>
      <c r="T381" s="1"/>
    </row>
    <row r="382" spans="2:20">
      <c r="B382" s="1"/>
      <c r="C382" s="1"/>
      <c r="D382" s="1"/>
      <c r="E382" s="1"/>
      <c r="F382" s="1"/>
      <c r="G382" s="1"/>
      <c r="H382" s="1"/>
      <c r="I382" s="1"/>
      <c r="J382" s="1"/>
      <c r="K382" s="1"/>
      <c r="L382" s="1"/>
      <c r="M382" s="1"/>
      <c r="N382" s="1"/>
      <c r="O382" s="1"/>
      <c r="P382" s="1"/>
      <c r="Q382" s="1"/>
      <c r="R382" s="1"/>
      <c r="S382" s="1"/>
      <c r="T382" s="1"/>
    </row>
    <row r="383" spans="2:20">
      <c r="B383" s="1"/>
      <c r="C383" s="1"/>
      <c r="D383" s="1"/>
      <c r="E383" s="1"/>
      <c r="F383" s="1"/>
      <c r="G383" s="1"/>
      <c r="H383" s="1"/>
      <c r="I383" s="1"/>
      <c r="J383" s="1"/>
      <c r="K383" s="1"/>
      <c r="L383" s="1"/>
      <c r="M383" s="1"/>
      <c r="N383" s="1"/>
      <c r="O383" s="1"/>
      <c r="P383" s="1"/>
      <c r="Q383" s="1"/>
      <c r="R383" s="1"/>
      <c r="S383" s="1"/>
      <c r="T383" s="1"/>
    </row>
    <row r="384" spans="2:20">
      <c r="B384" s="1"/>
      <c r="C384" s="1"/>
      <c r="D384" s="1"/>
      <c r="E384" s="1"/>
      <c r="F384" s="1"/>
      <c r="G384" s="1"/>
      <c r="H384" s="1"/>
      <c r="I384" s="1"/>
      <c r="J384" s="1"/>
      <c r="K384" s="1"/>
      <c r="L384" s="1"/>
      <c r="M384" s="1"/>
      <c r="N384" s="1"/>
      <c r="O384" s="1"/>
      <c r="P384" s="1"/>
      <c r="Q384" s="1"/>
      <c r="R384" s="1"/>
      <c r="S384" s="1"/>
      <c r="T384" s="1"/>
    </row>
    <row r="385" spans="2:20">
      <c r="B385" s="1"/>
      <c r="C385" s="1"/>
      <c r="D385" s="1"/>
      <c r="E385" s="1"/>
      <c r="F385" s="1"/>
      <c r="G385" s="1"/>
      <c r="H385" s="1"/>
      <c r="I385" s="1"/>
      <c r="J385" s="1"/>
      <c r="K385" s="1"/>
      <c r="L385" s="1"/>
      <c r="M385" s="1"/>
      <c r="N385" s="1"/>
      <c r="O385" s="1"/>
      <c r="P385" s="1"/>
      <c r="Q385" s="1"/>
      <c r="R385" s="1"/>
      <c r="S385" s="1"/>
      <c r="T385" s="1"/>
    </row>
    <row r="386" spans="2:20">
      <c r="B386" s="1"/>
      <c r="C386" s="1"/>
      <c r="D386" s="1"/>
      <c r="E386" s="1"/>
      <c r="F386" s="1"/>
      <c r="G386" s="1"/>
      <c r="H386" s="1"/>
      <c r="I386" s="1"/>
      <c r="J386" s="1"/>
      <c r="K386" s="1"/>
      <c r="L386" s="1"/>
      <c r="M386" s="1"/>
      <c r="N386" s="1"/>
      <c r="O386" s="1"/>
      <c r="P386" s="1"/>
      <c r="Q386" s="1"/>
      <c r="R386" s="1"/>
      <c r="S386" s="1"/>
      <c r="T386" s="1"/>
    </row>
    <row r="387" spans="2:20">
      <c r="B387" s="1"/>
      <c r="C387" s="1"/>
      <c r="D387" s="1"/>
      <c r="E387" s="1"/>
      <c r="F387" s="1"/>
      <c r="G387" s="1"/>
      <c r="H387" s="1"/>
      <c r="I387" s="1"/>
      <c r="J387" s="1"/>
      <c r="K387" s="1"/>
      <c r="L387" s="1"/>
      <c r="M387" s="1"/>
      <c r="N387" s="1"/>
      <c r="O387" s="1"/>
      <c r="P387" s="1"/>
      <c r="Q387" s="1"/>
      <c r="R387" s="1"/>
      <c r="S387" s="1"/>
      <c r="T387" s="1"/>
    </row>
    <row r="388" spans="2:20">
      <c r="B388" s="1"/>
      <c r="C388" s="1"/>
      <c r="D388" s="1"/>
      <c r="E388" s="1"/>
      <c r="F388" s="1"/>
      <c r="G388" s="1"/>
      <c r="H388" s="1"/>
      <c r="I388" s="1"/>
      <c r="J388" s="1"/>
      <c r="K388" s="1"/>
      <c r="L388" s="1"/>
      <c r="M388" s="1"/>
      <c r="N388" s="1"/>
      <c r="O388" s="1"/>
      <c r="P388" s="1"/>
      <c r="Q388" s="1"/>
      <c r="R388" s="1"/>
      <c r="S388" s="1"/>
      <c r="T388" s="1"/>
    </row>
    <row r="389" spans="2:20">
      <c r="B389" s="1"/>
      <c r="C389" s="1"/>
      <c r="D389" s="1"/>
      <c r="E389" s="1"/>
      <c r="F389" s="1"/>
      <c r="G389" s="1"/>
      <c r="H389" s="1"/>
      <c r="I389" s="1"/>
      <c r="J389" s="1"/>
      <c r="K389" s="1"/>
      <c r="L389" s="1"/>
      <c r="M389" s="1"/>
      <c r="N389" s="1"/>
      <c r="O389" s="1"/>
      <c r="P389" s="1"/>
      <c r="Q389" s="1"/>
      <c r="R389" s="1"/>
      <c r="S389" s="1"/>
      <c r="T389" s="1"/>
    </row>
    <row r="390" spans="2:20">
      <c r="B390" s="1"/>
      <c r="C390" s="1"/>
      <c r="D390" s="1"/>
      <c r="E390" s="1"/>
      <c r="F390" s="1"/>
      <c r="G390" s="1"/>
      <c r="H390" s="1"/>
      <c r="I390" s="1"/>
      <c r="J390" s="1"/>
      <c r="K390" s="1"/>
      <c r="L390" s="1"/>
      <c r="M390" s="1"/>
      <c r="N390" s="1"/>
      <c r="O390" s="1"/>
      <c r="P390" s="1"/>
      <c r="Q390" s="1"/>
      <c r="R390" s="1"/>
      <c r="S390" s="1"/>
      <c r="T390" s="1"/>
    </row>
    <row r="391" spans="2:20">
      <c r="B391" s="1"/>
      <c r="C391" s="1"/>
      <c r="D391" s="1"/>
      <c r="E391" s="1"/>
      <c r="F391" s="1"/>
      <c r="G391" s="1"/>
      <c r="H391" s="1"/>
      <c r="I391" s="1"/>
      <c r="J391" s="1"/>
      <c r="K391" s="1"/>
      <c r="L391" s="1"/>
      <c r="M391" s="1"/>
      <c r="N391" s="1"/>
      <c r="O391" s="1"/>
      <c r="P391" s="1"/>
      <c r="Q391" s="1"/>
      <c r="R391" s="1"/>
      <c r="S391" s="1"/>
      <c r="T391" s="1"/>
    </row>
    <row r="392" spans="2:20">
      <c r="B392" s="1"/>
      <c r="C392" s="1"/>
      <c r="D392" s="1"/>
      <c r="E392" s="1"/>
      <c r="F392" s="1"/>
      <c r="G392" s="1"/>
      <c r="H392" s="1"/>
      <c r="I392" s="1"/>
      <c r="J392" s="1"/>
      <c r="K392" s="1"/>
      <c r="L392" s="1"/>
      <c r="M392" s="1"/>
      <c r="N392" s="1"/>
      <c r="O392" s="1"/>
      <c r="P392" s="1"/>
      <c r="Q392" s="1"/>
      <c r="R392" s="1"/>
      <c r="S392" s="1"/>
      <c r="T392" s="1"/>
    </row>
    <row r="393" spans="2:20">
      <c r="B393" s="1"/>
      <c r="C393" s="1"/>
      <c r="D393" s="1"/>
      <c r="E393" s="1"/>
      <c r="F393" s="1"/>
      <c r="G393" s="1"/>
      <c r="H393" s="1"/>
      <c r="I393" s="1"/>
      <c r="J393" s="1"/>
      <c r="K393" s="1"/>
      <c r="L393" s="1"/>
      <c r="M393" s="1"/>
      <c r="N393" s="1"/>
      <c r="O393" s="1"/>
      <c r="P393" s="1"/>
      <c r="Q393" s="1"/>
      <c r="R393" s="1"/>
      <c r="S393" s="1"/>
      <c r="T393" s="1"/>
    </row>
    <row r="394" spans="2:20">
      <c r="B394" s="1"/>
      <c r="C394" s="1"/>
      <c r="D394" s="1"/>
      <c r="E394" s="1"/>
      <c r="F394" s="1"/>
      <c r="G394" s="1"/>
      <c r="H394" s="1"/>
      <c r="I394" s="1"/>
      <c r="J394" s="1"/>
      <c r="K394" s="1"/>
      <c r="L394" s="1"/>
      <c r="M394" s="1"/>
      <c r="N394" s="1"/>
      <c r="O394" s="1"/>
      <c r="P394" s="1"/>
      <c r="Q394" s="1"/>
      <c r="R394" s="1"/>
      <c r="S394" s="1"/>
      <c r="T394" s="1"/>
    </row>
    <row r="395" spans="2:20">
      <c r="B395" s="1"/>
      <c r="C395" s="1"/>
      <c r="D395" s="1"/>
      <c r="E395" s="1"/>
      <c r="F395" s="1"/>
      <c r="G395" s="1"/>
      <c r="H395" s="1"/>
      <c r="I395" s="1"/>
      <c r="J395" s="1"/>
      <c r="K395" s="1"/>
      <c r="L395" s="1"/>
      <c r="M395" s="1"/>
      <c r="N395" s="1"/>
      <c r="O395" s="1"/>
      <c r="P395" s="1"/>
      <c r="Q395" s="1"/>
      <c r="R395" s="1"/>
      <c r="S395" s="1"/>
      <c r="T395" s="1"/>
    </row>
    <row r="396" spans="2:20">
      <c r="B396" s="1"/>
      <c r="C396" s="1"/>
      <c r="D396" s="1"/>
      <c r="E396" s="1"/>
      <c r="F396" s="1"/>
      <c r="G396" s="1"/>
      <c r="H396" s="1"/>
      <c r="I396" s="1"/>
      <c r="J396" s="1"/>
      <c r="K396" s="1"/>
      <c r="L396" s="1"/>
      <c r="M396" s="1"/>
      <c r="N396" s="1"/>
      <c r="O396" s="1"/>
      <c r="P396" s="1"/>
      <c r="Q396" s="1"/>
      <c r="R396" s="1"/>
      <c r="S396" s="1"/>
      <c r="T396" s="1"/>
    </row>
    <row r="397" spans="2:20">
      <c r="B397" s="1"/>
      <c r="C397" s="1"/>
      <c r="D397" s="1"/>
      <c r="E397" s="1"/>
      <c r="F397" s="1"/>
      <c r="G397" s="1"/>
      <c r="H397" s="1"/>
      <c r="I397" s="1"/>
      <c r="J397" s="1"/>
      <c r="K397" s="1"/>
      <c r="L397" s="1"/>
      <c r="M397" s="1"/>
      <c r="N397" s="1"/>
      <c r="O397" s="1"/>
      <c r="P397" s="1"/>
      <c r="Q397" s="1"/>
      <c r="R397" s="1"/>
      <c r="S397" s="1"/>
      <c r="T397" s="1"/>
    </row>
    <row r="398" spans="2:20">
      <c r="B398" s="1"/>
      <c r="C398" s="1"/>
      <c r="D398" s="1"/>
      <c r="E398" s="1"/>
      <c r="F398" s="1"/>
      <c r="G398" s="1"/>
      <c r="H398" s="1"/>
      <c r="I398" s="1"/>
      <c r="J398" s="1"/>
      <c r="K398" s="1"/>
      <c r="L398" s="1"/>
      <c r="M398" s="1"/>
      <c r="N398" s="1"/>
      <c r="O398" s="1"/>
      <c r="P398" s="1"/>
      <c r="Q398" s="1"/>
      <c r="R398" s="1"/>
      <c r="S398" s="1"/>
      <c r="T398" s="1"/>
    </row>
    <row r="399" spans="2:20">
      <c r="B399" s="1"/>
      <c r="C399" s="1"/>
      <c r="D399" s="1"/>
      <c r="E399" s="1"/>
      <c r="F399" s="1"/>
      <c r="G399" s="1"/>
      <c r="H399" s="1"/>
      <c r="I399" s="1"/>
      <c r="J399" s="1"/>
      <c r="K399" s="1"/>
      <c r="L399" s="1"/>
      <c r="M399" s="1"/>
      <c r="N399" s="1"/>
      <c r="O399" s="1"/>
      <c r="P399" s="1"/>
      <c r="Q399" s="1"/>
      <c r="R399" s="1"/>
      <c r="S399" s="1"/>
      <c r="T399" s="1"/>
    </row>
    <row r="400" spans="2:20">
      <c r="B400" s="1"/>
      <c r="C400" s="1"/>
      <c r="D400" s="1"/>
      <c r="E400" s="1"/>
      <c r="F400" s="1"/>
      <c r="G400" s="1"/>
      <c r="H400" s="1"/>
      <c r="I400" s="1"/>
      <c r="J400" s="1"/>
      <c r="K400" s="1"/>
      <c r="L400" s="1"/>
      <c r="M400" s="1"/>
      <c r="N400" s="1"/>
      <c r="O400" s="1"/>
      <c r="P400" s="1"/>
      <c r="Q400" s="1"/>
      <c r="R400" s="1"/>
      <c r="S400" s="1"/>
      <c r="T400" s="1"/>
    </row>
    <row r="401" spans="2:20">
      <c r="B401" s="1"/>
      <c r="C401" s="1"/>
      <c r="D401" s="1"/>
      <c r="E401" s="1"/>
      <c r="F401" s="1"/>
      <c r="G401" s="1"/>
      <c r="H401" s="1"/>
      <c r="I401" s="1"/>
      <c r="J401" s="1"/>
      <c r="K401" s="1"/>
      <c r="L401" s="1"/>
      <c r="M401" s="1"/>
      <c r="N401" s="1"/>
      <c r="O401" s="1"/>
      <c r="P401" s="1"/>
      <c r="Q401" s="1"/>
      <c r="R401" s="1"/>
      <c r="S401" s="1"/>
      <c r="T401" s="1"/>
    </row>
    <row r="402" spans="2:20">
      <c r="B402" s="1"/>
      <c r="C402" s="1"/>
      <c r="D402" s="1"/>
      <c r="E402" s="1"/>
      <c r="F402" s="1"/>
      <c r="G402" s="1"/>
      <c r="H402" s="1"/>
      <c r="I402" s="1"/>
      <c r="J402" s="1"/>
      <c r="K402" s="1"/>
      <c r="L402" s="1"/>
      <c r="M402" s="1"/>
      <c r="N402" s="1"/>
      <c r="O402" s="1"/>
      <c r="P402" s="1"/>
      <c r="Q402" s="1"/>
      <c r="R402" s="1"/>
      <c r="S402" s="1"/>
      <c r="T402" s="1"/>
    </row>
    <row r="403" spans="2:20">
      <c r="B403" s="1"/>
      <c r="C403" s="1"/>
      <c r="D403" s="1"/>
      <c r="E403" s="1"/>
      <c r="F403" s="1"/>
      <c r="G403" s="1"/>
      <c r="H403" s="1"/>
      <c r="I403" s="1"/>
      <c r="J403" s="1"/>
      <c r="K403" s="1"/>
      <c r="L403" s="1"/>
      <c r="M403" s="1"/>
      <c r="N403" s="1"/>
      <c r="O403" s="1"/>
      <c r="P403" s="1"/>
      <c r="Q403" s="1"/>
      <c r="R403" s="1"/>
      <c r="S403" s="1"/>
      <c r="T403" s="1"/>
    </row>
    <row r="404" spans="2:20">
      <c r="B404" s="1"/>
      <c r="C404" s="1"/>
      <c r="D404" s="1"/>
      <c r="E404" s="1"/>
      <c r="F404" s="1"/>
      <c r="G404" s="1"/>
      <c r="H404" s="1"/>
      <c r="I404" s="1"/>
      <c r="J404" s="1"/>
      <c r="K404" s="1"/>
      <c r="L404" s="1"/>
      <c r="M404" s="1"/>
      <c r="N404" s="1"/>
      <c r="O404" s="1"/>
      <c r="P404" s="1"/>
      <c r="Q404" s="1"/>
      <c r="R404" s="1"/>
      <c r="S404" s="1"/>
      <c r="T404" s="1"/>
    </row>
    <row r="405" spans="2:20">
      <c r="B405" s="1"/>
      <c r="C405" s="1"/>
      <c r="D405" s="1"/>
      <c r="E405" s="1"/>
      <c r="F405" s="1"/>
      <c r="G405" s="1"/>
      <c r="H405" s="1"/>
      <c r="I405" s="1"/>
      <c r="J405" s="1"/>
      <c r="K405" s="1"/>
      <c r="L405" s="1"/>
      <c r="M405" s="1"/>
      <c r="N405" s="1"/>
      <c r="O405" s="1"/>
      <c r="P405" s="1"/>
      <c r="Q405" s="1"/>
      <c r="R405" s="1"/>
      <c r="S405" s="1"/>
      <c r="T405" s="1"/>
    </row>
    <row r="406" spans="2:20">
      <c r="B406" s="1"/>
      <c r="C406" s="1"/>
      <c r="D406" s="1"/>
      <c r="E406" s="1"/>
      <c r="F406" s="1"/>
      <c r="G406" s="1"/>
      <c r="H406" s="1"/>
      <c r="I406" s="1"/>
      <c r="J406" s="1"/>
      <c r="K406" s="1"/>
      <c r="L406" s="1"/>
      <c r="M406" s="1"/>
      <c r="N406" s="1"/>
      <c r="O406" s="1"/>
      <c r="P406" s="1"/>
      <c r="Q406" s="1"/>
      <c r="R406" s="1"/>
      <c r="S406" s="1"/>
      <c r="T406" s="1"/>
    </row>
    <row r="407" spans="2:20">
      <c r="B407" s="1"/>
      <c r="C407" s="1"/>
      <c r="D407" s="1"/>
      <c r="E407" s="1"/>
      <c r="F407" s="1"/>
      <c r="G407" s="1"/>
      <c r="H407" s="1"/>
      <c r="I407" s="1"/>
      <c r="J407" s="1"/>
      <c r="K407" s="1"/>
      <c r="L407" s="1"/>
      <c r="M407" s="1"/>
      <c r="N407" s="1"/>
      <c r="O407" s="1"/>
      <c r="P407" s="1"/>
      <c r="Q407" s="1"/>
      <c r="R407" s="1"/>
      <c r="S407" s="1"/>
      <c r="T407" s="1"/>
    </row>
    <row r="408" spans="2:20">
      <c r="B408" s="1"/>
      <c r="C408" s="1"/>
      <c r="D408" s="1"/>
      <c r="E408" s="1"/>
      <c r="F408" s="1"/>
      <c r="G408" s="1"/>
      <c r="H408" s="1"/>
      <c r="I408" s="1"/>
      <c r="J408" s="1"/>
      <c r="K408" s="1"/>
      <c r="L408" s="1"/>
      <c r="M408" s="1"/>
      <c r="N408" s="1"/>
      <c r="O408" s="1"/>
      <c r="P408" s="1"/>
      <c r="Q408" s="1"/>
      <c r="R408" s="1"/>
      <c r="S408" s="1"/>
      <c r="T408" s="1"/>
    </row>
    <row r="409" spans="2:20">
      <c r="B409" s="1"/>
      <c r="C409" s="1"/>
      <c r="D409" s="1"/>
      <c r="E409" s="1"/>
      <c r="F409" s="1"/>
      <c r="G409" s="1"/>
      <c r="H409" s="1"/>
      <c r="I409" s="1"/>
      <c r="J409" s="1"/>
      <c r="K409" s="1"/>
      <c r="L409" s="1"/>
      <c r="M409" s="1"/>
      <c r="N409" s="1"/>
      <c r="O409" s="1"/>
      <c r="P409" s="1"/>
      <c r="Q409" s="1"/>
      <c r="R409" s="1"/>
      <c r="S409" s="1"/>
      <c r="T409" s="1"/>
    </row>
    <row r="410" spans="2:20">
      <c r="B410" s="1"/>
      <c r="C410" s="1"/>
      <c r="D410" s="1"/>
      <c r="E410" s="1"/>
      <c r="F410" s="1"/>
      <c r="G410" s="1"/>
      <c r="H410" s="1"/>
      <c r="I410" s="1"/>
      <c r="J410" s="1"/>
      <c r="K410" s="1"/>
      <c r="L410" s="1"/>
      <c r="M410" s="1"/>
      <c r="N410" s="1"/>
      <c r="O410" s="1"/>
      <c r="P410" s="1"/>
      <c r="Q410" s="1"/>
      <c r="R410" s="1"/>
      <c r="S410" s="1"/>
      <c r="T410" s="1"/>
    </row>
    <row r="411" spans="2:20">
      <c r="B411" s="1"/>
      <c r="C411" s="1"/>
      <c r="D411" s="1"/>
      <c r="E411" s="1"/>
      <c r="F411" s="1"/>
      <c r="G411" s="1"/>
      <c r="H411" s="1"/>
      <c r="I411" s="1"/>
      <c r="J411" s="1"/>
      <c r="K411" s="1"/>
      <c r="L411" s="1"/>
      <c r="M411" s="1"/>
      <c r="N411" s="1"/>
      <c r="O411" s="1"/>
      <c r="P411" s="1"/>
      <c r="Q411" s="1"/>
      <c r="R411" s="1"/>
      <c r="S411" s="1"/>
      <c r="T411" s="1"/>
    </row>
    <row r="412" spans="2:20">
      <c r="B412" s="1"/>
      <c r="C412" s="1"/>
      <c r="D412" s="1"/>
      <c r="E412" s="1"/>
      <c r="F412" s="1"/>
      <c r="G412" s="1"/>
      <c r="H412" s="1"/>
      <c r="I412" s="1"/>
      <c r="J412" s="1"/>
      <c r="K412" s="1"/>
      <c r="L412" s="1"/>
      <c r="M412" s="1"/>
      <c r="N412" s="1"/>
      <c r="O412" s="1"/>
      <c r="P412" s="1"/>
      <c r="Q412" s="1"/>
      <c r="R412" s="1"/>
      <c r="S412" s="1"/>
      <c r="T412" s="1"/>
    </row>
    <row r="413" spans="2:20">
      <c r="B413" s="1"/>
      <c r="C413" s="1"/>
      <c r="D413" s="1"/>
      <c r="E413" s="1"/>
      <c r="F413" s="1"/>
      <c r="G413" s="1"/>
      <c r="H413" s="1"/>
      <c r="I413" s="1"/>
      <c r="J413" s="1"/>
      <c r="K413" s="1"/>
      <c r="L413" s="1"/>
      <c r="M413" s="1"/>
      <c r="N413" s="1"/>
      <c r="O413" s="1"/>
      <c r="P413" s="1"/>
      <c r="Q413" s="1"/>
      <c r="R413" s="1"/>
      <c r="S413" s="1"/>
      <c r="T413" s="1"/>
    </row>
    <row r="414" spans="2:20">
      <c r="B414" s="1"/>
      <c r="C414" s="1"/>
      <c r="D414" s="1"/>
      <c r="E414" s="1"/>
      <c r="F414" s="1"/>
      <c r="G414" s="1"/>
      <c r="H414" s="1"/>
      <c r="I414" s="1"/>
      <c r="J414" s="1"/>
      <c r="K414" s="1"/>
      <c r="L414" s="1"/>
      <c r="M414" s="1"/>
      <c r="N414" s="1"/>
      <c r="O414" s="1"/>
      <c r="P414" s="1"/>
      <c r="Q414" s="1"/>
      <c r="R414" s="1"/>
      <c r="S414" s="1"/>
      <c r="T414" s="1"/>
    </row>
    <row r="415" spans="2:20">
      <c r="B415" s="1"/>
      <c r="C415" s="1"/>
      <c r="D415" s="1"/>
      <c r="E415" s="1"/>
      <c r="F415" s="1"/>
      <c r="G415" s="1"/>
      <c r="H415" s="1"/>
      <c r="I415" s="1"/>
      <c r="J415" s="1"/>
      <c r="K415" s="1"/>
      <c r="L415" s="1"/>
      <c r="M415" s="1"/>
      <c r="N415" s="1"/>
      <c r="O415" s="1"/>
      <c r="P415" s="1"/>
      <c r="Q415" s="1"/>
      <c r="R415" s="1"/>
      <c r="S415" s="1"/>
      <c r="T415" s="1"/>
    </row>
    <row r="416" spans="2:20">
      <c r="B416" s="1"/>
      <c r="C416" s="1"/>
      <c r="D416" s="1"/>
      <c r="E416" s="1"/>
      <c r="F416" s="1"/>
      <c r="G416" s="1"/>
      <c r="H416" s="1"/>
      <c r="I416" s="1"/>
      <c r="J416" s="1"/>
      <c r="K416" s="1"/>
      <c r="L416" s="1"/>
      <c r="M416" s="1"/>
      <c r="N416" s="1"/>
      <c r="O416" s="1"/>
      <c r="P416" s="1"/>
      <c r="Q416" s="1"/>
      <c r="R416" s="1"/>
      <c r="S416" s="1"/>
      <c r="T416" s="1"/>
    </row>
    <row r="417" spans="2:20">
      <c r="B417" s="1"/>
      <c r="C417" s="1"/>
      <c r="D417" s="1"/>
      <c r="E417" s="1"/>
      <c r="F417" s="1"/>
      <c r="G417" s="1"/>
      <c r="H417" s="1"/>
      <c r="I417" s="1"/>
      <c r="J417" s="1"/>
      <c r="K417" s="1"/>
      <c r="L417" s="1"/>
      <c r="M417" s="1"/>
      <c r="N417" s="1"/>
      <c r="O417" s="1"/>
      <c r="P417" s="1"/>
      <c r="Q417" s="1"/>
      <c r="R417" s="1"/>
      <c r="S417" s="1"/>
      <c r="T417" s="1"/>
    </row>
    <row r="418" spans="2:20">
      <c r="B418" s="1"/>
      <c r="C418" s="1"/>
      <c r="D418" s="1"/>
      <c r="E418" s="1"/>
      <c r="F418" s="1"/>
      <c r="G418" s="1"/>
      <c r="H418" s="1"/>
      <c r="I418" s="1"/>
      <c r="J418" s="1"/>
      <c r="K418" s="1"/>
      <c r="L418" s="1"/>
      <c r="M418" s="1"/>
      <c r="N418" s="1"/>
      <c r="O418" s="1"/>
      <c r="P418" s="1"/>
      <c r="Q418" s="1"/>
      <c r="R418" s="1"/>
      <c r="S418" s="1"/>
      <c r="T418" s="1"/>
    </row>
    <row r="419" spans="2:20">
      <c r="B419" s="1"/>
      <c r="C419" s="1"/>
      <c r="D419" s="1"/>
      <c r="E419" s="1"/>
      <c r="F419" s="1"/>
      <c r="G419" s="1"/>
      <c r="H419" s="1"/>
      <c r="I419" s="1"/>
      <c r="J419" s="1"/>
      <c r="K419" s="1"/>
      <c r="L419" s="1"/>
      <c r="M419" s="1"/>
      <c r="N419" s="1"/>
      <c r="O419" s="1"/>
      <c r="P419" s="1"/>
      <c r="Q419" s="1"/>
      <c r="R419" s="1"/>
      <c r="S419" s="1"/>
      <c r="T419" s="1"/>
    </row>
    <row r="420" spans="2:20">
      <c r="B420" s="1"/>
      <c r="C420" s="1"/>
      <c r="D420" s="1"/>
      <c r="E420" s="1"/>
      <c r="F420" s="1"/>
      <c r="G420" s="1"/>
      <c r="H420" s="1"/>
      <c r="I420" s="1"/>
      <c r="J420" s="1"/>
      <c r="K420" s="1"/>
      <c r="L420" s="1"/>
      <c r="M420" s="1"/>
      <c r="N420" s="1"/>
      <c r="O420" s="1"/>
      <c r="P420" s="1"/>
      <c r="Q420" s="1"/>
      <c r="R420" s="1"/>
      <c r="S420" s="1"/>
      <c r="T420" s="1"/>
    </row>
    <row r="421" spans="2:20">
      <c r="B421" s="1"/>
      <c r="C421" s="1"/>
      <c r="D421" s="1"/>
      <c r="E421" s="1"/>
      <c r="F421" s="1"/>
      <c r="G421" s="1"/>
      <c r="H421" s="1"/>
      <c r="I421" s="1"/>
      <c r="J421" s="1"/>
      <c r="K421" s="1"/>
      <c r="L421" s="1"/>
      <c r="M421" s="1"/>
      <c r="N421" s="1"/>
      <c r="O421" s="1"/>
      <c r="P421" s="1"/>
      <c r="Q421" s="1"/>
      <c r="R421" s="1"/>
      <c r="S421" s="1"/>
      <c r="T421" s="1"/>
    </row>
    <row r="422" spans="2:20">
      <c r="B422" s="1"/>
      <c r="C422" s="1"/>
      <c r="D422" s="1"/>
      <c r="E422" s="1"/>
      <c r="F422" s="1"/>
      <c r="G422" s="1"/>
      <c r="H422" s="1"/>
      <c r="I422" s="1"/>
      <c r="J422" s="1"/>
      <c r="K422" s="1"/>
      <c r="L422" s="1"/>
      <c r="M422" s="1"/>
      <c r="N422" s="1"/>
      <c r="O422" s="1"/>
      <c r="P422" s="1"/>
      <c r="Q422" s="1"/>
      <c r="R422" s="1"/>
      <c r="S422" s="1"/>
      <c r="T422" s="1"/>
    </row>
    <row r="423" spans="2:20">
      <c r="B423" s="1"/>
      <c r="C423" s="1"/>
      <c r="D423" s="1"/>
      <c r="E423" s="1"/>
      <c r="F423" s="1"/>
      <c r="G423" s="1"/>
      <c r="H423" s="1"/>
      <c r="I423" s="1"/>
      <c r="J423" s="1"/>
      <c r="K423" s="1"/>
      <c r="L423" s="1"/>
      <c r="M423" s="1"/>
      <c r="N423" s="1"/>
      <c r="O423" s="1"/>
      <c r="P423" s="1"/>
      <c r="Q423" s="1"/>
      <c r="R423" s="1"/>
      <c r="S423" s="1"/>
      <c r="T423" s="1"/>
    </row>
    <row r="424" spans="2:20">
      <c r="B424" s="1"/>
      <c r="C424" s="1"/>
      <c r="D424" s="1"/>
      <c r="E424" s="1"/>
      <c r="F424" s="1"/>
      <c r="G424" s="1"/>
      <c r="H424" s="1"/>
      <c r="I424" s="1"/>
      <c r="J424" s="1"/>
      <c r="K424" s="1"/>
      <c r="L424" s="1"/>
      <c r="M424" s="1"/>
      <c r="N424" s="1"/>
      <c r="O424" s="1"/>
      <c r="P424" s="1"/>
      <c r="Q424" s="1"/>
      <c r="R424" s="1"/>
      <c r="S424" s="1"/>
      <c r="T424" s="1"/>
    </row>
    <row r="425" spans="2:20">
      <c r="B425" s="1"/>
      <c r="C425" s="1"/>
      <c r="D425" s="1"/>
      <c r="E425" s="1"/>
      <c r="F425" s="1"/>
      <c r="G425" s="1"/>
      <c r="H425" s="1"/>
      <c r="I425" s="1"/>
      <c r="J425" s="1"/>
      <c r="K425" s="1"/>
      <c r="L425" s="1"/>
      <c r="M425" s="1"/>
      <c r="N425" s="1"/>
      <c r="O425" s="1"/>
      <c r="P425" s="1"/>
      <c r="Q425" s="1"/>
      <c r="R425" s="1"/>
      <c r="S425" s="1"/>
      <c r="T425" s="1"/>
    </row>
    <row r="426" spans="2:20">
      <c r="B426" s="1"/>
      <c r="C426" s="1"/>
      <c r="D426" s="1"/>
      <c r="E426" s="1"/>
      <c r="F426" s="1"/>
      <c r="G426" s="1"/>
      <c r="H426" s="1"/>
      <c r="I426" s="1"/>
      <c r="J426" s="1"/>
      <c r="K426" s="1"/>
      <c r="L426" s="1"/>
      <c r="M426" s="1"/>
      <c r="N426" s="1"/>
      <c r="O426" s="1"/>
      <c r="P426" s="1"/>
      <c r="Q426" s="1"/>
      <c r="R426" s="1"/>
      <c r="S426" s="1"/>
      <c r="T426" s="1"/>
    </row>
    <row r="427" spans="2:20">
      <c r="B427" s="1"/>
      <c r="C427" s="1"/>
      <c r="D427" s="1"/>
      <c r="E427" s="1"/>
      <c r="F427" s="1"/>
      <c r="G427" s="1"/>
      <c r="H427" s="1"/>
      <c r="I427" s="1"/>
      <c r="J427" s="1"/>
      <c r="K427" s="1"/>
      <c r="L427" s="1"/>
      <c r="M427" s="1"/>
      <c r="N427" s="1"/>
      <c r="O427" s="1"/>
      <c r="P427" s="1"/>
      <c r="Q427" s="1"/>
      <c r="R427" s="1"/>
      <c r="S427" s="1"/>
      <c r="T427" s="1"/>
    </row>
    <row r="428" spans="2:20">
      <c r="B428" s="1"/>
      <c r="C428" s="1"/>
      <c r="D428" s="1"/>
      <c r="E428" s="1"/>
      <c r="F428" s="1"/>
      <c r="G428" s="1"/>
      <c r="H428" s="1"/>
      <c r="I428" s="1"/>
      <c r="J428" s="1"/>
      <c r="K428" s="1"/>
      <c r="L428" s="1"/>
      <c r="M428" s="1"/>
      <c r="N428" s="1"/>
      <c r="O428" s="1"/>
      <c r="P428" s="1"/>
      <c r="Q428" s="1"/>
      <c r="R428" s="1"/>
      <c r="S428" s="1"/>
      <c r="T428" s="1"/>
    </row>
    <row r="429" spans="2:20">
      <c r="B429" s="1"/>
      <c r="C429" s="1"/>
      <c r="D429" s="1"/>
      <c r="E429" s="1"/>
      <c r="F429" s="1"/>
      <c r="G429" s="1"/>
      <c r="H429" s="1"/>
      <c r="I429" s="1"/>
      <c r="J429" s="1"/>
      <c r="K429" s="1"/>
      <c r="L429" s="1"/>
      <c r="M429" s="1"/>
      <c r="N429" s="1"/>
      <c r="O429" s="1"/>
      <c r="P429" s="1"/>
      <c r="Q429" s="1"/>
      <c r="R429" s="1"/>
      <c r="S429" s="1"/>
      <c r="T429" s="1"/>
    </row>
    <row r="430" spans="2:20">
      <c r="B430" s="1"/>
      <c r="C430" s="1"/>
      <c r="D430" s="1"/>
      <c r="E430" s="1"/>
      <c r="F430" s="1"/>
      <c r="G430" s="1"/>
      <c r="H430" s="1"/>
      <c r="I430" s="1"/>
      <c r="J430" s="1"/>
      <c r="K430" s="1"/>
      <c r="L430" s="1"/>
      <c r="M430" s="1"/>
      <c r="N430" s="1"/>
      <c r="O430" s="1"/>
      <c r="P430" s="1"/>
      <c r="Q430" s="1"/>
      <c r="R430" s="1"/>
      <c r="S430" s="1"/>
      <c r="T430" s="1"/>
    </row>
    <row r="431" spans="2:20">
      <c r="B431" s="1"/>
      <c r="C431" s="1"/>
      <c r="D431" s="1"/>
      <c r="E431" s="1"/>
      <c r="F431" s="1"/>
      <c r="G431" s="1"/>
      <c r="H431" s="1"/>
      <c r="I431" s="1"/>
      <c r="J431" s="1"/>
      <c r="K431" s="1"/>
      <c r="L431" s="1"/>
      <c r="M431" s="1"/>
      <c r="N431" s="1"/>
      <c r="O431" s="1"/>
      <c r="P431" s="1"/>
      <c r="Q431" s="1"/>
      <c r="R431" s="1"/>
      <c r="S431" s="1"/>
      <c r="T431" s="1"/>
    </row>
    <row r="432" spans="2:20">
      <c r="B432" s="1"/>
      <c r="C432" s="1"/>
      <c r="D432" s="1"/>
      <c r="E432" s="1"/>
      <c r="F432" s="1"/>
      <c r="G432" s="1"/>
      <c r="H432" s="1"/>
      <c r="I432" s="1"/>
      <c r="J432" s="1"/>
      <c r="K432" s="1"/>
      <c r="L432" s="1"/>
      <c r="M432" s="1"/>
      <c r="N432" s="1"/>
      <c r="O432" s="1"/>
      <c r="P432" s="1"/>
      <c r="Q432" s="1"/>
      <c r="R432" s="1"/>
      <c r="S432" s="1"/>
      <c r="T432" s="1"/>
    </row>
    <row r="433" spans="2:20">
      <c r="B433" s="1"/>
      <c r="C433" s="1"/>
      <c r="D433" s="1"/>
      <c r="E433" s="1"/>
      <c r="F433" s="1"/>
      <c r="G433" s="1"/>
      <c r="H433" s="1"/>
      <c r="I433" s="1"/>
      <c r="J433" s="1"/>
      <c r="K433" s="1"/>
      <c r="L433" s="1"/>
      <c r="M433" s="1"/>
      <c r="N433" s="1"/>
      <c r="O433" s="1"/>
      <c r="P433" s="1"/>
      <c r="Q433" s="1"/>
      <c r="R433" s="1"/>
      <c r="S433" s="1"/>
      <c r="T433" s="1"/>
    </row>
    <row r="434" spans="2:20">
      <c r="B434" s="1"/>
      <c r="C434" s="1"/>
      <c r="D434" s="1"/>
      <c r="E434" s="1"/>
      <c r="F434" s="1"/>
      <c r="G434" s="1"/>
      <c r="H434" s="1"/>
      <c r="I434" s="1"/>
      <c r="J434" s="1"/>
      <c r="K434" s="1"/>
      <c r="L434" s="1"/>
      <c r="M434" s="1"/>
      <c r="N434" s="1"/>
      <c r="O434" s="1"/>
      <c r="P434" s="1"/>
      <c r="Q434" s="1"/>
      <c r="R434" s="1"/>
      <c r="S434" s="1"/>
      <c r="T434" s="1"/>
    </row>
    <row r="435" spans="2:20">
      <c r="B435" s="1"/>
      <c r="C435" s="1"/>
      <c r="D435" s="1"/>
      <c r="E435" s="1"/>
      <c r="F435" s="1"/>
      <c r="G435" s="1"/>
      <c r="H435" s="1"/>
      <c r="I435" s="1"/>
      <c r="J435" s="1"/>
      <c r="K435" s="1"/>
      <c r="L435" s="1"/>
      <c r="M435" s="1"/>
      <c r="N435" s="1"/>
      <c r="O435" s="1"/>
      <c r="P435" s="1"/>
      <c r="Q435" s="1"/>
      <c r="R435" s="1"/>
      <c r="S435" s="1"/>
      <c r="T435" s="1"/>
    </row>
    <row r="436" spans="2:20">
      <c r="B436" s="1"/>
      <c r="C436" s="1"/>
      <c r="D436" s="1"/>
      <c r="E436" s="1"/>
      <c r="F436" s="1"/>
      <c r="G436" s="1"/>
      <c r="H436" s="1"/>
      <c r="I436" s="1"/>
      <c r="J436" s="1"/>
      <c r="K436" s="1"/>
      <c r="L436" s="1"/>
      <c r="M436" s="1"/>
      <c r="N436" s="1"/>
      <c r="O436" s="1"/>
      <c r="P436" s="1"/>
      <c r="Q436" s="1"/>
      <c r="R436" s="1"/>
      <c r="S436" s="1"/>
      <c r="T436" s="1"/>
    </row>
    <row r="437" spans="2:20">
      <c r="B437" s="1"/>
      <c r="C437" s="1"/>
      <c r="D437" s="1"/>
      <c r="E437" s="1"/>
      <c r="F437" s="1"/>
      <c r="G437" s="1"/>
      <c r="H437" s="1"/>
      <c r="I437" s="1"/>
      <c r="J437" s="1"/>
      <c r="K437" s="1"/>
      <c r="L437" s="1"/>
      <c r="M437" s="1"/>
      <c r="N437" s="1"/>
      <c r="O437" s="1"/>
      <c r="P437" s="1"/>
      <c r="Q437" s="1"/>
      <c r="R437" s="1"/>
      <c r="S437" s="1"/>
      <c r="T437" s="1"/>
    </row>
    <row r="438" spans="2:20">
      <c r="B438" s="1"/>
      <c r="C438" s="1"/>
      <c r="D438" s="1"/>
      <c r="E438" s="1"/>
      <c r="F438" s="1"/>
      <c r="G438" s="1"/>
      <c r="H438" s="1"/>
      <c r="I438" s="1"/>
      <c r="J438" s="1"/>
      <c r="K438" s="1"/>
      <c r="L438" s="1"/>
      <c r="M438" s="1"/>
      <c r="N438" s="1"/>
      <c r="O438" s="1"/>
      <c r="P438" s="1"/>
      <c r="Q438" s="1"/>
      <c r="R438" s="1"/>
      <c r="S438" s="1"/>
      <c r="T438" s="1"/>
    </row>
    <row r="439" spans="2:20">
      <c r="B439" s="1"/>
      <c r="C439" s="1"/>
      <c r="D439" s="1"/>
      <c r="E439" s="1"/>
      <c r="F439" s="1"/>
      <c r="G439" s="1"/>
      <c r="H439" s="1"/>
      <c r="I439" s="1"/>
      <c r="J439" s="1"/>
      <c r="K439" s="1"/>
      <c r="L439" s="1"/>
      <c r="M439" s="1"/>
      <c r="N439" s="1"/>
      <c r="O439" s="1"/>
      <c r="P439" s="1"/>
      <c r="Q439" s="1"/>
      <c r="R439" s="1"/>
      <c r="S439" s="1"/>
      <c r="T439" s="1"/>
    </row>
    <row r="440" spans="2:20">
      <c r="B440" s="1"/>
      <c r="C440" s="1"/>
      <c r="D440" s="1"/>
      <c r="E440" s="1"/>
      <c r="F440" s="1"/>
      <c r="G440" s="1"/>
      <c r="H440" s="1"/>
      <c r="I440" s="1"/>
      <c r="J440" s="1"/>
      <c r="K440" s="1"/>
      <c r="L440" s="1"/>
      <c r="M440" s="1"/>
      <c r="N440" s="1"/>
      <c r="O440" s="1"/>
      <c r="P440" s="1"/>
      <c r="Q440" s="1"/>
      <c r="R440" s="1"/>
      <c r="S440" s="1"/>
      <c r="T440" s="1"/>
    </row>
    <row r="441" spans="2:20">
      <c r="B441" s="1"/>
      <c r="C441" s="1"/>
      <c r="D441" s="1"/>
      <c r="E441" s="1"/>
      <c r="F441" s="1"/>
      <c r="G441" s="1"/>
      <c r="H441" s="1"/>
      <c r="I441" s="1"/>
      <c r="J441" s="1"/>
      <c r="K441" s="1"/>
      <c r="L441" s="1"/>
      <c r="M441" s="1"/>
      <c r="N441" s="1"/>
      <c r="O441" s="1"/>
      <c r="P441" s="1"/>
      <c r="Q441" s="1"/>
      <c r="R441" s="1"/>
      <c r="S441" s="1"/>
      <c r="T441" s="1"/>
    </row>
    <row r="442" spans="2:20">
      <c r="B442" s="1"/>
      <c r="C442" s="1"/>
      <c r="D442" s="1"/>
      <c r="E442" s="1"/>
      <c r="F442" s="1"/>
      <c r="G442" s="1"/>
      <c r="H442" s="1"/>
      <c r="I442" s="1"/>
      <c r="J442" s="1"/>
      <c r="K442" s="1"/>
      <c r="L442" s="1"/>
      <c r="M442" s="1"/>
      <c r="N442" s="1"/>
      <c r="O442" s="1"/>
      <c r="P442" s="1"/>
      <c r="Q442" s="1"/>
      <c r="R442" s="1"/>
      <c r="S442" s="1"/>
      <c r="T442" s="1"/>
    </row>
    <row r="443" spans="2:20">
      <c r="B443" s="1"/>
      <c r="C443" s="1"/>
      <c r="D443" s="1"/>
      <c r="E443" s="1"/>
      <c r="F443" s="1"/>
      <c r="G443" s="1"/>
      <c r="H443" s="1"/>
      <c r="I443" s="1"/>
      <c r="J443" s="1"/>
      <c r="K443" s="1"/>
      <c r="L443" s="1"/>
      <c r="M443" s="1"/>
      <c r="N443" s="1"/>
      <c r="O443" s="1"/>
      <c r="P443" s="1"/>
      <c r="Q443" s="1"/>
      <c r="R443" s="1"/>
      <c r="S443" s="1"/>
      <c r="T443" s="1"/>
    </row>
    <row r="444" spans="2:20">
      <c r="B444" s="1"/>
      <c r="C444" s="1"/>
      <c r="D444" s="1"/>
      <c r="E444" s="1"/>
      <c r="F444" s="1"/>
      <c r="G444" s="1"/>
      <c r="H444" s="1"/>
      <c r="I444" s="1"/>
      <c r="J444" s="1"/>
      <c r="K444" s="1"/>
      <c r="L444" s="1"/>
      <c r="M444" s="1"/>
      <c r="N444" s="1"/>
      <c r="O444" s="1"/>
      <c r="P444" s="1"/>
      <c r="Q444" s="1"/>
      <c r="R444" s="1"/>
      <c r="S444" s="1"/>
      <c r="T444" s="1"/>
    </row>
    <row r="445" spans="2:20">
      <c r="B445" s="1"/>
      <c r="C445" s="1"/>
      <c r="D445" s="1"/>
      <c r="E445" s="1"/>
      <c r="F445" s="1"/>
      <c r="G445" s="1"/>
      <c r="H445" s="1"/>
      <c r="I445" s="1"/>
      <c r="J445" s="1"/>
      <c r="K445" s="1"/>
      <c r="L445" s="1"/>
      <c r="M445" s="1"/>
      <c r="N445" s="1"/>
      <c r="O445" s="1"/>
      <c r="P445" s="1"/>
      <c r="Q445" s="1"/>
      <c r="R445" s="1"/>
      <c r="S445" s="1"/>
      <c r="T445" s="1"/>
    </row>
    <row r="446" spans="2:20">
      <c r="B446" s="1"/>
      <c r="C446" s="1"/>
      <c r="D446" s="1"/>
      <c r="E446" s="1"/>
      <c r="F446" s="1"/>
      <c r="G446" s="1"/>
      <c r="H446" s="1"/>
      <c r="I446" s="1"/>
      <c r="J446" s="1"/>
      <c r="K446" s="1"/>
      <c r="L446" s="1"/>
      <c r="M446" s="1"/>
      <c r="N446" s="1"/>
      <c r="O446" s="1"/>
      <c r="P446" s="1"/>
      <c r="Q446" s="1"/>
      <c r="R446" s="1"/>
      <c r="S446" s="1"/>
      <c r="T446" s="1"/>
    </row>
    <row r="447" spans="2:20">
      <c r="B447" s="1"/>
      <c r="C447" s="1"/>
      <c r="D447" s="1"/>
      <c r="E447" s="1"/>
      <c r="F447" s="1"/>
      <c r="G447" s="1"/>
      <c r="H447" s="1"/>
      <c r="I447" s="1"/>
      <c r="J447" s="1"/>
      <c r="K447" s="1"/>
      <c r="L447" s="1"/>
      <c r="M447" s="1"/>
      <c r="N447" s="1"/>
      <c r="O447" s="1"/>
      <c r="P447" s="1"/>
      <c r="Q447" s="1"/>
      <c r="R447" s="1"/>
      <c r="S447" s="1"/>
      <c r="T447" s="1"/>
    </row>
    <row r="448" spans="2:20">
      <c r="B448" s="1"/>
      <c r="C448" s="1"/>
      <c r="D448" s="1"/>
      <c r="E448" s="1"/>
      <c r="F448" s="1"/>
      <c r="G448" s="1"/>
      <c r="H448" s="1"/>
      <c r="I448" s="1"/>
      <c r="J448" s="1"/>
      <c r="K448" s="1"/>
      <c r="L448" s="1"/>
      <c r="M448" s="1"/>
      <c r="N448" s="1"/>
      <c r="O448" s="1"/>
      <c r="P448" s="1"/>
      <c r="Q448" s="1"/>
      <c r="R448" s="1"/>
      <c r="S448" s="1"/>
      <c r="T448" s="1"/>
    </row>
    <row r="449" spans="2:20">
      <c r="B449" s="1"/>
      <c r="C449" s="1"/>
      <c r="D449" s="1"/>
      <c r="E449" s="1"/>
      <c r="F449" s="1"/>
      <c r="G449" s="1"/>
      <c r="H449" s="1"/>
      <c r="I449" s="1"/>
      <c r="J449" s="1"/>
      <c r="K449" s="1"/>
      <c r="L449" s="1"/>
      <c r="M449" s="1"/>
      <c r="N449" s="1"/>
      <c r="O449" s="1"/>
      <c r="P449" s="1"/>
      <c r="Q449" s="1"/>
      <c r="R449" s="1"/>
      <c r="S449" s="1"/>
      <c r="T449" s="1"/>
    </row>
    <row r="450" spans="2:20">
      <c r="B450" s="1"/>
      <c r="C450" s="1"/>
      <c r="D450" s="1"/>
      <c r="E450" s="1"/>
      <c r="F450" s="1"/>
      <c r="G450" s="1"/>
      <c r="H450" s="1"/>
      <c r="I450" s="1"/>
      <c r="J450" s="1"/>
      <c r="K450" s="1"/>
      <c r="L450" s="1"/>
      <c r="M450" s="1"/>
      <c r="N450" s="1"/>
      <c r="O450" s="1"/>
      <c r="P450" s="1"/>
      <c r="Q450" s="1"/>
      <c r="R450" s="1"/>
      <c r="S450" s="1"/>
      <c r="T450" s="1"/>
    </row>
    <row r="451" spans="2:20">
      <c r="B451" s="1"/>
      <c r="C451" s="1"/>
      <c r="D451" s="1"/>
      <c r="E451" s="1"/>
      <c r="F451" s="1"/>
      <c r="G451" s="1"/>
      <c r="H451" s="1"/>
      <c r="I451" s="1"/>
      <c r="J451" s="1"/>
      <c r="K451" s="1"/>
      <c r="L451" s="1"/>
      <c r="M451" s="1"/>
      <c r="N451" s="1"/>
      <c r="O451" s="1"/>
      <c r="P451" s="1"/>
      <c r="Q451" s="1"/>
      <c r="R451" s="1"/>
      <c r="S451" s="1"/>
      <c r="T451" s="1"/>
    </row>
    <row r="452" spans="2:20">
      <c r="B452" s="1"/>
      <c r="C452" s="1"/>
      <c r="D452" s="1"/>
      <c r="E452" s="1"/>
      <c r="F452" s="1"/>
      <c r="G452" s="1"/>
      <c r="H452" s="1"/>
      <c r="I452" s="1"/>
      <c r="J452" s="1"/>
      <c r="K452" s="1"/>
      <c r="L452" s="1"/>
      <c r="M452" s="1"/>
      <c r="N452" s="1"/>
      <c r="O452" s="1"/>
      <c r="P452" s="1"/>
      <c r="Q452" s="1"/>
      <c r="R452" s="1"/>
      <c r="S452" s="1"/>
      <c r="T452" s="1"/>
    </row>
    <row r="453" spans="2:20">
      <c r="B453" s="1"/>
      <c r="C453" s="1"/>
      <c r="D453" s="1"/>
      <c r="E453" s="1"/>
      <c r="F453" s="1"/>
      <c r="G453" s="1"/>
      <c r="H453" s="1"/>
      <c r="I453" s="1"/>
      <c r="J453" s="1"/>
      <c r="K453" s="1"/>
      <c r="L453" s="1"/>
      <c r="M453" s="1"/>
      <c r="N453" s="1"/>
      <c r="O453" s="1"/>
      <c r="P453" s="1"/>
      <c r="Q453" s="1"/>
      <c r="R453" s="1"/>
      <c r="S453" s="1"/>
      <c r="T453" s="1"/>
    </row>
    <row r="454" spans="2:20">
      <c r="B454" s="1"/>
      <c r="C454" s="1"/>
      <c r="D454" s="1"/>
      <c r="E454" s="1"/>
      <c r="F454" s="1"/>
      <c r="G454" s="1"/>
      <c r="H454" s="1"/>
      <c r="I454" s="1"/>
      <c r="J454" s="1"/>
      <c r="K454" s="1"/>
      <c r="L454" s="1"/>
      <c r="M454" s="1"/>
      <c r="N454" s="1"/>
      <c r="O454" s="1"/>
      <c r="P454" s="1"/>
      <c r="Q454" s="1"/>
      <c r="R454" s="1"/>
      <c r="S454" s="1"/>
      <c r="T454" s="1"/>
    </row>
    <row r="455" spans="2:20">
      <c r="B455" s="1"/>
      <c r="C455" s="1"/>
      <c r="D455" s="1"/>
      <c r="E455" s="1"/>
      <c r="F455" s="1"/>
      <c r="G455" s="1"/>
      <c r="H455" s="1"/>
      <c r="I455" s="1"/>
      <c r="J455" s="1"/>
      <c r="K455" s="1"/>
      <c r="L455" s="1"/>
      <c r="M455" s="1"/>
      <c r="N455" s="1"/>
      <c r="O455" s="1"/>
      <c r="P455" s="1"/>
      <c r="Q455" s="1"/>
      <c r="R455" s="1"/>
      <c r="S455" s="1"/>
      <c r="T455" s="1"/>
    </row>
    <row r="456" spans="2:20">
      <c r="B456" s="1"/>
      <c r="C456" s="1"/>
      <c r="D456" s="1"/>
      <c r="E456" s="1"/>
      <c r="F456" s="1"/>
      <c r="G456" s="1"/>
      <c r="H456" s="1"/>
      <c r="I456" s="1"/>
      <c r="J456" s="1"/>
      <c r="K456" s="1"/>
      <c r="L456" s="1"/>
      <c r="M456" s="1"/>
      <c r="N456" s="1"/>
      <c r="O456" s="1"/>
      <c r="P456" s="1"/>
      <c r="Q456" s="1"/>
      <c r="R456" s="1"/>
      <c r="S456" s="1"/>
      <c r="T456" s="1"/>
    </row>
    <row r="457" spans="2:20" ht="15">
      <c r="B457" s="266"/>
      <c r="C457" s="266"/>
      <c r="D457" s="266"/>
      <c r="E457" s="266"/>
      <c r="F457" s="266"/>
      <c r="G457" s="266"/>
      <c r="H457" s="266"/>
      <c r="I457" s="266"/>
      <c r="J457" s="266"/>
      <c r="K457" s="1"/>
      <c r="L457" s="1"/>
      <c r="M457" s="1"/>
      <c r="N457" s="1"/>
      <c r="O457" s="1"/>
      <c r="P457" s="1"/>
      <c r="Q457" s="1"/>
      <c r="R457" s="1"/>
      <c r="S457" s="1"/>
      <c r="T457" s="1"/>
    </row>
    <row r="458" spans="2:20" ht="15">
      <c r="B458" s="372"/>
      <c r="C458" s="372"/>
      <c r="D458" s="372"/>
      <c r="E458" s="372"/>
      <c r="F458" s="372"/>
      <c r="G458" s="372"/>
      <c r="H458" s="372"/>
      <c r="I458" s="372"/>
      <c r="J458" s="266"/>
      <c r="K458" s="1"/>
      <c r="L458" s="1"/>
      <c r="M458" s="1"/>
      <c r="N458" s="1"/>
      <c r="O458" s="1"/>
      <c r="P458" s="1"/>
      <c r="Q458" s="1"/>
      <c r="R458" s="1"/>
      <c r="S458" s="1"/>
      <c r="T458" s="1"/>
    </row>
    <row r="459" spans="2:20" ht="15">
      <c r="B459" s="266"/>
      <c r="C459" s="266"/>
      <c r="D459" s="266"/>
      <c r="E459" s="266"/>
      <c r="F459" s="266"/>
      <c r="G459" s="266"/>
      <c r="H459" s="266"/>
      <c r="I459" s="266"/>
      <c r="J459" s="266"/>
    </row>
    <row r="460" spans="2:20" ht="15">
      <c r="B460" s="266"/>
      <c r="C460" s="266"/>
      <c r="D460" s="266"/>
      <c r="E460" s="372"/>
      <c r="F460" s="372"/>
      <c r="G460" s="372"/>
      <c r="H460" s="372"/>
      <c r="I460" s="372"/>
      <c r="J460" s="266"/>
      <c r="K460" s="1"/>
      <c r="L460" s="1"/>
      <c r="M460" s="1"/>
      <c r="N460" s="1"/>
      <c r="O460" s="1"/>
      <c r="P460" s="1"/>
      <c r="Q460" s="1"/>
      <c r="R460" s="1"/>
      <c r="S460" s="1"/>
      <c r="T460" s="1"/>
    </row>
    <row r="461" spans="2:20" ht="15">
      <c r="B461" s="266"/>
      <c r="C461" s="266"/>
      <c r="D461" s="266"/>
      <c r="E461" s="266"/>
      <c r="F461" s="266"/>
      <c r="G461" s="266"/>
      <c r="H461" s="266"/>
      <c r="I461" s="266"/>
      <c r="J461" s="266"/>
      <c r="K461" s="1"/>
      <c r="L461" s="1"/>
      <c r="M461" s="1"/>
      <c r="N461" s="1"/>
      <c r="O461" s="1"/>
      <c r="P461" s="1"/>
      <c r="Q461" s="1"/>
      <c r="R461" s="1"/>
      <c r="S461" s="1"/>
      <c r="T461" s="1"/>
    </row>
    <row r="462" spans="2:20" ht="15">
      <c r="B462" s="266"/>
      <c r="C462" s="266"/>
      <c r="D462" s="266"/>
      <c r="E462" s="266"/>
      <c r="F462" s="266"/>
      <c r="G462" s="266"/>
      <c r="H462" s="266"/>
      <c r="I462" s="266"/>
      <c r="J462" s="266"/>
      <c r="K462" s="1"/>
      <c r="L462" s="1"/>
      <c r="M462" s="1"/>
      <c r="N462" s="1"/>
      <c r="O462" s="1"/>
      <c r="P462" s="1"/>
      <c r="Q462" s="1"/>
      <c r="R462" s="1"/>
      <c r="S462" s="1"/>
      <c r="T462" s="1"/>
    </row>
    <row r="463" spans="2:20" ht="15">
      <c r="B463" s="372"/>
      <c r="C463" s="372"/>
      <c r="D463" s="372"/>
      <c r="E463" s="372"/>
      <c r="F463" s="372"/>
      <c r="G463" s="372"/>
      <c r="H463" s="372"/>
      <c r="I463" s="372"/>
      <c r="J463" s="266"/>
      <c r="K463" s="1"/>
      <c r="L463" s="1"/>
      <c r="M463" s="1"/>
      <c r="N463" s="1"/>
      <c r="O463" s="1"/>
      <c r="P463" s="1"/>
      <c r="Q463" s="1"/>
      <c r="R463" s="1"/>
      <c r="S463" s="1"/>
      <c r="T463" s="1"/>
    </row>
    <row r="464" spans="2:20" ht="15">
      <c r="B464" s="266"/>
      <c r="C464" s="266"/>
      <c r="D464" s="266"/>
      <c r="E464" s="266"/>
      <c r="F464" s="266"/>
      <c r="G464" s="266"/>
      <c r="H464" s="266"/>
      <c r="I464" s="266"/>
      <c r="J464" s="266"/>
    </row>
    <row r="465" spans="2:20" ht="15">
      <c r="B465" s="266"/>
      <c r="C465" s="266"/>
      <c r="D465" s="266"/>
      <c r="E465" s="266"/>
      <c r="F465" s="266"/>
      <c r="G465" s="266"/>
      <c r="H465" s="266"/>
      <c r="I465" s="266"/>
      <c r="J465" s="266"/>
    </row>
    <row r="466" spans="2:20" ht="15">
      <c r="B466" s="266"/>
      <c r="C466" s="266"/>
      <c r="D466" s="266"/>
      <c r="E466" s="266"/>
      <c r="F466" s="266"/>
      <c r="G466" s="266"/>
      <c r="H466" s="266"/>
      <c r="I466" s="266"/>
      <c r="J466" s="266"/>
      <c r="K466" s="1"/>
      <c r="L466" s="1"/>
      <c r="M466" s="1"/>
      <c r="N466" s="1"/>
      <c r="O466" s="1"/>
      <c r="P466" s="1"/>
      <c r="Q466" s="1"/>
      <c r="R466" s="1"/>
      <c r="S466" s="1"/>
      <c r="T466" s="1"/>
    </row>
    <row r="467" spans="2:20" ht="15">
      <c r="B467" s="266"/>
      <c r="C467" s="266"/>
      <c r="D467" s="266"/>
      <c r="E467" s="266"/>
      <c r="F467" s="266"/>
      <c r="G467" s="266"/>
      <c r="H467" s="266"/>
      <c r="I467" s="266"/>
      <c r="J467" s="266"/>
      <c r="K467" s="1"/>
      <c r="L467" s="1"/>
      <c r="M467" s="1"/>
      <c r="N467" s="1"/>
      <c r="O467" s="1"/>
      <c r="P467" s="1"/>
      <c r="Q467" s="1"/>
      <c r="R467" s="1"/>
      <c r="S467" s="1"/>
      <c r="T467" s="1"/>
    </row>
    <row r="468" spans="2:20" ht="15">
      <c r="B468" s="266"/>
      <c r="C468" s="266"/>
      <c r="D468" s="266"/>
      <c r="E468" s="266"/>
      <c r="F468" s="266"/>
      <c r="G468" s="266"/>
      <c r="H468" s="266"/>
      <c r="I468" s="266"/>
      <c r="J468" s="266"/>
      <c r="K468" s="1"/>
      <c r="L468" s="1"/>
      <c r="M468" s="1"/>
      <c r="N468" s="1"/>
      <c r="O468" s="1"/>
      <c r="P468" s="1"/>
      <c r="Q468" s="1"/>
      <c r="R468" s="1"/>
      <c r="S468" s="1"/>
      <c r="T468" s="1"/>
    </row>
    <row r="469" spans="2:20" ht="15">
      <c r="B469" s="266"/>
      <c r="C469" s="266"/>
      <c r="D469" s="266"/>
      <c r="E469" s="266"/>
      <c r="F469" s="266"/>
      <c r="G469" s="266"/>
      <c r="H469" s="266"/>
      <c r="I469" s="266"/>
      <c r="J469" s="266"/>
      <c r="K469" s="1"/>
      <c r="L469" s="1"/>
      <c r="M469" s="1"/>
      <c r="N469" s="1"/>
      <c r="O469" s="1"/>
      <c r="P469" s="1"/>
      <c r="Q469" s="1"/>
      <c r="R469" s="1"/>
      <c r="S469" s="1"/>
      <c r="T469" s="1"/>
    </row>
    <row r="470" spans="2:20" ht="15">
      <c r="B470" s="266"/>
      <c r="C470" s="266"/>
      <c r="D470" s="266"/>
      <c r="E470" s="266"/>
      <c r="F470" s="266"/>
      <c r="G470" s="266"/>
      <c r="H470" s="266"/>
      <c r="I470" s="266"/>
      <c r="J470" s="266"/>
      <c r="K470" s="1"/>
      <c r="L470" s="1"/>
      <c r="M470" s="1"/>
      <c r="N470" s="1"/>
      <c r="O470" s="1"/>
      <c r="P470" s="1"/>
      <c r="Q470" s="1"/>
      <c r="R470" s="1"/>
      <c r="S470" s="1"/>
      <c r="T470" s="1"/>
    </row>
    <row r="471" spans="2:20" ht="15">
      <c r="B471" s="266"/>
      <c r="C471" s="266"/>
      <c r="D471" s="266"/>
      <c r="E471" s="266"/>
      <c r="F471" s="266"/>
      <c r="G471" s="266"/>
      <c r="H471" s="266"/>
      <c r="I471" s="266"/>
      <c r="J471" s="266"/>
      <c r="K471" s="1"/>
      <c r="L471" s="1"/>
      <c r="M471" s="1"/>
      <c r="N471" s="1"/>
      <c r="O471" s="1"/>
      <c r="P471" s="1"/>
      <c r="Q471" s="1"/>
      <c r="R471" s="1"/>
      <c r="S471" s="1"/>
      <c r="T471" s="1"/>
    </row>
    <row r="472" spans="2:20" ht="15">
      <c r="B472" s="266"/>
      <c r="C472" s="266"/>
      <c r="D472" s="266"/>
      <c r="E472" s="266"/>
      <c r="F472" s="266"/>
      <c r="G472" s="266"/>
      <c r="H472" s="266"/>
      <c r="I472" s="266"/>
      <c r="J472" s="266"/>
      <c r="K472" s="1"/>
      <c r="L472" s="1"/>
      <c r="M472" s="1"/>
      <c r="N472" s="1"/>
      <c r="O472" s="1"/>
      <c r="P472" s="1"/>
      <c r="Q472" s="1"/>
      <c r="R472" s="1"/>
      <c r="S472" s="1"/>
      <c r="T472" s="1"/>
    </row>
    <row r="473" spans="2:20" ht="15">
      <c r="B473" s="266"/>
      <c r="C473" s="266"/>
      <c r="D473" s="266"/>
      <c r="E473" s="266"/>
      <c r="F473" s="266"/>
      <c r="G473" s="266"/>
      <c r="H473" s="266"/>
      <c r="I473" s="266"/>
      <c r="J473" s="266"/>
      <c r="K473" s="1"/>
      <c r="L473" s="1"/>
      <c r="M473" s="1"/>
      <c r="N473" s="1"/>
      <c r="O473" s="1"/>
      <c r="P473" s="1"/>
      <c r="Q473" s="1"/>
      <c r="R473" s="1"/>
      <c r="S473" s="1"/>
      <c r="T473" s="1"/>
    </row>
    <row r="474" spans="2:20" ht="15">
      <c r="B474" s="266"/>
      <c r="C474" s="266"/>
      <c r="D474" s="266"/>
      <c r="E474" s="266"/>
      <c r="F474" s="266"/>
      <c r="G474" s="266"/>
      <c r="H474" s="266"/>
      <c r="I474" s="266"/>
      <c r="J474" s="266"/>
      <c r="K474" s="1"/>
      <c r="L474" s="1"/>
      <c r="M474" s="1"/>
      <c r="N474" s="1"/>
      <c r="O474" s="1"/>
      <c r="P474" s="1"/>
      <c r="Q474" s="1"/>
      <c r="R474" s="1"/>
      <c r="S474" s="1"/>
      <c r="T474" s="1"/>
    </row>
    <row r="475" spans="2:20" ht="15">
      <c r="B475" s="266"/>
      <c r="C475" s="266"/>
      <c r="D475" s="266"/>
      <c r="E475" s="266"/>
      <c r="F475" s="266"/>
      <c r="G475" s="266"/>
      <c r="H475" s="266"/>
      <c r="I475" s="266"/>
      <c r="J475" s="266"/>
      <c r="K475" s="1"/>
      <c r="L475" s="1"/>
      <c r="M475" s="1"/>
      <c r="N475" s="1"/>
      <c r="O475" s="1"/>
      <c r="P475" s="1"/>
      <c r="Q475" s="1"/>
      <c r="R475" s="1"/>
      <c r="S475" s="1"/>
      <c r="T475" s="1"/>
    </row>
    <row r="476" spans="2:20" ht="15">
      <c r="B476" s="266"/>
      <c r="C476" s="266"/>
      <c r="D476" s="266"/>
      <c r="E476" s="266"/>
      <c r="F476" s="266"/>
      <c r="G476" s="266"/>
      <c r="H476" s="266"/>
      <c r="I476" s="266"/>
      <c r="J476" s="266"/>
      <c r="K476" s="1"/>
      <c r="L476" s="1"/>
      <c r="M476" s="1"/>
      <c r="N476" s="1"/>
      <c r="O476" s="1"/>
      <c r="P476" s="1"/>
      <c r="Q476" s="1"/>
      <c r="R476" s="1"/>
      <c r="S476" s="1"/>
      <c r="T476" s="1"/>
    </row>
    <row r="477" spans="2:20" ht="15">
      <c r="B477" s="266"/>
      <c r="C477" s="266"/>
      <c r="D477" s="266"/>
      <c r="E477" s="266"/>
      <c r="F477" s="266"/>
      <c r="G477" s="266"/>
      <c r="H477" s="266"/>
      <c r="I477" s="266"/>
      <c r="J477" s="266"/>
    </row>
    <row r="478" spans="2:20" ht="15">
      <c r="B478" s="266"/>
      <c r="C478" s="266"/>
      <c r="D478" s="266"/>
      <c r="E478" s="266"/>
      <c r="F478" s="266"/>
      <c r="G478" s="266"/>
      <c r="H478" s="266"/>
      <c r="I478" s="266"/>
      <c r="J478" s="266"/>
    </row>
    <row r="479" spans="2:20" ht="15">
      <c r="B479" s="266"/>
      <c r="C479" s="266"/>
      <c r="D479" s="266"/>
      <c r="E479" s="266"/>
      <c r="F479" s="266"/>
      <c r="G479" s="266"/>
      <c r="H479" s="266"/>
      <c r="I479" s="266"/>
      <c r="J479" s="266"/>
    </row>
    <row r="480" spans="2:20" ht="15">
      <c r="B480" s="266"/>
      <c r="C480" s="266"/>
      <c r="D480" s="266"/>
      <c r="E480" s="266"/>
      <c r="F480" s="266"/>
      <c r="G480" s="266"/>
      <c r="H480" s="266"/>
      <c r="I480" s="266"/>
      <c r="J480" s="266"/>
    </row>
    <row r="481" spans="2:20" ht="15">
      <c r="B481" s="266"/>
      <c r="C481" s="266"/>
      <c r="D481" s="266"/>
      <c r="E481" s="266"/>
      <c r="F481" s="266"/>
      <c r="G481" s="266"/>
      <c r="H481" s="266"/>
      <c r="I481" s="266"/>
      <c r="J481" s="266"/>
    </row>
    <row r="482" spans="2:20" ht="15">
      <c r="B482" s="266"/>
      <c r="C482" s="266"/>
      <c r="D482" s="266"/>
      <c r="E482" s="266"/>
      <c r="F482" s="266"/>
      <c r="G482" s="266"/>
      <c r="H482" s="266"/>
      <c r="I482" s="266"/>
      <c r="J482" s="266"/>
    </row>
    <row r="483" spans="2:20" ht="15">
      <c r="B483" s="266"/>
      <c r="C483" s="266"/>
      <c r="D483" s="266"/>
      <c r="E483" s="266"/>
      <c r="F483" s="266"/>
      <c r="G483" s="266"/>
      <c r="H483" s="266"/>
      <c r="I483" s="266"/>
      <c r="J483" s="266"/>
      <c r="K483" s="1"/>
      <c r="L483" s="1"/>
      <c r="M483" s="1"/>
      <c r="N483" s="1"/>
      <c r="O483" s="1"/>
      <c r="P483" s="1"/>
      <c r="Q483" s="1"/>
      <c r="R483" s="1"/>
      <c r="S483" s="1"/>
      <c r="T483" s="1"/>
    </row>
    <row r="484" spans="2:20" ht="15">
      <c r="B484" s="266"/>
      <c r="C484" s="266"/>
      <c r="D484" s="266"/>
      <c r="E484" s="266"/>
      <c r="F484" s="266"/>
      <c r="G484" s="266"/>
      <c r="H484" s="266"/>
      <c r="I484" s="266"/>
      <c r="J484" s="266"/>
      <c r="K484" s="1"/>
      <c r="L484" s="1"/>
      <c r="M484" s="1"/>
      <c r="N484" s="1"/>
      <c r="O484" s="1"/>
      <c r="P484" s="1"/>
      <c r="Q484" s="1"/>
      <c r="R484" s="1"/>
      <c r="S484" s="1"/>
      <c r="T484" s="1"/>
    </row>
    <row r="485" spans="2:20" ht="15">
      <c r="B485" s="266"/>
      <c r="C485" s="266"/>
      <c r="D485" s="266"/>
      <c r="E485" s="266"/>
      <c r="F485" s="266"/>
      <c r="G485" s="266"/>
      <c r="H485" s="266"/>
      <c r="I485" s="266"/>
      <c r="J485" s="266"/>
      <c r="K485" s="1"/>
      <c r="L485" s="1"/>
      <c r="M485" s="1"/>
      <c r="N485" s="1"/>
      <c r="O485" s="1"/>
      <c r="P485" s="1"/>
      <c r="Q485" s="1"/>
      <c r="R485" s="1"/>
      <c r="S485" s="1"/>
      <c r="T485" s="1"/>
    </row>
    <row r="486" spans="2:20" ht="15">
      <c r="B486" s="266"/>
      <c r="C486" s="266"/>
      <c r="D486" s="266"/>
      <c r="E486" s="266"/>
      <c r="F486" s="266"/>
      <c r="G486" s="266"/>
      <c r="H486" s="266"/>
      <c r="I486" s="266"/>
      <c r="J486" s="266"/>
      <c r="K486" s="1"/>
      <c r="L486" s="1"/>
      <c r="M486" s="1"/>
      <c r="N486" s="1"/>
      <c r="O486" s="1"/>
      <c r="P486" s="1"/>
      <c r="Q486" s="1"/>
      <c r="R486" s="1"/>
      <c r="S486" s="1"/>
      <c r="T486" s="1"/>
    </row>
    <row r="487" spans="2:20" ht="15">
      <c r="B487" s="266"/>
      <c r="C487" s="266"/>
      <c r="D487" s="266"/>
      <c r="E487" s="266"/>
      <c r="F487" s="266"/>
      <c r="G487" s="266"/>
      <c r="H487" s="266"/>
      <c r="I487" s="266"/>
      <c r="J487" s="266"/>
      <c r="K487" s="1"/>
      <c r="L487" s="1"/>
      <c r="M487" s="1"/>
      <c r="N487" s="1"/>
      <c r="O487" s="1"/>
      <c r="P487" s="1"/>
      <c r="Q487" s="1"/>
      <c r="R487" s="1"/>
      <c r="S487" s="1"/>
      <c r="T487" s="1"/>
    </row>
    <row r="488" spans="2:20" ht="15">
      <c r="B488" s="266"/>
      <c r="C488" s="266"/>
      <c r="D488" s="266"/>
      <c r="E488" s="266"/>
      <c r="F488" s="266"/>
      <c r="G488" s="266"/>
      <c r="H488" s="266"/>
      <c r="I488" s="266"/>
      <c r="J488" s="266"/>
      <c r="K488" s="1"/>
      <c r="L488" s="1"/>
      <c r="M488" s="1"/>
      <c r="N488" s="1"/>
      <c r="O488" s="1"/>
      <c r="P488" s="1"/>
      <c r="Q488" s="1"/>
      <c r="R488" s="1"/>
      <c r="S488" s="1"/>
      <c r="T488" s="1"/>
    </row>
    <row r="489" spans="2:20" ht="15">
      <c r="B489" s="266"/>
      <c r="C489" s="266"/>
      <c r="D489" s="266"/>
      <c r="E489" s="266"/>
      <c r="F489" s="266"/>
      <c r="G489" s="266"/>
      <c r="H489" s="266"/>
      <c r="I489" s="266"/>
      <c r="J489" s="266"/>
      <c r="K489" s="1"/>
      <c r="L489" s="1"/>
      <c r="M489" s="1"/>
      <c r="N489" s="1"/>
      <c r="O489" s="1"/>
      <c r="P489" s="1"/>
      <c r="Q489" s="1"/>
      <c r="R489" s="1"/>
      <c r="S489" s="1"/>
      <c r="T489" s="1"/>
    </row>
    <row r="490" spans="2:20" ht="15">
      <c r="B490" s="266"/>
      <c r="C490" s="266"/>
      <c r="D490" s="266"/>
      <c r="E490" s="266"/>
      <c r="F490" s="266"/>
      <c r="G490" s="266"/>
      <c r="H490" s="266"/>
      <c r="I490" s="266"/>
      <c r="J490" s="266"/>
    </row>
    <row r="491" spans="2:20" ht="15">
      <c r="B491" s="266"/>
      <c r="C491" s="266"/>
      <c r="D491" s="266"/>
      <c r="E491" s="266"/>
      <c r="F491" s="266"/>
      <c r="G491" s="266"/>
      <c r="H491" s="266"/>
      <c r="I491" s="266"/>
      <c r="J491" s="266"/>
    </row>
    <row r="492" spans="2:20" ht="15">
      <c r="B492" s="266"/>
      <c r="C492" s="266"/>
      <c r="D492" s="266"/>
      <c r="E492" s="266"/>
      <c r="F492" s="266"/>
      <c r="G492" s="266"/>
      <c r="H492" s="266"/>
      <c r="I492" s="266"/>
      <c r="J492" s="266"/>
    </row>
    <row r="493" spans="2:20" ht="15">
      <c r="B493" s="266"/>
      <c r="C493" s="266"/>
      <c r="D493" s="266"/>
      <c r="E493" s="266"/>
      <c r="F493" s="266"/>
      <c r="G493" s="266"/>
      <c r="H493" s="266"/>
      <c r="I493" s="266"/>
      <c r="J493" s="266"/>
    </row>
  </sheetData>
  <mergeCells count="17">
    <mergeCell ref="B29:I29"/>
    <mergeCell ref="B2:H2"/>
    <mergeCell ref="C3:J3"/>
    <mergeCell ref="C6:I6"/>
    <mergeCell ref="C8:I8"/>
    <mergeCell ref="H14:I14"/>
    <mergeCell ref="B463:I463"/>
    <mergeCell ref="B35:I35"/>
    <mergeCell ref="B48:I48"/>
    <mergeCell ref="B132:I132"/>
    <mergeCell ref="B458:I458"/>
    <mergeCell ref="E460:I460"/>
    <mergeCell ref="B51:I51"/>
    <mergeCell ref="B70:I70"/>
    <mergeCell ref="B73:I73"/>
    <mergeCell ref="B93:I93"/>
    <mergeCell ref="B112:I112"/>
  </mergeCells>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theme="5" tint="0.39997558519241921"/>
  </sheetPr>
  <dimension ref="A1:W422"/>
  <sheetViews>
    <sheetView showGridLines="0" zoomScaleNormal="100" workbookViewId="0">
      <selection activeCell="J14" sqref="J14"/>
    </sheetView>
  </sheetViews>
  <sheetFormatPr defaultColWidth="8.85546875" defaultRowHeight="12.75"/>
  <cols>
    <col min="1" max="1" width="4.85546875" style="1" customWidth="1"/>
    <col min="2" max="2" width="27.85546875" style="3" customWidth="1"/>
    <col min="3" max="4" width="15.28515625" style="3" customWidth="1"/>
    <col min="5" max="5" width="15.7109375" style="3" customWidth="1"/>
    <col min="6" max="8" width="15.28515625" style="3" customWidth="1"/>
    <col min="9" max="9" width="14.28515625" style="23" customWidth="1"/>
    <col min="10" max="11" width="14.28515625" style="3" customWidth="1"/>
    <col min="12" max="12" width="22.85546875" style="3" customWidth="1"/>
    <col min="13" max="20" width="15" style="3" customWidth="1"/>
    <col min="21" max="16384" width="8.85546875" style="1"/>
  </cols>
  <sheetData>
    <row r="1" spans="1:23" s="68" customFormat="1"/>
    <row r="2" spans="1:23" s="68" customFormat="1" ht="21">
      <c r="B2" s="369" t="s">
        <v>91</v>
      </c>
      <c r="C2" s="369"/>
      <c r="D2" s="369"/>
      <c r="E2" s="369"/>
      <c r="F2" s="369"/>
      <c r="G2" s="369"/>
      <c r="H2" s="369"/>
    </row>
    <row r="3" spans="1:23" s="68" customFormat="1">
      <c r="B3" s="67" t="s">
        <v>87</v>
      </c>
      <c r="C3" s="370" t="s">
        <v>340</v>
      </c>
      <c r="D3" s="370"/>
      <c r="E3" s="370"/>
      <c r="F3" s="370"/>
      <c r="G3" s="370"/>
      <c r="H3" s="370"/>
      <c r="I3" s="370"/>
      <c r="J3" s="370"/>
    </row>
    <row r="4" spans="1:23" s="68" customFormat="1" ht="14.25" customHeight="1">
      <c r="A4" s="70"/>
      <c r="B4" s="42" t="s">
        <v>65</v>
      </c>
      <c r="C4" s="42"/>
      <c r="D4" s="42"/>
      <c r="E4" s="42"/>
      <c r="F4" s="42"/>
      <c r="G4" s="42"/>
      <c r="H4" s="42"/>
      <c r="I4" s="42"/>
      <c r="J4" s="67"/>
      <c r="K4" s="67"/>
      <c r="L4" s="67"/>
      <c r="M4" s="67"/>
      <c r="N4" s="67"/>
      <c r="O4" s="67"/>
      <c r="P4" s="67"/>
      <c r="Q4" s="67"/>
      <c r="R4" s="67"/>
    </row>
    <row r="5" spans="1:23" s="68" customFormat="1" ht="14.25" customHeight="1">
      <c r="A5" s="70"/>
      <c r="J5" s="67"/>
      <c r="K5" s="67"/>
      <c r="L5" s="67"/>
      <c r="M5" s="67"/>
      <c r="N5" s="67"/>
      <c r="O5" s="67"/>
      <c r="P5" s="67"/>
      <c r="Q5" s="67"/>
      <c r="R5" s="67"/>
    </row>
    <row r="6" spans="1:23" s="68" customFormat="1" ht="28.5" customHeight="1">
      <c r="B6" s="71" t="s">
        <v>72</v>
      </c>
      <c r="C6" s="368" t="s">
        <v>297</v>
      </c>
      <c r="D6" s="368"/>
      <c r="E6" s="368"/>
      <c r="F6" s="368"/>
      <c r="G6" s="368"/>
      <c r="H6" s="368"/>
      <c r="I6" s="368"/>
    </row>
    <row r="7" spans="1:23" s="68" customFormat="1">
      <c r="B7" s="67"/>
      <c r="C7" s="67"/>
      <c r="D7" s="67"/>
      <c r="E7" s="67"/>
      <c r="F7" s="67"/>
      <c r="G7" s="67"/>
      <c r="H7" s="67"/>
      <c r="I7" s="69"/>
      <c r="J7" s="67"/>
      <c r="K7" s="67"/>
      <c r="L7" s="67"/>
      <c r="M7" s="67"/>
      <c r="N7" s="67"/>
      <c r="O7" s="67"/>
      <c r="P7" s="67"/>
      <c r="Q7" s="67"/>
      <c r="R7" s="67"/>
      <c r="S7" s="67"/>
    </row>
    <row r="8" spans="1:23" s="68" customFormat="1" ht="124.5" customHeight="1">
      <c r="B8" s="71" t="s">
        <v>1</v>
      </c>
      <c r="C8" s="368" t="s">
        <v>291</v>
      </c>
      <c r="D8" s="368"/>
      <c r="E8" s="368"/>
      <c r="F8" s="368"/>
      <c r="G8" s="368"/>
      <c r="H8" s="368"/>
      <c r="I8" s="368"/>
    </row>
    <row r="9" spans="1:23" s="68" customFormat="1" ht="17.25" customHeight="1">
      <c r="B9" s="76"/>
      <c r="C9" s="72"/>
      <c r="D9" s="72"/>
      <c r="E9" s="72"/>
      <c r="F9" s="72"/>
      <c r="G9" s="72"/>
      <c r="H9" s="72"/>
      <c r="I9" s="72"/>
    </row>
    <row r="10" spans="1:23" s="68" customFormat="1" ht="17.25" customHeight="1">
      <c r="B10" s="76"/>
      <c r="C10" s="72"/>
      <c r="D10" s="72"/>
      <c r="E10" s="72"/>
      <c r="F10" s="72"/>
      <c r="G10" s="72"/>
      <c r="H10" s="72"/>
      <c r="I10" s="72"/>
    </row>
    <row r="11" spans="1:23" s="68" customFormat="1">
      <c r="B11" s="139" t="s">
        <v>70</v>
      </c>
      <c r="C11" s="139"/>
      <c r="D11" s="139"/>
      <c r="E11" s="139"/>
      <c r="F11" s="139"/>
      <c r="G11" s="139"/>
      <c r="H11" s="139"/>
      <c r="I11" s="139"/>
    </row>
    <row r="12" spans="1:23" s="109" customFormat="1" ht="14.25" customHeight="1"/>
    <row r="13" spans="1:23" s="138" customFormat="1" ht="14.25" customHeight="1"/>
    <row r="14" spans="1:23" s="81" customFormat="1" ht="15" customHeight="1">
      <c r="A14" s="68"/>
      <c r="B14" s="120" t="s">
        <v>113</v>
      </c>
      <c r="C14" s="120"/>
      <c r="D14" s="120"/>
      <c r="E14" s="120"/>
      <c r="F14" s="120"/>
      <c r="G14" s="120"/>
      <c r="H14" s="374" t="s">
        <v>272</v>
      </c>
      <c r="I14" s="374"/>
      <c r="L14" s="82"/>
      <c r="M14" s="82"/>
      <c r="N14" s="82"/>
      <c r="O14" s="82"/>
      <c r="P14" s="82"/>
      <c r="Q14" s="82"/>
      <c r="R14" s="82"/>
      <c r="S14" s="82"/>
      <c r="T14" s="82"/>
      <c r="U14" s="82"/>
      <c r="V14" s="82"/>
      <c r="W14" s="137"/>
    </row>
    <row r="15" spans="1:23" ht="13.5" customHeight="1"/>
    <row r="16" spans="1:23">
      <c r="B16" s="64"/>
      <c r="C16" s="65"/>
      <c r="D16" s="260" t="s">
        <v>42</v>
      </c>
      <c r="E16" s="65" t="s">
        <v>43</v>
      </c>
      <c r="F16" s="65" t="s">
        <v>44</v>
      </c>
      <c r="G16" s="65" t="s">
        <v>45</v>
      </c>
      <c r="H16" s="65" t="s">
        <v>46</v>
      </c>
    </row>
    <row r="17" spans="1:23" s="68" customFormat="1">
      <c r="B17" s="65" t="s">
        <v>4</v>
      </c>
      <c r="C17" s="66"/>
      <c r="D17" s="261">
        <f>SUM(D18:D19)</f>
        <v>4796709.6056400407</v>
      </c>
      <c r="E17" s="262">
        <f t="shared" ref="E17:H17" si="0">SUM(E18:E19)</f>
        <v>4846360.2284206171</v>
      </c>
      <c r="F17" s="262">
        <f t="shared" si="0"/>
        <v>4910376.3757521147</v>
      </c>
      <c r="G17" s="262">
        <f t="shared" si="0"/>
        <v>4979502.7625742406</v>
      </c>
      <c r="H17" s="262">
        <f t="shared" si="0"/>
        <v>5045175.0763636222</v>
      </c>
      <c r="I17" s="67"/>
      <c r="J17" s="67"/>
      <c r="K17" s="67"/>
      <c r="L17" s="67"/>
    </row>
    <row r="18" spans="1:23" s="68" customFormat="1">
      <c r="B18" s="64" t="s">
        <v>105</v>
      </c>
      <c r="C18" s="66"/>
      <c r="D18" s="261">
        <f>'INPUT - Forecast Expenditure'!E48</f>
        <v>3861773.6748530967</v>
      </c>
      <c r="E18" s="66">
        <f>'INPUT - Forecast Expenditure'!F48</f>
        <v>3901746.7988814181</v>
      </c>
      <c r="F18" s="66">
        <f>'INPUT - Forecast Expenditure'!G48</f>
        <v>3953285.4353332925</v>
      </c>
      <c r="G18" s="66">
        <f>'INPUT - Forecast Expenditure'!H48</f>
        <v>4008938.2646297566</v>
      </c>
      <c r="H18" s="66">
        <f>'INPUT - Forecast Expenditure'!I48</f>
        <v>4061810.2609374602</v>
      </c>
      <c r="I18" s="67"/>
      <c r="J18" s="67"/>
      <c r="K18" s="67"/>
      <c r="L18" s="67"/>
    </row>
    <row r="19" spans="1:23" s="68" customFormat="1">
      <c r="B19" s="64" t="s">
        <v>106</v>
      </c>
      <c r="C19" s="66"/>
      <c r="D19" s="261">
        <f>'INPUT - Forecast Expenditure'!E49</f>
        <v>934935.93078694446</v>
      </c>
      <c r="E19" s="66">
        <f>'INPUT - Forecast Expenditure'!F49</f>
        <v>944613.4295391991</v>
      </c>
      <c r="F19" s="66">
        <f>'INPUT - Forecast Expenditure'!G49</f>
        <v>957090.94041882257</v>
      </c>
      <c r="G19" s="66">
        <f>'INPUT - Forecast Expenditure'!H49</f>
        <v>970564.49794448353</v>
      </c>
      <c r="H19" s="66">
        <f>'INPUT - Forecast Expenditure'!I49</f>
        <v>983364.81542616186</v>
      </c>
      <c r="I19" s="67"/>
      <c r="J19" s="67"/>
      <c r="K19" s="67"/>
      <c r="L19" s="67"/>
    </row>
    <row r="20" spans="1:23">
      <c r="B20" s="1"/>
      <c r="C20" s="1"/>
      <c r="D20" s="1"/>
      <c r="E20" s="1"/>
      <c r="F20" s="1"/>
      <c r="G20" s="1"/>
    </row>
    <row r="21" spans="1:23" s="81" customFormat="1" ht="15" customHeight="1">
      <c r="A21" s="68"/>
      <c r="B21" s="371" t="s">
        <v>92</v>
      </c>
      <c r="C21" s="371"/>
      <c r="D21" s="371"/>
      <c r="E21" s="371"/>
      <c r="F21" s="371"/>
      <c r="G21" s="371"/>
      <c r="H21" s="371"/>
      <c r="I21" s="371"/>
      <c r="L21" s="82"/>
      <c r="M21" s="82"/>
      <c r="N21" s="82"/>
      <c r="O21" s="82"/>
      <c r="P21" s="82"/>
      <c r="Q21" s="82"/>
      <c r="R21" s="82"/>
      <c r="S21" s="82"/>
      <c r="T21" s="82"/>
      <c r="U21" s="82"/>
      <c r="V21" s="82"/>
      <c r="W21" s="137"/>
    </row>
    <row r="22" spans="1:23" s="81" customFormat="1" ht="15" customHeight="1">
      <c r="A22" s="68"/>
      <c r="B22" s="3"/>
      <c r="C22" s="3"/>
      <c r="D22" s="3"/>
      <c r="E22" s="3"/>
      <c r="F22" s="3"/>
      <c r="G22" s="3"/>
      <c r="H22" s="3"/>
      <c r="I22" s="3"/>
      <c r="L22" s="82"/>
      <c r="M22" s="82"/>
      <c r="N22" s="82"/>
      <c r="O22" s="82"/>
      <c r="P22" s="82"/>
      <c r="Q22" s="82"/>
      <c r="R22" s="82"/>
      <c r="S22" s="82"/>
      <c r="T22" s="82"/>
      <c r="U22" s="82"/>
      <c r="V22" s="82"/>
      <c r="W22" s="137"/>
    </row>
    <row r="23" spans="1:23">
      <c r="B23" s="74"/>
      <c r="C23" s="75"/>
      <c r="D23" s="74" t="str">
        <f>'INPUT - Forecast Expenditure'!D19</f>
        <v>FY14</v>
      </c>
      <c r="E23" s="74" t="str">
        <f>'INPUT - Forecast Expenditure'!E19</f>
        <v>FY15</v>
      </c>
      <c r="F23" s="74" t="str">
        <f>'INPUT - Forecast Expenditure'!F19</f>
        <v>FY16</v>
      </c>
      <c r="G23" s="74" t="str">
        <f>'INPUT - Forecast Expenditure'!G19</f>
        <v>FY17</v>
      </c>
      <c r="H23" s="74" t="str">
        <f>'INPUT - Forecast Expenditure'!H19</f>
        <v>FY18</v>
      </c>
      <c r="I23" s="74" t="str">
        <f>'INPUT - Forecast Expenditure'!I19</f>
        <v>FY19</v>
      </c>
    </row>
    <row r="24" spans="1:23" ht="25.5">
      <c r="B24" s="74" t="str">
        <f>'INPUT - Forecast Expenditure'!B20</f>
        <v>Inflation Assumption (CPI % increase)</v>
      </c>
      <c r="C24" s="75"/>
      <c r="D24" s="90"/>
      <c r="E24" s="90">
        <f>'INPUT - Forecast Expenditure'!E20</f>
        <v>2.5000000000000001E-2</v>
      </c>
      <c r="F24" s="90">
        <f>'INPUT - Forecast Expenditure'!F20</f>
        <v>2.5000000000000001E-2</v>
      </c>
      <c r="G24" s="90">
        <f>'INPUT - Forecast Expenditure'!G20</f>
        <v>2.5000000000000001E-2</v>
      </c>
      <c r="H24" s="90">
        <f>'INPUT - Forecast Expenditure'!H20</f>
        <v>2.5000000000000001E-2</v>
      </c>
      <c r="I24" s="90">
        <f>'INPUT - Forecast Expenditure'!I20</f>
        <v>2.5000000000000001E-2</v>
      </c>
    </row>
    <row r="25" spans="1:23" ht="15">
      <c r="B25"/>
      <c r="C25"/>
      <c r="D25"/>
      <c r="E25"/>
      <c r="F25"/>
      <c r="G25"/>
    </row>
    <row r="27" spans="1:23" s="68" customFormat="1" ht="12.75" customHeight="1">
      <c r="B27" s="398" t="s">
        <v>76</v>
      </c>
      <c r="C27" s="398"/>
      <c r="D27" s="398"/>
      <c r="E27" s="398"/>
      <c r="F27" s="398"/>
      <c r="G27" s="398"/>
      <c r="H27" s="398"/>
      <c r="I27" s="398"/>
      <c r="J27" s="3"/>
    </row>
    <row r="28" spans="1:23" s="109" customFormat="1" ht="12.75" customHeight="1">
      <c r="K28" s="235"/>
    </row>
    <row r="29" spans="1:23" customFormat="1" ht="15">
      <c r="J29" s="3"/>
      <c r="K29" s="235"/>
    </row>
    <row r="30" spans="1:23" customFormat="1" ht="25.5">
      <c r="B30" s="34" t="s">
        <v>58</v>
      </c>
      <c r="C30" s="34" t="s">
        <v>13</v>
      </c>
      <c r="D30" s="35" t="s">
        <v>57</v>
      </c>
      <c r="E30" s="36" t="s">
        <v>42</v>
      </c>
      <c r="F30" s="36" t="s">
        <v>43</v>
      </c>
      <c r="G30" s="36" t="s">
        <v>44</v>
      </c>
      <c r="H30" s="36" t="s">
        <v>45</v>
      </c>
      <c r="I30" s="36" t="s">
        <v>46</v>
      </c>
      <c r="J30" s="3"/>
      <c r="K30" s="235"/>
    </row>
    <row r="31" spans="1:23" customFormat="1" ht="15">
      <c r="A31" s="24"/>
      <c r="B31" s="142" t="s">
        <v>21</v>
      </c>
      <c r="C31" s="142" t="s">
        <v>20</v>
      </c>
      <c r="D31" s="142" t="s">
        <v>53</v>
      </c>
      <c r="E31" s="143">
        <f>((SUMPRODUCT(F45,H45)+SUMPRODUCT(F65,H65))/SUM(F45,F65))*(1+E$24)</f>
        <v>1.0682898800862779</v>
      </c>
      <c r="F31" s="143">
        <f>E31*(1+F$24)</f>
        <v>1.0949971270884347</v>
      </c>
      <c r="G31" s="143">
        <f t="shared" ref="G31:I31" si="1">F31*(1+G$24)</f>
        <v>1.1223720552656455</v>
      </c>
      <c r="H31" s="143">
        <f t="shared" si="1"/>
        <v>1.1504313566472866</v>
      </c>
      <c r="I31" s="143">
        <f t="shared" si="1"/>
        <v>1.1791921405634687</v>
      </c>
      <c r="J31" s="3"/>
      <c r="K31" s="235"/>
    </row>
    <row r="32" spans="1:23" customFormat="1" ht="22.5" customHeight="1">
      <c r="A32" s="24"/>
      <c r="B32" s="144" t="s">
        <v>16</v>
      </c>
      <c r="C32" s="144" t="s">
        <v>15</v>
      </c>
      <c r="D32" s="144" t="s">
        <v>53</v>
      </c>
      <c r="E32" s="143">
        <f>((SUMPRODUCT(F46,H46)+SUMPRODUCT(F66,H66))/SUM(F46,F66))*(1+E$24)</f>
        <v>7.9996908473948105</v>
      </c>
      <c r="F32" s="143">
        <f t="shared" ref="F32:I37" si="2">E32*(1+F$24)</f>
        <v>8.1996831185796797</v>
      </c>
      <c r="G32" s="143">
        <f t="shared" si="2"/>
        <v>8.4046751965441704</v>
      </c>
      <c r="H32" s="143">
        <f t="shared" si="2"/>
        <v>8.6147920764577748</v>
      </c>
      <c r="I32" s="143">
        <f t="shared" si="2"/>
        <v>8.8301618783692177</v>
      </c>
      <c r="K32" s="235"/>
    </row>
    <row r="33" spans="1:13" customFormat="1" ht="25.5">
      <c r="A33" s="24"/>
      <c r="B33" s="144" t="s">
        <v>2</v>
      </c>
      <c r="C33" s="144" t="s">
        <v>39</v>
      </c>
      <c r="D33" s="144" t="s">
        <v>54</v>
      </c>
      <c r="E33" s="145">
        <f>(SUMPRODUCT(F47:F48,H47:H48)+SUMPRODUCT(F67:F68,H67:H68))/SUM(F47:F48,F67:F68)*(1+E$24)</f>
        <v>0</v>
      </c>
      <c r="F33" s="143">
        <f t="shared" si="2"/>
        <v>0</v>
      </c>
      <c r="G33" s="143">
        <f t="shared" si="2"/>
        <v>0</v>
      </c>
      <c r="H33" s="143">
        <f t="shared" si="2"/>
        <v>0</v>
      </c>
      <c r="I33" s="143">
        <f t="shared" si="2"/>
        <v>0</v>
      </c>
      <c r="K33" s="235"/>
      <c r="M33" s="31"/>
    </row>
    <row r="34" spans="1:13" customFormat="1" ht="15">
      <c r="A34" s="24"/>
      <c r="B34" s="144" t="s">
        <v>32</v>
      </c>
      <c r="C34" s="144" t="s">
        <v>31</v>
      </c>
      <c r="D34" s="144" t="s">
        <v>53</v>
      </c>
      <c r="E34" s="145">
        <f>(SUMPRODUCT(F49,H49)+SUMPRODUCT(F69,H69))/SUM(F49,F69)*(1+E$24)</f>
        <v>0.89266669682977084</v>
      </c>
      <c r="F34" s="143">
        <f t="shared" si="2"/>
        <v>0.91498336425051507</v>
      </c>
      <c r="G34" s="143">
        <f t="shared" si="2"/>
        <v>0.93785794835677783</v>
      </c>
      <c r="H34" s="143">
        <f t="shared" si="2"/>
        <v>0.96130439706569715</v>
      </c>
      <c r="I34" s="143">
        <f t="shared" si="2"/>
        <v>0.9853370069923395</v>
      </c>
      <c r="K34" s="235"/>
    </row>
    <row r="35" spans="1:13" customFormat="1" ht="15">
      <c r="A35" s="24"/>
      <c r="B35" s="144" t="s">
        <v>19</v>
      </c>
      <c r="C35" s="144" t="s">
        <v>18</v>
      </c>
      <c r="D35" s="144" t="s">
        <v>53</v>
      </c>
      <c r="E35" s="145">
        <f>(SUMPRODUCT(F50,H50)+SUMPRODUCT(F70,H70))/SUM(F50,F70)*(1+E$24)</f>
        <v>7.9996908473948096</v>
      </c>
      <c r="F35" s="143">
        <f t="shared" si="2"/>
        <v>8.1996831185796797</v>
      </c>
      <c r="G35" s="143">
        <f t="shared" si="2"/>
        <v>8.4046751965441704</v>
      </c>
      <c r="H35" s="143">
        <f t="shared" si="2"/>
        <v>8.6147920764577748</v>
      </c>
      <c r="I35" s="143">
        <f t="shared" si="2"/>
        <v>8.8301618783692177</v>
      </c>
      <c r="K35" s="235"/>
    </row>
    <row r="36" spans="1:13" customFormat="1" ht="15">
      <c r="A36" s="24"/>
      <c r="B36" s="144" t="s">
        <v>26</v>
      </c>
      <c r="C36" s="144" t="s">
        <v>25</v>
      </c>
      <c r="D36" s="144" t="s">
        <v>53</v>
      </c>
      <c r="E36" s="145">
        <f>(SUMPRODUCT(F52,H52)+SUMPRODUCT(F71,H71))/SUM(F52,F71)*(1+E$24)</f>
        <v>17.599319864268583</v>
      </c>
      <c r="F36" s="143">
        <f t="shared" si="2"/>
        <v>18.039302860875296</v>
      </c>
      <c r="G36" s="143">
        <f t="shared" si="2"/>
        <v>18.490285432397176</v>
      </c>
      <c r="H36" s="143">
        <f t="shared" si="2"/>
        <v>18.952542568207104</v>
      </c>
      <c r="I36" s="143">
        <f t="shared" si="2"/>
        <v>19.42635613241228</v>
      </c>
      <c r="K36" s="235"/>
    </row>
    <row r="37" spans="1:13" customFormat="1" ht="63.75">
      <c r="A37" s="24"/>
      <c r="B37" s="144" t="s">
        <v>41</v>
      </c>
      <c r="C37" s="144" t="s">
        <v>40</v>
      </c>
      <c r="D37" s="144" t="s">
        <v>54</v>
      </c>
      <c r="E37" s="145">
        <f>(SUMPRODUCT(F55:F59,H55:H59)+SUMPRODUCT(F73:F75,H73:H75))/SUM(F55:F59,F73:F75)*(1+E$24)</f>
        <v>0</v>
      </c>
      <c r="F37" s="143">
        <f t="shared" si="2"/>
        <v>0</v>
      </c>
      <c r="G37" s="143">
        <f t="shared" si="2"/>
        <v>0</v>
      </c>
      <c r="H37" s="143">
        <f t="shared" si="2"/>
        <v>0</v>
      </c>
      <c r="I37" s="143">
        <f t="shared" si="2"/>
        <v>0</v>
      </c>
      <c r="K37" s="235"/>
    </row>
    <row r="38" spans="1:13" customFormat="1" ht="15">
      <c r="K38" s="235"/>
    </row>
    <row r="39" spans="1:13" customFormat="1" ht="14.25" customHeight="1">
      <c r="B39" s="393" t="s">
        <v>38</v>
      </c>
      <c r="C39" s="393"/>
      <c r="D39" s="393"/>
      <c r="E39" s="393"/>
      <c r="F39" s="393"/>
      <c r="G39" s="393"/>
      <c r="H39" s="393"/>
      <c r="I39" s="393"/>
      <c r="K39" s="235"/>
    </row>
    <row r="40" spans="1:13" s="109" customFormat="1" ht="14.25" customHeight="1">
      <c r="K40" s="235"/>
    </row>
    <row r="41" spans="1:13" customFormat="1" ht="15">
      <c r="A41" s="24"/>
      <c r="K41" s="235"/>
    </row>
    <row r="42" spans="1:13" customFormat="1" ht="15">
      <c r="A42" s="24"/>
      <c r="B42" s="371" t="s">
        <v>131</v>
      </c>
      <c r="C42" s="371"/>
      <c r="D42" s="371"/>
      <c r="E42" s="371"/>
      <c r="F42" s="371"/>
      <c r="G42" s="371"/>
      <c r="H42" s="371"/>
      <c r="I42" s="371"/>
      <c r="K42" s="235"/>
    </row>
    <row r="43" spans="1:13" customFormat="1" ht="15">
      <c r="A43" s="24"/>
      <c r="K43" s="235"/>
    </row>
    <row r="44" spans="1:13" customFormat="1" ht="41.25" customHeight="1">
      <c r="A44" s="24"/>
      <c r="B44" s="34" t="s">
        <v>12</v>
      </c>
      <c r="C44" s="34" t="s">
        <v>13</v>
      </c>
      <c r="D44" s="35" t="s">
        <v>57</v>
      </c>
      <c r="E44" s="34" t="s">
        <v>47</v>
      </c>
      <c r="F44" s="34" t="s">
        <v>51</v>
      </c>
      <c r="G44" s="38" t="s">
        <v>59</v>
      </c>
      <c r="H44" s="38" t="s">
        <v>60</v>
      </c>
      <c r="K44" s="164"/>
    </row>
    <row r="45" spans="1:13" customFormat="1" ht="14.25" customHeight="1">
      <c r="A45" s="24"/>
      <c r="B45" s="33" t="s">
        <v>14</v>
      </c>
      <c r="C45" s="33" t="s">
        <v>20</v>
      </c>
      <c r="D45" s="33" t="str">
        <f>VLOOKUP(CONCATENATE(B45,"-",C45),'INPUT Customer #''s'!$B$17:$H$46,4,0)</f>
        <v>Primary</v>
      </c>
      <c r="E45" s="215">
        <f>VLOOKUP(CONCATENATE(B45,"-",C45),'INPUT Customer #''s'!$B$125:$T$155,7,0)</f>
        <v>40043.885492642221</v>
      </c>
      <c r="F45" s="215">
        <f>VLOOKUP(CONCATENATE(B45,"-",C45),'INPUT Customer #''s'!$B$125:$T$155,15,0)</f>
        <v>40043.885492642221</v>
      </c>
      <c r="G45" s="102">
        <f>IF(D45="Primary",IF(C45="EA302",2.2,1),0)</f>
        <v>1</v>
      </c>
      <c r="H45" s="37">
        <f>$D$18/SUMPRODUCT($F$45:$F$59,$G$45:$G$59)*G45</f>
        <v>7.8045764364827415</v>
      </c>
      <c r="J45" s="12"/>
    </row>
    <row r="46" spans="1:13" customFormat="1" ht="15">
      <c r="A46" s="24"/>
      <c r="B46" s="26" t="s">
        <v>14</v>
      </c>
      <c r="C46" s="26" t="s">
        <v>15</v>
      </c>
      <c r="D46" s="33" t="str">
        <f>VLOOKUP(CONCATENATE(B46,"-",C46),'INPUT Customer #''s'!$B$17:$H$46,4,0)</f>
        <v>Primary</v>
      </c>
      <c r="E46" s="215">
        <f>VLOOKUP(CONCATENATE(B46,"-",C46),'INPUT Customer #''s'!$B$125:$T$155,7,0)</f>
        <v>427339.14068645774</v>
      </c>
      <c r="F46" s="215">
        <f>VLOOKUP(CONCATENATE(B46,"-",C46),'INPUT Customer #''s'!$B$125:$T$155,15,0)</f>
        <v>331688.79096229188</v>
      </c>
      <c r="G46" s="102">
        <f t="shared" ref="G46:G59" si="3">IF(D46="Primary",IF(C46="EA302",2.2,1),0)</f>
        <v>1</v>
      </c>
      <c r="H46" s="37">
        <f t="shared" ref="H46:H59" si="4">$D$18/SUMPRODUCT($F$45:$F$59,$G$45:$G$59)*G46</f>
        <v>7.8045764364827415</v>
      </c>
    </row>
    <row r="47" spans="1:13" customFormat="1" ht="15">
      <c r="A47" s="24"/>
      <c r="B47" s="26" t="s">
        <v>14</v>
      </c>
      <c r="C47" s="26" t="s">
        <v>17</v>
      </c>
      <c r="D47" s="33" t="str">
        <f>VLOOKUP(CONCATENATE(B47,"-",C47),'INPUT Customer #''s'!$B$17:$H$46,4,0)</f>
        <v>Secondary</v>
      </c>
      <c r="E47" s="215">
        <f>VLOOKUP(CONCATENATE(B47,"-",C47),'INPUT Customer #''s'!$B$125:$T$155,7,0)</f>
        <v>14088.95789223256</v>
      </c>
      <c r="F47" s="215">
        <f>VLOOKUP(CONCATENATE(B47,"-",C47),'INPUT Customer #''s'!$B$125:$T$155,15,0)</f>
        <v>86898.439083035672</v>
      </c>
      <c r="G47" s="102">
        <f t="shared" si="3"/>
        <v>0</v>
      </c>
      <c r="H47" s="37">
        <f t="shared" si="4"/>
        <v>0</v>
      </c>
    </row>
    <row r="48" spans="1:13" customFormat="1" ht="15">
      <c r="A48" s="24"/>
      <c r="B48" s="26" t="s">
        <v>14</v>
      </c>
      <c r="C48" s="26" t="s">
        <v>23</v>
      </c>
      <c r="D48" s="33" t="str">
        <f>VLOOKUP(CONCATENATE(B48,"-",C48),'INPUT Customer #''s'!$B$17:$H$46,4,0)</f>
        <v>Secondary</v>
      </c>
      <c r="E48" s="215">
        <f>VLOOKUP(CONCATENATE(B48,"-",C48),'INPUT Customer #''s'!$B$125:$T$155,7,0)</f>
        <v>6246.3710160089213</v>
      </c>
      <c r="F48" s="215">
        <f>VLOOKUP(CONCATENATE(B48,"-",C48),'INPUT Customer #''s'!$B$125:$T$155,15,0)</f>
        <v>38526.617467140284</v>
      </c>
      <c r="G48" s="102">
        <f t="shared" si="3"/>
        <v>0</v>
      </c>
      <c r="H48" s="37">
        <f t="shared" si="4"/>
        <v>0</v>
      </c>
    </row>
    <row r="49" spans="1:11" customFormat="1" ht="15">
      <c r="A49" s="24"/>
      <c r="B49" s="26" t="s">
        <v>14</v>
      </c>
      <c r="C49" s="26" t="s">
        <v>31</v>
      </c>
      <c r="D49" s="33" t="str">
        <f>VLOOKUP(CONCATENATE(B49,"-",C49),'INPUT Customer #''s'!$B$17:$H$46,4,0)</f>
        <v>Primary</v>
      </c>
      <c r="E49" s="215">
        <f>VLOOKUP(CONCATENATE(B49,"-",C49),'INPUT Customer #''s'!$B$125:$T$155,7,0)</f>
        <v>972.14874519151158</v>
      </c>
      <c r="F49" s="215">
        <f>VLOOKUP(CONCATENATE(B49,"-",C49),'INPUT Customer #''s'!$B$125:$T$155,15,0)</f>
        <v>786.36819903103037</v>
      </c>
      <c r="G49" s="102">
        <f t="shared" si="3"/>
        <v>1</v>
      </c>
      <c r="H49" s="37">
        <f t="shared" si="4"/>
        <v>7.8045764364827415</v>
      </c>
    </row>
    <row r="50" spans="1:11" customFormat="1" ht="15">
      <c r="A50" s="24"/>
      <c r="B50" s="26" t="s">
        <v>14</v>
      </c>
      <c r="C50" s="26" t="s">
        <v>18</v>
      </c>
      <c r="D50" s="33" t="str">
        <f>VLOOKUP(CONCATENATE(B50,"-",C50),'INPUT Customer #''s'!$B$17:$H$46,4,0)</f>
        <v>Primary</v>
      </c>
      <c r="E50" s="215">
        <f>VLOOKUP(CONCATENATE(B50,"-",C50),'INPUT Customer #''s'!$B$125:$T$155,7,0)</f>
        <v>82583.328327002382</v>
      </c>
      <c r="F50" s="215">
        <f>VLOOKUP(CONCATENATE(B50,"-",C50),'INPUT Customer #''s'!$B$125:$T$155,15,0)</f>
        <v>67165.660410717523</v>
      </c>
      <c r="G50" s="102">
        <f t="shared" si="3"/>
        <v>1</v>
      </c>
      <c r="H50" s="37">
        <f t="shared" si="4"/>
        <v>7.8045764364827415</v>
      </c>
    </row>
    <row r="51" spans="1:11" customFormat="1" ht="15">
      <c r="A51" s="24"/>
      <c r="B51" s="26" t="s">
        <v>14</v>
      </c>
      <c r="C51" s="26" t="s">
        <v>34</v>
      </c>
      <c r="D51" s="33" t="str">
        <f>VLOOKUP(CONCATENATE(B51,"-",C51),'INPUT Customer #''s'!$B$17:$H$46,4,0)</f>
        <v>NA</v>
      </c>
      <c r="E51" s="215">
        <f>VLOOKUP(CONCATENATE(B51,"-",C51),'INPUT Customer #''s'!$B$125:$T$155,7,0)</f>
        <v>0</v>
      </c>
      <c r="F51" s="215">
        <f>VLOOKUP(CONCATENATE(B51,"-",C51),'INPUT Customer #''s'!$B$125:$T$155,15,0)</f>
        <v>0</v>
      </c>
      <c r="G51" s="102">
        <f t="shared" si="3"/>
        <v>0</v>
      </c>
      <c r="H51" s="37">
        <f t="shared" si="4"/>
        <v>0</v>
      </c>
    </row>
    <row r="52" spans="1:11" customFormat="1" ht="15">
      <c r="A52" s="24"/>
      <c r="B52" s="26" t="s">
        <v>14</v>
      </c>
      <c r="C52" s="26" t="s">
        <v>25</v>
      </c>
      <c r="D52" s="33" t="str">
        <f>VLOOKUP(CONCATENATE(B52,"-",C52),'INPUT Customer #''s'!$B$17:$H$46,4,0)</f>
        <v>Primary</v>
      </c>
      <c r="E52" s="215">
        <f>VLOOKUP(CONCATENATE(B52,"-",C52),'INPUT Customer #''s'!$B$125:$T$155,7,0)</f>
        <v>40118.27532440317</v>
      </c>
      <c r="F52" s="215">
        <f>VLOOKUP(CONCATENATE(B52,"-",C52),'INPUT Customer #''s'!$B$125:$T$155,15,0)</f>
        <v>25056.440207913798</v>
      </c>
      <c r="G52" s="102">
        <f t="shared" si="3"/>
        <v>2.2000000000000002</v>
      </c>
      <c r="H52" s="37">
        <f t="shared" si="4"/>
        <v>17.170068160262034</v>
      </c>
    </row>
    <row r="53" spans="1:11" customFormat="1" ht="15">
      <c r="A53" s="24"/>
      <c r="B53" s="26" t="s">
        <v>14</v>
      </c>
      <c r="C53" s="26" t="s">
        <v>30</v>
      </c>
      <c r="D53" s="33" t="str">
        <f>VLOOKUP(CONCATENATE(B53,"-",C53),'INPUT Customer #''s'!$B$17:$H$46,4,0)</f>
        <v>NA</v>
      </c>
      <c r="E53" s="215">
        <f>VLOOKUP(CONCATENATE(B53,"-",C53),'INPUT Customer #''s'!$B$125:$T$155,7,0)</f>
        <v>0</v>
      </c>
      <c r="F53" s="215">
        <f>VLOOKUP(CONCATENATE(B53,"-",C53),'INPUT Customer #''s'!$B$125:$T$155,15,0)</f>
        <v>0</v>
      </c>
      <c r="G53" s="102">
        <f t="shared" si="3"/>
        <v>0</v>
      </c>
      <c r="H53" s="37">
        <f t="shared" si="4"/>
        <v>0</v>
      </c>
    </row>
    <row r="54" spans="1:11" customFormat="1" ht="15">
      <c r="A54" s="24"/>
      <c r="B54" s="26" t="s">
        <v>14</v>
      </c>
      <c r="C54" s="26" t="s">
        <v>33</v>
      </c>
      <c r="D54" s="33" t="str">
        <f>VLOOKUP(CONCATENATE(B54,"-",C54),'INPUT Customer #''s'!$B$17:$H$46,4,0)</f>
        <v>NA</v>
      </c>
      <c r="E54" s="215">
        <f>VLOOKUP(CONCATENATE(B54,"-",C54),'INPUT Customer #''s'!$B$125:$T$155,7,0)</f>
        <v>0</v>
      </c>
      <c r="F54" s="215">
        <f>VLOOKUP(CONCATENATE(B54,"-",C54),'INPUT Customer #''s'!$B$125:$T$155,15,0)</f>
        <v>0</v>
      </c>
      <c r="G54" s="102">
        <f t="shared" si="3"/>
        <v>0</v>
      </c>
      <c r="H54" s="37">
        <f t="shared" si="4"/>
        <v>0</v>
      </c>
    </row>
    <row r="55" spans="1:11" customFormat="1" ht="15">
      <c r="A55" s="24"/>
      <c r="B55" s="26" t="s">
        <v>14</v>
      </c>
      <c r="C55" s="26" t="s">
        <v>24</v>
      </c>
      <c r="D55" s="33" t="str">
        <f>VLOOKUP(CONCATENATE(B55,"-",C55),'INPUT Customer #''s'!$B$17:$H$46,4,0)</f>
        <v>Secondary</v>
      </c>
      <c r="E55" s="215">
        <f>VLOOKUP(CONCATENATE(B55,"-",C55),'INPUT Customer #''s'!$B$125:$T$155,7,0)</f>
        <v>10659.265139131094</v>
      </c>
      <c r="F55" s="215">
        <f>VLOOKUP(CONCATENATE(B55,"-",C55),'INPUT Customer #''s'!$B$125:$T$155,15,0)</f>
        <v>16068.200926994825</v>
      </c>
      <c r="G55" s="102">
        <f t="shared" si="3"/>
        <v>0</v>
      </c>
      <c r="H55" s="37">
        <f t="shared" si="4"/>
        <v>0</v>
      </c>
    </row>
    <row r="56" spans="1:11" customFormat="1" ht="15">
      <c r="A56" s="24"/>
      <c r="B56" s="26" t="s">
        <v>14</v>
      </c>
      <c r="C56" s="26" t="s">
        <v>22</v>
      </c>
      <c r="D56" s="33" t="str">
        <f>VLOOKUP(CONCATENATE(B56,"-",C56),'INPUT Customer #''s'!$B$17:$H$46,4,0)</f>
        <v>Secondary</v>
      </c>
      <c r="E56" s="215">
        <f>VLOOKUP(CONCATENATE(B56,"-",C56),'INPUT Customer #''s'!$B$125:$T$155,7,0)</f>
        <v>10659.265139131094</v>
      </c>
      <c r="F56" s="215">
        <f>VLOOKUP(CONCATENATE(B56,"-",C56),'INPUT Customer #''s'!$B$125:$T$155,15,0)</f>
        <v>16068.200926994825</v>
      </c>
      <c r="G56" s="102">
        <f t="shared" si="3"/>
        <v>0</v>
      </c>
      <c r="H56" s="37">
        <f t="shared" si="4"/>
        <v>0</v>
      </c>
    </row>
    <row r="57" spans="1:11" customFormat="1" ht="15">
      <c r="A57" s="24"/>
      <c r="B57" s="26" t="s">
        <v>14</v>
      </c>
      <c r="C57" s="26" t="s">
        <v>27</v>
      </c>
      <c r="D57" s="33" t="str">
        <f>VLOOKUP(CONCATENATE(B57,"-",C57),'INPUT Customer #''s'!$B$17:$H$46,4,0)</f>
        <v>Secondary</v>
      </c>
      <c r="E57" s="215">
        <f>VLOOKUP(CONCATENATE(B57,"-",C57),'INPUT Customer #''s'!$B$125:$T$155,7,0)</f>
        <v>10659.265139131094</v>
      </c>
      <c r="F57" s="215">
        <f>VLOOKUP(CONCATENATE(B57,"-",C57),'INPUT Customer #''s'!$B$125:$T$155,15,0)</f>
        <v>16068.200926994825</v>
      </c>
      <c r="G57" s="102">
        <f t="shared" si="3"/>
        <v>0</v>
      </c>
      <c r="H57" s="37">
        <f t="shared" si="4"/>
        <v>0</v>
      </c>
    </row>
    <row r="58" spans="1:11" customFormat="1" ht="15">
      <c r="A58" s="24"/>
      <c r="B58" s="26" t="s">
        <v>14</v>
      </c>
      <c r="C58" s="26" t="s">
        <v>29</v>
      </c>
      <c r="D58" s="33" t="str">
        <f>VLOOKUP(CONCATENATE(B58,"-",C58),'INPUT Customer #''s'!$B$17:$H$46,4,0)</f>
        <v>Secondary</v>
      </c>
      <c r="E58" s="215">
        <f>VLOOKUP(CONCATENATE(B58,"-",C58),'INPUT Customer #''s'!$B$125:$T$155,7,0)</f>
        <v>10659.265139131094</v>
      </c>
      <c r="F58" s="215">
        <f>VLOOKUP(CONCATENATE(B58,"-",C58),'INPUT Customer #''s'!$B$125:$T$155,15,0)</f>
        <v>16068.200926994825</v>
      </c>
      <c r="G58" s="102">
        <f t="shared" si="3"/>
        <v>0</v>
      </c>
      <c r="H58" s="37">
        <f t="shared" si="4"/>
        <v>0</v>
      </c>
    </row>
    <row r="59" spans="1:11" customFormat="1" ht="15">
      <c r="A59" s="24"/>
      <c r="B59" s="26" t="s">
        <v>14</v>
      </c>
      <c r="C59" s="26" t="s">
        <v>28</v>
      </c>
      <c r="D59" s="33" t="str">
        <f>VLOOKUP(CONCATENATE(B59,"-",C59),'INPUT Customer #''s'!$B$17:$H$46,4,0)</f>
        <v>Secondary</v>
      </c>
      <c r="E59" s="215">
        <f>VLOOKUP(CONCATENATE(B59,"-",C59),'INPUT Customer #''s'!$B$125:$T$155,7,0)</f>
        <v>10659.265139131094</v>
      </c>
      <c r="F59" s="215">
        <f>VLOOKUP(CONCATENATE(B59,"-",C59),'INPUT Customer #''s'!$B$125:$T$155,15,0)</f>
        <v>16068.200926994825</v>
      </c>
      <c r="G59" s="102">
        <f t="shared" si="3"/>
        <v>0</v>
      </c>
      <c r="H59" s="37">
        <f t="shared" si="4"/>
        <v>0</v>
      </c>
    </row>
    <row r="60" spans="1:11" customFormat="1" ht="15">
      <c r="A60" s="24"/>
      <c r="B60" s="26" t="s">
        <v>14</v>
      </c>
      <c r="C60" s="26"/>
      <c r="D60" s="26"/>
      <c r="E60" s="26"/>
      <c r="F60" s="26"/>
      <c r="G60" s="30"/>
      <c r="H60" s="37"/>
    </row>
    <row r="61" spans="1:11" customFormat="1" ht="15">
      <c r="A61" s="24"/>
      <c r="B61" s="32"/>
      <c r="C61" s="32"/>
      <c r="D61" s="32"/>
      <c r="E61" s="32"/>
      <c r="F61" s="32"/>
      <c r="G61" s="39"/>
      <c r="H61" s="40"/>
    </row>
    <row r="62" spans="1:11" customFormat="1" ht="15">
      <c r="A62" s="24"/>
      <c r="B62" s="371" t="s">
        <v>132</v>
      </c>
      <c r="C62" s="371"/>
      <c r="D62" s="371"/>
      <c r="E62" s="371"/>
      <c r="F62" s="371"/>
      <c r="G62" s="371"/>
      <c r="H62" s="371"/>
      <c r="I62" s="371"/>
      <c r="J62" s="22"/>
      <c r="K62" s="22"/>
    </row>
    <row r="63" spans="1:11" customFormat="1" ht="15">
      <c r="A63" s="24"/>
    </row>
    <row r="64" spans="1:11" customFormat="1" ht="39" customHeight="1">
      <c r="A64" s="24"/>
      <c r="B64" s="34" t="s">
        <v>12</v>
      </c>
      <c r="C64" s="34" t="s">
        <v>13</v>
      </c>
      <c r="D64" s="35" t="s">
        <v>57</v>
      </c>
      <c r="E64" s="34" t="s">
        <v>47</v>
      </c>
      <c r="F64" s="34" t="s">
        <v>51</v>
      </c>
      <c r="G64" s="38" t="s">
        <v>59</v>
      </c>
      <c r="H64" s="38" t="s">
        <v>60</v>
      </c>
    </row>
    <row r="65" spans="1:9" customFormat="1" ht="15">
      <c r="A65" s="24"/>
      <c r="B65" s="26" t="s">
        <v>35</v>
      </c>
      <c r="C65" s="26" t="s">
        <v>20</v>
      </c>
      <c r="D65" s="26" t="str">
        <f>VLOOKUP(CONCATENATE(B65,"-",C65),'INPUT Customer #''s'!$B$17:$H$46,4,0)</f>
        <v>Primary</v>
      </c>
      <c r="E65" s="216">
        <f>VLOOKUP(CONCATENATE(B65,"-",C65),'INPUT Customer #''s'!$B$125:$T$155,7,0)</f>
        <v>1280693.6379653825</v>
      </c>
      <c r="F65" s="216">
        <f>VLOOKUP(CONCATENATE(B65,"-",C65),'INPUT Customer #''s'!$B$125:$T$155,15,0)</f>
        <v>1101028.328228706</v>
      </c>
      <c r="G65" s="161">
        <f>IF(D65="Primary",IF(C65="EA302",2.2,1),0)</f>
        <v>1</v>
      </c>
      <c r="H65" s="28">
        <f>$D$19/SUMPRODUCT($F$65:$F$76,$G$65:$G$76)*G65</f>
        <v>0.79629079785650558</v>
      </c>
    </row>
    <row r="66" spans="1:9" customFormat="1" ht="15">
      <c r="A66" s="24"/>
      <c r="B66" s="26" t="s">
        <v>35</v>
      </c>
      <c r="C66" s="26" t="s">
        <v>15</v>
      </c>
      <c r="D66" s="26" t="str">
        <f>VLOOKUP(CONCATENATE(B66,"-",C66),'INPUT Customer #''s'!$B$17:$H$46,4,0)</f>
        <v>Primary</v>
      </c>
      <c r="E66" s="216">
        <f>VLOOKUP(CONCATENATE(B66,"-",C66),'INPUT Customer #''s'!$B$125:$T$155,7,0)</f>
        <v>0</v>
      </c>
      <c r="F66" s="216">
        <f>VLOOKUP(CONCATENATE(B66,"-",C66),'INPUT Customer #''s'!$B$125:$T$155,15,0)</f>
        <v>0</v>
      </c>
      <c r="G66" s="161">
        <f t="shared" ref="G66:G76" si="5">IF(D66="Primary",IF(C66="EA302",2.2,1),0)</f>
        <v>1</v>
      </c>
      <c r="H66" s="28">
        <f t="shared" ref="H66:H76" si="6">$D$19/SUMPRODUCT($F$65:$F$76,$G$65:$G$76)*G66</f>
        <v>0.79629079785650558</v>
      </c>
    </row>
    <row r="67" spans="1:9" customFormat="1" ht="15">
      <c r="A67" s="24"/>
      <c r="B67" s="26" t="s">
        <v>35</v>
      </c>
      <c r="C67" s="26" t="s">
        <v>17</v>
      </c>
      <c r="D67" s="26" t="str">
        <f>VLOOKUP(CONCATENATE(B67,"-",C67),'INPUT Customer #''s'!$B$17:$H$46,4,0)</f>
        <v>Secondary</v>
      </c>
      <c r="E67" s="216">
        <f>VLOOKUP(CONCATENATE(B67,"-",C67),'INPUT Customer #''s'!$B$125:$T$155,7,0)</f>
        <v>210239.5870653051</v>
      </c>
      <c r="F67" s="216">
        <f>VLOOKUP(CONCATENATE(B67,"-",C67),'INPUT Customer #''s'!$B$125:$T$155,15,0)</f>
        <v>261949.75934546525</v>
      </c>
      <c r="G67" s="161">
        <f t="shared" si="5"/>
        <v>0</v>
      </c>
      <c r="H67" s="28">
        <f t="shared" si="6"/>
        <v>0</v>
      </c>
    </row>
    <row r="68" spans="1:9" customFormat="1" ht="15">
      <c r="A68" s="24"/>
      <c r="B68" s="26" t="s">
        <v>35</v>
      </c>
      <c r="C68" s="26" t="s">
        <v>23</v>
      </c>
      <c r="D68" s="26" t="str">
        <f>VLOOKUP(CONCATENATE(B68,"-",C68),'INPUT Customer #''s'!$B$17:$H$46,4,0)</f>
        <v>Secondary</v>
      </c>
      <c r="E68" s="216">
        <f>VLOOKUP(CONCATENATE(B68,"-",C68),'INPUT Customer #''s'!$B$125:$T$155,7,0)</f>
        <v>93210.191492332495</v>
      </c>
      <c r="F68" s="216">
        <f>VLOOKUP(CONCATENATE(B68,"-",C68),'INPUT Customer #''s'!$B$125:$T$155,15,0)</f>
        <v>116136.01211258542</v>
      </c>
      <c r="G68" s="161">
        <f t="shared" si="5"/>
        <v>0</v>
      </c>
      <c r="H68" s="28">
        <f t="shared" si="6"/>
        <v>0</v>
      </c>
    </row>
    <row r="69" spans="1:9" customFormat="1" ht="15">
      <c r="A69" s="24"/>
      <c r="B69" s="26" t="s">
        <v>35</v>
      </c>
      <c r="C69" s="26" t="s">
        <v>31</v>
      </c>
      <c r="D69" s="26" t="str">
        <f>VLOOKUP(CONCATENATE(B69,"-",C69),'INPUT Customer #''s'!$B$17:$H$46,4,0)</f>
        <v>Primary</v>
      </c>
      <c r="E69" s="216">
        <f>VLOOKUP(CONCATENATE(B69,"-",C69),'INPUT Customer #''s'!$B$125:$T$155,7,0)</f>
        <v>129742.54604475033</v>
      </c>
      <c r="F69" s="216">
        <f>VLOOKUP(CONCATENATE(B69,"-",C69),'INPUT Customer #''s'!$B$125:$T$155,15,0)</f>
        <v>73085.366546683246</v>
      </c>
      <c r="G69" s="161">
        <f t="shared" si="5"/>
        <v>1</v>
      </c>
      <c r="H69" s="28">
        <f t="shared" si="6"/>
        <v>0.79629079785650558</v>
      </c>
    </row>
    <row r="70" spans="1:9" customFormat="1" ht="15">
      <c r="A70" s="24"/>
      <c r="B70" s="26" t="s">
        <v>35</v>
      </c>
      <c r="C70" s="26" t="s">
        <v>18</v>
      </c>
      <c r="D70" s="26" t="str">
        <f>VLOOKUP(CONCATENATE(B70,"-",C70),'INPUT Customer #''s'!$B$17:$H$46,4,0)</f>
        <v>Primary</v>
      </c>
      <c r="E70" s="216">
        <f>VLOOKUP(CONCATENATE(B70,"-",C70),'INPUT Customer #''s'!$B$125:$T$155,7,0)</f>
        <v>0</v>
      </c>
      <c r="F70" s="216">
        <f>VLOOKUP(CONCATENATE(B70,"-",C70),'INPUT Customer #''s'!$B$125:$T$155,15,0)</f>
        <v>0</v>
      </c>
      <c r="G70" s="161">
        <f t="shared" si="5"/>
        <v>1</v>
      </c>
      <c r="H70" s="28">
        <f t="shared" si="6"/>
        <v>0.79629079785650558</v>
      </c>
    </row>
    <row r="71" spans="1:9" customFormat="1" ht="15">
      <c r="A71" s="24"/>
      <c r="B71" s="26" t="s">
        <v>35</v>
      </c>
      <c r="C71" s="26" t="s">
        <v>25</v>
      </c>
      <c r="D71" s="26" t="str">
        <f>VLOOKUP(CONCATENATE(B71,"-",C71),'INPUT Customer #''s'!$B$17:$H$46,4,0)</f>
        <v>Primary</v>
      </c>
      <c r="E71" s="216">
        <f>VLOOKUP(CONCATENATE(B71,"-",C71),'INPUT Customer #''s'!$B$125:$T$155,7,0)</f>
        <v>0</v>
      </c>
      <c r="F71" s="216">
        <f>VLOOKUP(CONCATENATE(B71,"-",C71),'INPUT Customer #''s'!$B$125:$T$155,15,0)</f>
        <v>0</v>
      </c>
      <c r="G71" s="161">
        <f t="shared" si="5"/>
        <v>2.2000000000000002</v>
      </c>
      <c r="H71" s="28">
        <f t="shared" si="6"/>
        <v>1.7518397552843123</v>
      </c>
    </row>
    <row r="72" spans="1:9" customFormat="1" ht="15">
      <c r="A72" s="24"/>
      <c r="B72" s="26" t="s">
        <v>35</v>
      </c>
      <c r="C72" s="26" t="s">
        <v>37</v>
      </c>
      <c r="D72" s="26" t="str">
        <f>VLOOKUP(CONCATENATE(B72,"-",C72),'INPUT Customer #''s'!$B$17:$H$46,4,0)</f>
        <v>NA</v>
      </c>
      <c r="E72" s="216">
        <f>VLOOKUP(CONCATENATE(B72,"-",C72),'INPUT Customer #''s'!$B$125:$T$155,7,0)</f>
        <v>0</v>
      </c>
      <c r="F72" s="216">
        <f>VLOOKUP(CONCATENATE(B72,"-",C72),'INPUT Customer #''s'!$B$125:$T$155,15,0)</f>
        <v>0</v>
      </c>
      <c r="G72" s="161">
        <f t="shared" si="5"/>
        <v>0</v>
      </c>
      <c r="H72" s="28">
        <f t="shared" si="6"/>
        <v>0</v>
      </c>
    </row>
    <row r="73" spans="1:9" customFormat="1" ht="15">
      <c r="A73" s="24"/>
      <c r="B73" s="26" t="s">
        <v>35</v>
      </c>
      <c r="C73" s="26" t="s">
        <v>24</v>
      </c>
      <c r="D73" s="26" t="str">
        <f>VLOOKUP(CONCATENATE(B73,"-",C73),'INPUT Customer #''s'!$B$17:$H$46,4,0)</f>
        <v>Secondary</v>
      </c>
      <c r="E73" s="216">
        <f>VLOOKUP(CONCATENATE(B73,"-",C73),'INPUT Customer #''s'!$B$125:$T$155,7,0)</f>
        <v>0</v>
      </c>
      <c r="F73" s="216">
        <f>VLOOKUP(CONCATENATE(B73,"-",C73),'INPUT Customer #''s'!$B$125:$T$155,15,0)</f>
        <v>0</v>
      </c>
      <c r="G73" s="161">
        <f t="shared" si="5"/>
        <v>0</v>
      </c>
      <c r="H73" s="28">
        <f t="shared" si="6"/>
        <v>0</v>
      </c>
    </row>
    <row r="74" spans="1:9" customFormat="1" ht="15">
      <c r="A74" s="24"/>
      <c r="B74" s="26" t="s">
        <v>35</v>
      </c>
      <c r="C74" s="26" t="s">
        <v>22</v>
      </c>
      <c r="D74" s="26" t="str">
        <f>VLOOKUP(CONCATENATE(B74,"-",C74),'INPUT Customer #''s'!$B$17:$H$46,4,0)</f>
        <v>Secondary</v>
      </c>
      <c r="E74" s="216">
        <f>VLOOKUP(CONCATENATE(B74,"-",C74),'INPUT Customer #''s'!$B$125:$T$155,7,0)</f>
        <v>0</v>
      </c>
      <c r="F74" s="216">
        <f>VLOOKUP(CONCATENATE(B74,"-",C74),'INPUT Customer #''s'!$B$125:$T$155,15,0)</f>
        <v>0</v>
      </c>
      <c r="G74" s="161">
        <f t="shared" si="5"/>
        <v>0</v>
      </c>
      <c r="H74" s="28">
        <f t="shared" si="6"/>
        <v>0</v>
      </c>
    </row>
    <row r="75" spans="1:9" customFormat="1" ht="15">
      <c r="A75" s="24"/>
      <c r="B75" s="26" t="s">
        <v>35</v>
      </c>
      <c r="C75" s="26" t="s">
        <v>29</v>
      </c>
      <c r="D75" s="26" t="str">
        <f>VLOOKUP(CONCATENATE(B75,"-",C75),'INPUT Customer #''s'!$B$17:$H$46,4,0)</f>
        <v>Secondary</v>
      </c>
      <c r="E75" s="216">
        <f>VLOOKUP(CONCATENATE(B75,"-",C75),'INPUT Customer #''s'!$B$125:$T$155,7,0)</f>
        <v>0</v>
      </c>
      <c r="F75" s="216">
        <f>VLOOKUP(CONCATENATE(B75,"-",C75),'INPUT Customer #''s'!$B$125:$T$155,15,0)</f>
        <v>0</v>
      </c>
      <c r="G75" s="161">
        <f t="shared" si="5"/>
        <v>0</v>
      </c>
      <c r="H75" s="28">
        <f t="shared" si="6"/>
        <v>0</v>
      </c>
    </row>
    <row r="76" spans="1:9" customFormat="1" ht="15">
      <c r="A76" s="24"/>
      <c r="B76" s="26" t="s">
        <v>35</v>
      </c>
      <c r="C76" s="26" t="s">
        <v>36</v>
      </c>
      <c r="D76" s="26" t="str">
        <f>VLOOKUP(CONCATENATE(B76,"-",C76),'INPUT Customer #''s'!$B$17:$H$46,4,0)</f>
        <v>NA</v>
      </c>
      <c r="E76" s="216">
        <f>VLOOKUP(CONCATENATE(B76,"-",C76),'INPUT Customer #''s'!$B$125:$T$155,7,0)</f>
        <v>0</v>
      </c>
      <c r="F76" s="216">
        <f>VLOOKUP(CONCATENATE(B76,"-",C76),'INPUT Customer #''s'!$B$125:$T$155,15,0)</f>
        <v>0</v>
      </c>
      <c r="G76" s="161">
        <f t="shared" si="5"/>
        <v>0</v>
      </c>
      <c r="H76" s="28">
        <f t="shared" si="6"/>
        <v>0</v>
      </c>
    </row>
    <row r="77" spans="1:9" customFormat="1" ht="15"/>
    <row r="78" spans="1:9" customFormat="1" ht="15"/>
    <row r="79" spans="1:9" customFormat="1" ht="15">
      <c r="B79" s="341"/>
      <c r="C79" s="341"/>
      <c r="D79" s="341"/>
      <c r="E79" s="341"/>
      <c r="F79" s="341"/>
      <c r="G79" s="341"/>
      <c r="H79" s="341"/>
      <c r="I79" s="341"/>
    </row>
    <row r="80" spans="1:9" customFormat="1" ht="15">
      <c r="B80" s="341"/>
      <c r="C80" s="341"/>
      <c r="D80" s="341"/>
      <c r="E80" s="341"/>
      <c r="F80" s="341"/>
      <c r="G80" s="341"/>
      <c r="H80" s="341"/>
      <c r="I80" s="341"/>
    </row>
    <row r="81" spans="2:9" customFormat="1" ht="15">
      <c r="B81" s="341"/>
      <c r="C81" s="341"/>
      <c r="D81" s="341"/>
      <c r="E81" s="341"/>
      <c r="F81" s="341"/>
      <c r="G81" s="341"/>
      <c r="H81" s="341"/>
      <c r="I81" s="341"/>
    </row>
    <row r="82" spans="2:9" customFormat="1" ht="15">
      <c r="B82" s="341"/>
      <c r="C82" s="341"/>
      <c r="D82" s="341"/>
      <c r="E82" s="341"/>
      <c r="F82" s="341"/>
      <c r="G82" s="341"/>
      <c r="H82" s="341"/>
      <c r="I82" s="341"/>
    </row>
    <row r="83" spans="2:9" customFormat="1" ht="15">
      <c r="B83" s="341"/>
      <c r="C83" s="341"/>
      <c r="D83" s="341"/>
      <c r="E83" s="341"/>
      <c r="F83" s="341"/>
      <c r="G83" s="341"/>
      <c r="H83" s="341"/>
      <c r="I83" s="341"/>
    </row>
    <row r="84" spans="2:9" customFormat="1" ht="15">
      <c r="B84" s="68"/>
      <c r="C84" s="68"/>
      <c r="D84" s="68"/>
      <c r="E84" s="68"/>
      <c r="F84" s="68"/>
      <c r="G84" s="68"/>
      <c r="H84" s="68"/>
      <c r="I84" s="68"/>
    </row>
    <row r="85" spans="2:9" customFormat="1" ht="15">
      <c r="B85" s="3"/>
      <c r="C85" s="3"/>
      <c r="D85" s="3"/>
      <c r="E85" s="3"/>
      <c r="F85" s="3"/>
      <c r="G85" s="3"/>
      <c r="H85" s="3"/>
    </row>
    <row r="86" spans="2:9" customFormat="1" ht="15">
      <c r="B86" s="3"/>
      <c r="C86" s="3"/>
      <c r="D86" s="3"/>
      <c r="E86" s="3"/>
      <c r="F86" s="3"/>
      <c r="G86" s="3"/>
      <c r="H86" s="3"/>
    </row>
    <row r="87" spans="2:9" customFormat="1" ht="15">
      <c r="B87" s="3"/>
      <c r="C87" s="3"/>
      <c r="D87" s="3"/>
      <c r="E87" s="3"/>
      <c r="F87" s="3"/>
      <c r="G87" s="3"/>
      <c r="H87" s="3"/>
    </row>
    <row r="88" spans="2:9" customFormat="1" ht="15">
      <c r="B88" s="3"/>
      <c r="C88" s="3"/>
      <c r="D88" s="3"/>
      <c r="E88" s="3"/>
      <c r="F88" s="3"/>
      <c r="G88" s="3"/>
      <c r="H88" s="3"/>
    </row>
    <row r="89" spans="2:9" customFormat="1" ht="15">
      <c r="B89" s="3"/>
      <c r="C89" s="3"/>
      <c r="D89" s="3"/>
      <c r="E89" s="3"/>
      <c r="F89" s="3"/>
      <c r="G89" s="3"/>
      <c r="H89" s="3"/>
    </row>
    <row r="90" spans="2:9" customFormat="1" ht="15"/>
    <row r="91" spans="2:9" customFormat="1" ht="15"/>
    <row r="92" spans="2:9" customFormat="1" ht="15"/>
    <row r="93" spans="2:9" customFormat="1" ht="15"/>
    <row r="94" spans="2:9" customFormat="1" ht="15"/>
    <row r="95" spans="2:9" customFormat="1" ht="15"/>
    <row r="96" spans="2:9" customFormat="1" ht="15"/>
    <row r="97" customFormat="1" ht="15"/>
    <row r="98" customFormat="1" ht="15"/>
    <row r="99" customFormat="1" ht="15"/>
    <row r="100" customFormat="1" ht="15"/>
    <row r="101" customFormat="1" ht="15"/>
    <row r="102" customFormat="1" ht="15"/>
    <row r="103" customFormat="1" ht="15"/>
    <row r="104" customFormat="1" ht="15"/>
    <row r="105" customFormat="1" ht="15"/>
    <row r="106" customFormat="1" ht="15"/>
    <row r="107" customFormat="1" ht="15"/>
    <row r="108" customFormat="1" ht="15"/>
    <row r="109" customFormat="1" ht="15"/>
    <row r="110" customFormat="1" ht="15"/>
    <row r="111" customFormat="1" ht="15"/>
    <row r="112" customFormat="1" ht="15"/>
    <row r="113" customFormat="1" ht="15"/>
    <row r="114" customFormat="1" ht="15"/>
    <row r="115" customFormat="1" ht="15"/>
    <row r="116" customFormat="1" ht="15"/>
    <row r="117" customFormat="1" ht="15"/>
    <row r="118" customFormat="1" ht="15"/>
    <row r="119" customFormat="1" ht="15"/>
    <row r="120" customFormat="1" ht="15"/>
    <row r="121" customFormat="1" ht="15"/>
    <row r="122" customFormat="1" ht="15"/>
    <row r="123" customFormat="1" ht="15"/>
    <row r="124" customFormat="1" ht="15"/>
    <row r="125" customFormat="1" ht="15"/>
    <row r="126" customFormat="1" ht="15"/>
    <row r="127" customFormat="1" ht="15"/>
    <row r="128" customFormat="1" ht="15"/>
    <row r="129" customFormat="1" ht="15"/>
    <row r="130" customFormat="1" ht="15"/>
    <row r="131" customFormat="1" ht="15"/>
    <row r="132" customFormat="1" ht="15"/>
    <row r="133" customFormat="1" ht="15"/>
    <row r="134" customFormat="1" ht="15"/>
    <row r="135" customFormat="1" ht="15"/>
    <row r="136" customFormat="1" ht="15"/>
    <row r="137" customFormat="1" ht="15"/>
    <row r="138" customFormat="1" ht="15"/>
    <row r="139" customFormat="1" ht="15"/>
    <row r="140" customFormat="1" ht="15"/>
    <row r="141" customFormat="1" ht="15"/>
    <row r="142" customFormat="1" ht="15"/>
    <row r="143" customFormat="1" ht="15"/>
    <row r="144" customFormat="1" ht="15"/>
    <row r="145" customFormat="1" ht="15"/>
    <row r="146" customFormat="1" ht="15"/>
    <row r="147" customFormat="1" ht="15"/>
    <row r="148" customFormat="1" ht="15"/>
    <row r="149" customFormat="1" ht="15"/>
    <row r="150" customFormat="1" ht="15"/>
    <row r="151" customFormat="1" ht="15"/>
    <row r="152" customFormat="1" ht="15"/>
    <row r="153" customFormat="1" ht="15"/>
    <row r="154" customFormat="1" ht="15"/>
    <row r="155" customFormat="1" ht="15"/>
    <row r="156" customFormat="1" ht="15"/>
    <row r="157" customFormat="1" ht="15"/>
    <row r="158" customFormat="1" ht="15"/>
    <row r="159" customFormat="1" ht="15"/>
    <row r="160" customFormat="1" ht="15"/>
    <row r="161" customFormat="1" ht="15"/>
    <row r="162" customFormat="1" ht="15"/>
    <row r="163" customFormat="1" ht="15"/>
    <row r="164" customFormat="1" ht="15"/>
    <row r="165" customFormat="1" ht="15"/>
    <row r="166" customFormat="1" ht="15"/>
    <row r="167" customFormat="1" ht="15"/>
    <row r="168" customFormat="1" ht="15"/>
    <row r="169" customFormat="1" ht="15"/>
    <row r="170" customFormat="1" ht="15"/>
    <row r="171" customFormat="1" ht="15"/>
    <row r="172" customFormat="1" ht="15"/>
    <row r="173" customFormat="1" ht="15"/>
    <row r="174" customFormat="1" ht="15"/>
    <row r="175" customFormat="1" ht="15"/>
    <row r="176" customFormat="1" ht="15"/>
    <row r="177" customFormat="1" ht="15"/>
    <row r="178" customFormat="1" ht="15"/>
    <row r="179" customFormat="1" ht="15"/>
    <row r="180" customFormat="1" ht="15"/>
    <row r="181" customFormat="1" ht="15"/>
    <row r="182" customFormat="1" ht="15"/>
    <row r="183" customFormat="1" ht="15"/>
    <row r="184" customFormat="1" ht="15"/>
    <row r="185" customFormat="1" ht="15"/>
    <row r="186" customFormat="1" ht="15"/>
    <row r="187" customFormat="1" ht="15"/>
    <row r="188" customFormat="1" ht="15"/>
    <row r="189" customFormat="1" ht="15"/>
    <row r="190" customFormat="1" ht="15"/>
    <row r="191" customFormat="1" ht="15"/>
    <row r="192" customFormat="1" ht="15"/>
    <row r="193" customFormat="1" ht="15"/>
    <row r="194" customFormat="1" ht="15"/>
    <row r="195" customFormat="1" ht="15"/>
    <row r="196" customFormat="1" ht="15"/>
    <row r="197" customFormat="1" ht="15"/>
    <row r="198" customFormat="1" ht="15"/>
    <row r="199" customFormat="1" ht="15"/>
    <row r="200" customFormat="1" ht="15"/>
    <row r="201" customFormat="1" ht="15"/>
    <row r="202" customFormat="1" ht="15"/>
    <row r="203" customFormat="1" ht="15"/>
    <row r="204" customFormat="1" ht="15"/>
    <row r="205" customFormat="1" ht="15"/>
    <row r="206" customFormat="1" ht="15"/>
    <row r="207" customFormat="1" ht="15"/>
    <row r="208" customFormat="1" ht="15"/>
    <row r="209" customFormat="1" ht="15"/>
    <row r="210" customFormat="1" ht="15"/>
    <row r="211" customFormat="1" ht="15"/>
    <row r="212" customFormat="1" ht="15"/>
    <row r="213" customFormat="1" ht="15"/>
    <row r="214" customFormat="1" ht="15"/>
    <row r="215" customFormat="1" ht="15"/>
    <row r="216" customFormat="1" ht="15"/>
    <row r="217" customFormat="1" ht="15"/>
    <row r="218" customFormat="1" ht="15"/>
    <row r="219" customFormat="1" ht="15"/>
    <row r="220" customFormat="1" ht="15"/>
    <row r="221" customFormat="1" ht="15"/>
    <row r="222" customFormat="1" ht="15"/>
    <row r="223" customFormat="1" ht="15"/>
    <row r="224" customFormat="1" ht="15"/>
    <row r="225" customFormat="1" ht="15"/>
    <row r="226" customFormat="1" ht="15"/>
    <row r="227" customFormat="1" ht="15"/>
    <row r="228" customFormat="1" ht="15"/>
    <row r="229" customFormat="1" ht="15"/>
    <row r="230" customFormat="1" ht="15"/>
    <row r="231" customFormat="1" ht="15"/>
    <row r="232" customFormat="1" ht="15"/>
    <row r="233" customFormat="1" ht="15"/>
    <row r="234" customFormat="1" ht="15"/>
    <row r="235" customFormat="1" ht="15"/>
    <row r="236" customFormat="1" ht="15"/>
    <row r="237" customFormat="1" ht="15"/>
    <row r="238" customFormat="1" ht="15"/>
    <row r="239" customFormat="1" ht="15"/>
    <row r="240" customFormat="1" ht="15"/>
    <row r="241" customFormat="1" ht="15"/>
    <row r="242" customFormat="1" ht="15"/>
    <row r="243" customFormat="1" ht="15"/>
    <row r="244" customFormat="1" ht="15"/>
    <row r="245" customFormat="1" ht="15"/>
    <row r="246" customFormat="1" ht="15"/>
    <row r="247" customFormat="1" ht="15"/>
    <row r="248" customFormat="1" ht="15"/>
    <row r="249" customFormat="1" ht="15"/>
    <row r="250" customFormat="1" ht="15"/>
    <row r="251" customFormat="1" ht="15"/>
    <row r="252" customFormat="1" ht="15"/>
    <row r="253" customFormat="1" ht="15"/>
    <row r="254" customFormat="1" ht="15"/>
    <row r="255" customFormat="1" ht="15"/>
    <row r="256" customFormat="1" ht="15"/>
    <row r="257" customFormat="1" ht="15"/>
    <row r="258" customFormat="1" ht="15"/>
    <row r="259" customFormat="1" ht="15"/>
    <row r="260" customFormat="1" ht="15"/>
    <row r="261" customFormat="1" ht="15"/>
    <row r="262" customFormat="1" ht="15"/>
    <row r="263" customFormat="1" ht="15"/>
    <row r="264" customFormat="1" ht="15"/>
    <row r="265" customFormat="1" ht="15"/>
    <row r="266" customFormat="1" ht="15"/>
    <row r="267" customFormat="1" ht="15"/>
    <row r="268" customFormat="1" ht="15"/>
    <row r="269" customFormat="1" ht="15"/>
    <row r="270" customFormat="1" ht="15"/>
    <row r="271" customFormat="1" ht="15"/>
    <row r="272" customFormat="1" ht="15"/>
    <row r="273" customFormat="1" ht="15"/>
    <row r="274" customFormat="1" ht="15"/>
    <row r="275" customFormat="1" ht="15"/>
    <row r="276" customFormat="1" ht="15"/>
    <row r="277" customFormat="1" ht="15"/>
    <row r="278" customFormat="1" ht="15"/>
    <row r="279" customFormat="1" ht="15"/>
    <row r="280" customFormat="1" ht="15"/>
    <row r="281" customFormat="1" ht="15"/>
    <row r="282" customFormat="1" ht="15"/>
    <row r="283" customFormat="1" ht="15"/>
    <row r="284" customFormat="1" ht="15"/>
    <row r="285" customFormat="1" ht="15"/>
    <row r="286" customFormat="1" ht="15"/>
    <row r="287" customFormat="1" ht="15"/>
    <row r="288" customFormat="1" ht="15"/>
    <row r="289" customFormat="1" ht="15"/>
    <row r="290" customFormat="1" ht="15"/>
    <row r="291" customFormat="1" ht="15"/>
    <row r="292" customFormat="1" ht="15"/>
    <row r="293" customFormat="1" ht="15"/>
    <row r="294" customFormat="1" ht="15"/>
    <row r="295" customFormat="1" ht="15"/>
    <row r="296" customFormat="1" ht="15"/>
    <row r="297" customFormat="1" ht="15"/>
    <row r="298" customFormat="1" ht="15"/>
    <row r="299" customFormat="1" ht="15"/>
    <row r="300" customFormat="1" ht="15"/>
    <row r="301" customFormat="1" ht="15"/>
    <row r="302" customFormat="1" ht="15"/>
    <row r="303" customFormat="1" ht="15"/>
    <row r="304" customFormat="1" ht="15"/>
    <row r="305" customFormat="1" ht="15"/>
    <row r="306" customFormat="1" ht="15"/>
    <row r="307" customFormat="1" ht="15"/>
    <row r="308" customFormat="1" ht="15"/>
    <row r="309" customFormat="1" ht="15"/>
    <row r="310" customFormat="1" ht="15"/>
    <row r="311" customFormat="1" ht="15"/>
    <row r="312" customFormat="1" ht="15"/>
    <row r="313" customFormat="1" ht="15"/>
    <row r="314" customFormat="1" ht="15"/>
    <row r="315" customFormat="1" ht="15"/>
    <row r="316" customFormat="1" ht="15"/>
    <row r="317" customFormat="1" ht="15"/>
    <row r="318" customFormat="1" ht="15"/>
    <row r="319" customFormat="1" ht="15"/>
    <row r="320" customFormat="1" ht="15"/>
    <row r="321" customFormat="1" ht="15"/>
    <row r="322" customFormat="1" ht="15"/>
    <row r="323" customFormat="1" ht="15"/>
    <row r="324" customFormat="1" ht="15"/>
    <row r="325" customFormat="1" ht="15"/>
    <row r="326" customFormat="1" ht="15"/>
    <row r="327" customFormat="1" ht="15"/>
    <row r="328" customFormat="1" ht="15"/>
    <row r="329" customFormat="1" ht="15"/>
    <row r="330" customFormat="1" ht="15"/>
    <row r="331" customFormat="1" ht="15"/>
    <row r="332" customFormat="1" ht="15"/>
    <row r="333" customFormat="1" ht="15"/>
    <row r="334" customFormat="1" ht="15"/>
    <row r="335" customFormat="1" ht="15"/>
    <row r="336" customFormat="1" ht="15"/>
    <row r="337" customFormat="1" ht="15"/>
    <row r="338" customFormat="1" ht="15"/>
    <row r="339" customFormat="1" ht="15"/>
    <row r="340" customFormat="1" ht="15"/>
    <row r="341" customFormat="1" ht="15"/>
    <row r="342" customFormat="1" ht="15"/>
    <row r="343" customFormat="1" ht="15"/>
    <row r="344" customFormat="1" ht="15"/>
    <row r="345" customFormat="1" ht="15"/>
    <row r="346" customFormat="1" ht="15"/>
    <row r="347" customFormat="1" ht="15"/>
    <row r="348" customFormat="1" ht="15"/>
    <row r="349" customFormat="1" ht="15"/>
    <row r="350" customFormat="1" ht="15"/>
    <row r="351" customFormat="1" ht="15"/>
    <row r="352" customFormat="1" ht="15"/>
    <row r="353" customFormat="1" ht="15"/>
    <row r="354" customFormat="1" ht="15"/>
    <row r="355" customFormat="1" ht="15"/>
    <row r="356" customFormat="1" ht="15"/>
    <row r="357" customFormat="1" ht="15"/>
    <row r="358" customFormat="1" ht="15"/>
    <row r="359" customFormat="1" ht="15"/>
    <row r="360" customFormat="1" ht="15"/>
    <row r="361" customFormat="1" ht="15"/>
    <row r="362" customFormat="1" ht="15"/>
    <row r="363" customFormat="1" ht="15"/>
    <row r="364" customFormat="1" ht="15"/>
    <row r="365" customFormat="1" ht="15"/>
    <row r="366" customFormat="1" ht="15"/>
    <row r="367" customFormat="1" ht="15"/>
    <row r="368" customFormat="1" ht="15"/>
    <row r="369" customFormat="1" ht="15"/>
    <row r="370" customFormat="1" ht="15"/>
    <row r="371" customFormat="1" ht="15"/>
    <row r="372" customFormat="1" ht="15"/>
    <row r="373" customFormat="1" ht="15"/>
    <row r="374" customFormat="1" ht="15"/>
    <row r="375" customFormat="1" ht="15"/>
    <row r="376" customFormat="1" ht="15"/>
    <row r="377" customFormat="1" ht="15"/>
    <row r="378" customFormat="1" ht="15"/>
    <row r="379" customFormat="1" ht="15"/>
    <row r="380" customFormat="1" ht="15"/>
    <row r="381" customFormat="1" ht="15"/>
    <row r="382" customFormat="1" ht="15"/>
    <row r="383" customFormat="1" ht="15"/>
    <row r="384" customFormat="1" ht="15"/>
    <row r="385" spans="2:20" customFormat="1" ht="15"/>
    <row r="386" spans="2:20" customFormat="1" ht="15"/>
    <row r="387" spans="2:20" customFormat="1" ht="15">
      <c r="B387" s="266"/>
      <c r="C387" s="266"/>
      <c r="D387" s="266"/>
      <c r="E387" s="266"/>
      <c r="F387" s="266"/>
      <c r="G387" s="266"/>
      <c r="H387" s="266"/>
      <c r="I387" s="266"/>
    </row>
    <row r="388" spans="2:20" ht="15">
      <c r="B388" s="372"/>
      <c r="C388" s="372"/>
      <c r="D388" s="372"/>
      <c r="E388" s="372"/>
      <c r="F388" s="372"/>
      <c r="G388" s="372"/>
      <c r="H388" s="372"/>
      <c r="I388" s="372"/>
      <c r="J388" s="258"/>
      <c r="K388" s="1"/>
      <c r="L388" s="1"/>
      <c r="M388" s="1"/>
      <c r="N388" s="1"/>
      <c r="O388" s="1"/>
      <c r="P388" s="1"/>
      <c r="Q388" s="1"/>
      <c r="R388" s="1"/>
      <c r="S388" s="1"/>
      <c r="T388" s="1"/>
    </row>
    <row r="389" spans="2:20" ht="15">
      <c r="B389" s="266"/>
      <c r="C389" s="266"/>
      <c r="D389" s="266"/>
      <c r="E389" s="266"/>
      <c r="F389" s="266"/>
      <c r="G389" s="266"/>
      <c r="H389" s="266"/>
      <c r="I389" s="266"/>
      <c r="J389" s="259"/>
    </row>
    <row r="390" spans="2:20" ht="15">
      <c r="B390" s="266"/>
      <c r="C390" s="266"/>
      <c r="D390" s="266"/>
      <c r="E390" s="372"/>
      <c r="F390" s="372"/>
      <c r="G390" s="372"/>
      <c r="H390" s="372"/>
      <c r="I390" s="372"/>
      <c r="J390" s="258"/>
      <c r="K390" s="1"/>
      <c r="L390" s="1"/>
      <c r="M390" s="1"/>
      <c r="N390" s="1"/>
      <c r="O390" s="1"/>
      <c r="P390" s="1"/>
      <c r="Q390" s="1"/>
      <c r="R390" s="1"/>
      <c r="S390" s="1"/>
      <c r="T390" s="1"/>
    </row>
    <row r="391" spans="2:20" ht="15">
      <c r="B391" s="266"/>
      <c r="C391" s="266"/>
      <c r="D391" s="266"/>
      <c r="E391" s="266"/>
      <c r="F391" s="266"/>
      <c r="G391" s="266"/>
      <c r="H391" s="266"/>
      <c r="I391" s="266"/>
      <c r="J391" s="258"/>
      <c r="K391" s="1"/>
      <c r="L391" s="1"/>
      <c r="M391" s="1"/>
      <c r="N391" s="1"/>
      <c r="O391" s="1"/>
      <c r="P391" s="1"/>
      <c r="Q391" s="1"/>
      <c r="R391" s="1"/>
      <c r="S391" s="1"/>
      <c r="T391" s="1"/>
    </row>
    <row r="392" spans="2:20" ht="15">
      <c r="B392" s="266"/>
      <c r="C392" s="266"/>
      <c r="D392" s="266"/>
      <c r="E392" s="266"/>
      <c r="F392" s="266"/>
      <c r="G392" s="266"/>
      <c r="H392" s="266"/>
      <c r="I392" s="266"/>
      <c r="J392" s="258"/>
      <c r="K392" s="1"/>
      <c r="L392" s="1"/>
      <c r="M392" s="1"/>
      <c r="N392" s="1"/>
      <c r="O392" s="1"/>
      <c r="P392" s="1"/>
      <c r="Q392" s="1"/>
      <c r="R392" s="1"/>
      <c r="S392" s="1"/>
      <c r="T392" s="1"/>
    </row>
    <row r="393" spans="2:20" ht="12.75" customHeight="1">
      <c r="B393" s="372"/>
      <c r="C393" s="372"/>
      <c r="D393" s="372"/>
      <c r="E393" s="372"/>
      <c r="F393" s="372"/>
      <c r="G393" s="372"/>
      <c r="H393" s="372"/>
      <c r="I393" s="372"/>
      <c r="J393" s="258"/>
      <c r="K393" s="1"/>
      <c r="L393" s="1"/>
      <c r="M393" s="1"/>
      <c r="N393" s="1"/>
      <c r="O393" s="1"/>
      <c r="P393" s="1"/>
      <c r="Q393" s="1"/>
      <c r="R393" s="1"/>
      <c r="S393" s="1"/>
      <c r="T393" s="1"/>
    </row>
    <row r="394" spans="2:20" ht="15">
      <c r="B394" s="266"/>
      <c r="C394" s="266"/>
      <c r="D394" s="266"/>
      <c r="E394" s="266"/>
      <c r="F394" s="266"/>
      <c r="G394" s="266"/>
      <c r="H394" s="266"/>
      <c r="I394" s="266"/>
      <c r="J394" s="259"/>
    </row>
    <row r="395" spans="2:20" ht="15">
      <c r="B395" s="266"/>
      <c r="C395" s="266"/>
      <c r="D395" s="266"/>
      <c r="E395" s="266"/>
      <c r="F395" s="266"/>
      <c r="G395" s="266"/>
      <c r="H395" s="266"/>
      <c r="I395" s="266"/>
      <c r="J395" s="259"/>
    </row>
    <row r="396" spans="2:20" ht="15">
      <c r="B396" s="266"/>
      <c r="C396" s="266"/>
      <c r="D396" s="266"/>
      <c r="E396" s="266"/>
      <c r="F396" s="266"/>
      <c r="G396" s="266"/>
      <c r="H396" s="266"/>
      <c r="I396" s="266"/>
      <c r="J396" s="258"/>
      <c r="K396" s="1"/>
      <c r="L396" s="1"/>
      <c r="M396" s="1"/>
      <c r="N396" s="1"/>
      <c r="O396" s="1"/>
      <c r="P396" s="1"/>
      <c r="Q396" s="1"/>
      <c r="R396" s="1"/>
      <c r="S396" s="1"/>
      <c r="T396" s="1"/>
    </row>
    <row r="397" spans="2:20" ht="15">
      <c r="B397" s="266"/>
      <c r="C397" s="266"/>
      <c r="D397" s="266"/>
      <c r="E397" s="266"/>
      <c r="F397" s="266"/>
      <c r="G397" s="266"/>
      <c r="H397" s="266"/>
      <c r="I397" s="266"/>
      <c r="J397" s="258"/>
      <c r="K397" s="1"/>
      <c r="L397" s="1"/>
      <c r="M397" s="1"/>
      <c r="N397" s="1"/>
      <c r="O397" s="1"/>
      <c r="P397" s="1"/>
      <c r="Q397" s="1"/>
      <c r="R397" s="1"/>
      <c r="S397" s="1"/>
      <c r="T397" s="1"/>
    </row>
    <row r="398" spans="2:20" ht="15">
      <c r="B398" s="266"/>
      <c r="C398" s="266"/>
      <c r="D398" s="266"/>
      <c r="E398" s="266"/>
      <c r="F398" s="266"/>
      <c r="G398" s="266"/>
      <c r="H398" s="266"/>
      <c r="I398" s="266"/>
      <c r="J398" s="258"/>
      <c r="K398" s="1"/>
      <c r="L398" s="1"/>
      <c r="M398" s="1"/>
      <c r="N398" s="1"/>
      <c r="O398" s="1"/>
      <c r="P398" s="1"/>
      <c r="Q398" s="1"/>
      <c r="R398" s="1"/>
      <c r="S398" s="1"/>
      <c r="T398" s="1"/>
    </row>
    <row r="399" spans="2:20" ht="15">
      <c r="B399" s="266"/>
      <c r="C399" s="266"/>
      <c r="D399" s="266"/>
      <c r="E399" s="266"/>
      <c r="F399" s="266"/>
      <c r="G399" s="266"/>
      <c r="H399" s="266"/>
      <c r="I399" s="266"/>
      <c r="J399" s="258"/>
      <c r="K399" s="1"/>
      <c r="L399" s="1"/>
      <c r="M399" s="1"/>
      <c r="N399" s="1"/>
      <c r="O399" s="1"/>
      <c r="P399" s="1"/>
      <c r="Q399" s="1"/>
      <c r="R399" s="1"/>
      <c r="S399" s="1"/>
      <c r="T399" s="1"/>
    </row>
    <row r="400" spans="2:20" ht="15">
      <c r="B400" s="266"/>
      <c r="C400" s="266"/>
      <c r="D400" s="266"/>
      <c r="E400" s="266"/>
      <c r="F400" s="266"/>
      <c r="G400" s="266"/>
      <c r="H400" s="266"/>
      <c r="I400" s="266"/>
      <c r="J400" s="258"/>
      <c r="K400" s="1"/>
      <c r="L400" s="1"/>
      <c r="M400" s="1"/>
      <c r="N400" s="1"/>
      <c r="O400" s="1"/>
      <c r="P400" s="1"/>
      <c r="Q400" s="1"/>
      <c r="R400" s="1"/>
      <c r="S400" s="1"/>
      <c r="T400" s="1"/>
    </row>
    <row r="401" spans="2:20" ht="15">
      <c r="B401" s="266"/>
      <c r="C401" s="266"/>
      <c r="D401" s="266"/>
      <c r="E401" s="266"/>
      <c r="F401" s="266"/>
      <c r="G401" s="266"/>
      <c r="H401" s="266"/>
      <c r="I401" s="266"/>
      <c r="J401" s="258"/>
      <c r="K401" s="1"/>
      <c r="L401" s="1"/>
      <c r="M401" s="1"/>
      <c r="N401" s="1"/>
      <c r="O401" s="1"/>
      <c r="P401" s="1"/>
      <c r="Q401" s="1"/>
      <c r="R401" s="1"/>
      <c r="S401" s="1"/>
      <c r="T401" s="1"/>
    </row>
    <row r="402" spans="2:20" ht="15">
      <c r="B402" s="266"/>
      <c r="C402" s="266"/>
      <c r="D402" s="266"/>
      <c r="E402" s="266"/>
      <c r="F402" s="266"/>
      <c r="G402" s="266"/>
      <c r="H402" s="266"/>
      <c r="I402" s="266"/>
      <c r="J402" s="258"/>
      <c r="K402" s="1"/>
      <c r="L402" s="1"/>
      <c r="M402" s="1"/>
      <c r="N402" s="1"/>
      <c r="O402" s="1"/>
      <c r="P402" s="1"/>
      <c r="Q402" s="1"/>
      <c r="R402" s="1"/>
      <c r="S402" s="1"/>
      <c r="T402" s="1"/>
    </row>
    <row r="403" spans="2:20" ht="15">
      <c r="B403" s="266"/>
      <c r="C403" s="266"/>
      <c r="D403" s="266"/>
      <c r="E403" s="266"/>
      <c r="F403" s="266"/>
      <c r="G403" s="266"/>
      <c r="H403" s="266"/>
      <c r="I403" s="266"/>
      <c r="J403" s="258"/>
      <c r="K403" s="1"/>
      <c r="L403" s="1"/>
      <c r="M403" s="1"/>
      <c r="N403" s="1"/>
      <c r="O403" s="1"/>
      <c r="P403" s="1"/>
      <c r="Q403" s="1"/>
      <c r="R403" s="1"/>
      <c r="S403" s="1"/>
      <c r="T403" s="1"/>
    </row>
    <row r="404" spans="2:20" ht="15">
      <c r="B404" s="266"/>
      <c r="C404" s="266"/>
      <c r="D404" s="266"/>
      <c r="E404" s="266"/>
      <c r="F404" s="266"/>
      <c r="G404" s="266"/>
      <c r="H404" s="266"/>
      <c r="I404" s="266"/>
      <c r="J404" s="258"/>
      <c r="K404" s="1"/>
      <c r="L404" s="1"/>
      <c r="M404" s="1"/>
      <c r="N404" s="1"/>
      <c r="O404" s="1"/>
      <c r="P404" s="1"/>
      <c r="Q404" s="1"/>
      <c r="R404" s="1"/>
      <c r="S404" s="1"/>
      <c r="T404" s="1"/>
    </row>
    <row r="405" spans="2:20" ht="15">
      <c r="B405" s="266"/>
      <c r="C405" s="266"/>
      <c r="D405" s="266"/>
      <c r="E405" s="266"/>
      <c r="F405" s="266"/>
      <c r="G405" s="266"/>
      <c r="H405" s="266"/>
      <c r="I405" s="266"/>
      <c r="J405" s="258"/>
      <c r="K405" s="1"/>
      <c r="L405" s="1"/>
      <c r="M405" s="1"/>
      <c r="N405" s="1"/>
      <c r="O405" s="1"/>
      <c r="P405" s="1"/>
      <c r="Q405" s="1"/>
      <c r="R405" s="1"/>
      <c r="S405" s="1"/>
      <c r="T405" s="1"/>
    </row>
    <row r="406" spans="2:20" ht="15">
      <c r="B406" s="266"/>
      <c r="C406" s="266"/>
      <c r="D406" s="266"/>
      <c r="E406" s="266"/>
      <c r="F406" s="266"/>
      <c r="G406" s="266"/>
      <c r="H406" s="266"/>
      <c r="I406" s="266"/>
      <c r="J406" s="258"/>
      <c r="K406" s="1"/>
      <c r="L406" s="1"/>
      <c r="M406" s="1"/>
      <c r="N406" s="1"/>
      <c r="O406" s="1"/>
      <c r="P406" s="1"/>
      <c r="Q406" s="1"/>
      <c r="R406" s="1"/>
      <c r="S406" s="1"/>
      <c r="T406" s="1"/>
    </row>
    <row r="407" spans="2:20" ht="15">
      <c r="B407" s="266"/>
      <c r="C407" s="266"/>
      <c r="D407" s="266"/>
      <c r="E407" s="266"/>
      <c r="F407" s="266"/>
      <c r="G407" s="266"/>
      <c r="H407" s="266"/>
      <c r="I407" s="266"/>
      <c r="J407" s="259"/>
    </row>
    <row r="408" spans="2:20" ht="15">
      <c r="B408" s="266"/>
      <c r="C408" s="266"/>
      <c r="D408" s="266"/>
      <c r="E408" s="266"/>
      <c r="F408" s="266"/>
      <c r="G408" s="266"/>
      <c r="H408" s="266"/>
      <c r="I408" s="266"/>
      <c r="J408" s="259"/>
    </row>
    <row r="409" spans="2:20" ht="15">
      <c r="B409" s="266"/>
      <c r="C409" s="266"/>
      <c r="D409" s="266"/>
      <c r="E409" s="266"/>
      <c r="F409" s="266"/>
      <c r="G409" s="266"/>
      <c r="H409" s="266"/>
      <c r="I409" s="266"/>
      <c r="J409" s="259"/>
    </row>
    <row r="410" spans="2:20" ht="15">
      <c r="B410" s="266"/>
      <c r="C410" s="266"/>
      <c r="D410" s="266"/>
      <c r="E410" s="266"/>
      <c r="F410" s="266"/>
      <c r="G410" s="266"/>
      <c r="H410" s="266"/>
      <c r="I410" s="266"/>
      <c r="J410" s="259"/>
    </row>
    <row r="411" spans="2:20" ht="15">
      <c r="B411" s="266"/>
      <c r="C411" s="266"/>
      <c r="D411" s="266"/>
      <c r="E411" s="266"/>
      <c r="F411" s="266"/>
      <c r="G411" s="266"/>
      <c r="H411" s="266"/>
      <c r="I411" s="266"/>
      <c r="J411" s="259"/>
    </row>
    <row r="412" spans="2:20" ht="15">
      <c r="B412" s="266"/>
      <c r="C412" s="266"/>
      <c r="D412" s="266"/>
      <c r="E412" s="266"/>
      <c r="F412" s="266"/>
      <c r="G412" s="266"/>
      <c r="H412" s="266"/>
      <c r="I412" s="266"/>
      <c r="J412" s="259"/>
    </row>
    <row r="413" spans="2:20" ht="15">
      <c r="B413" s="266"/>
      <c r="C413" s="266"/>
      <c r="D413" s="266"/>
      <c r="E413" s="266"/>
      <c r="F413" s="266"/>
      <c r="G413" s="266"/>
      <c r="H413" s="266"/>
      <c r="I413" s="266"/>
      <c r="J413" s="258"/>
      <c r="K413" s="1"/>
      <c r="L413" s="1"/>
      <c r="M413" s="1"/>
      <c r="N413" s="1"/>
      <c r="O413" s="1"/>
      <c r="P413" s="1"/>
      <c r="Q413" s="1"/>
      <c r="R413" s="1"/>
      <c r="S413" s="1"/>
      <c r="T413" s="1"/>
    </row>
    <row r="414" spans="2:20" ht="15">
      <c r="B414" s="266"/>
      <c r="C414" s="266"/>
      <c r="D414" s="266"/>
      <c r="E414" s="266"/>
      <c r="F414" s="266"/>
      <c r="G414" s="266"/>
      <c r="H414" s="266"/>
      <c r="I414" s="266"/>
      <c r="J414" s="258"/>
      <c r="K414" s="1"/>
      <c r="L414" s="1"/>
      <c r="M414" s="1"/>
      <c r="N414" s="1"/>
      <c r="O414" s="1"/>
      <c r="P414" s="1"/>
      <c r="Q414" s="1"/>
      <c r="R414" s="1"/>
      <c r="S414" s="1"/>
      <c r="T414" s="1"/>
    </row>
    <row r="415" spans="2:20" ht="15">
      <c r="B415" s="266"/>
      <c r="C415" s="266"/>
      <c r="D415" s="266"/>
      <c r="E415" s="266"/>
      <c r="F415" s="266"/>
      <c r="G415" s="266"/>
      <c r="H415" s="266"/>
      <c r="I415" s="266"/>
      <c r="J415" s="258"/>
      <c r="K415" s="1"/>
      <c r="L415" s="1"/>
      <c r="M415" s="1"/>
      <c r="N415" s="1"/>
      <c r="O415" s="1"/>
      <c r="P415" s="1"/>
      <c r="Q415" s="1"/>
      <c r="R415" s="1"/>
      <c r="S415" s="1"/>
      <c r="T415" s="1"/>
    </row>
    <row r="416" spans="2:20" ht="15">
      <c r="B416" s="266"/>
      <c r="C416" s="266"/>
      <c r="D416" s="266"/>
      <c r="E416" s="266"/>
      <c r="F416" s="266"/>
      <c r="G416" s="266"/>
      <c r="H416" s="266"/>
      <c r="I416" s="266"/>
      <c r="J416" s="258"/>
      <c r="K416" s="1"/>
      <c r="L416" s="1"/>
      <c r="M416" s="1"/>
      <c r="N416" s="1"/>
      <c r="O416" s="1"/>
      <c r="P416" s="1"/>
      <c r="Q416" s="1"/>
      <c r="R416" s="1"/>
      <c r="S416" s="1"/>
      <c r="T416" s="1"/>
    </row>
    <row r="417" spans="2:20" ht="15">
      <c r="B417" s="266"/>
      <c r="C417" s="266"/>
      <c r="D417" s="266"/>
      <c r="E417" s="266"/>
      <c r="F417" s="266"/>
      <c r="G417" s="266"/>
      <c r="H417" s="266"/>
      <c r="I417" s="266"/>
      <c r="J417" s="258"/>
      <c r="K417" s="1"/>
      <c r="L417" s="1"/>
      <c r="M417" s="1"/>
      <c r="N417" s="1"/>
      <c r="O417" s="1"/>
      <c r="P417" s="1"/>
      <c r="Q417" s="1"/>
      <c r="R417" s="1"/>
      <c r="S417" s="1"/>
      <c r="T417" s="1"/>
    </row>
    <row r="418" spans="2:20" ht="15">
      <c r="B418" s="266"/>
      <c r="C418" s="266"/>
      <c r="D418" s="266"/>
      <c r="E418" s="266"/>
      <c r="F418" s="266"/>
      <c r="G418" s="266"/>
      <c r="H418" s="266"/>
      <c r="I418" s="266"/>
      <c r="J418" s="258"/>
      <c r="K418" s="1"/>
      <c r="L418" s="1"/>
      <c r="M418" s="1"/>
      <c r="N418" s="1"/>
      <c r="O418" s="1"/>
      <c r="P418" s="1"/>
      <c r="Q418" s="1"/>
      <c r="R418" s="1"/>
      <c r="S418" s="1"/>
      <c r="T418" s="1"/>
    </row>
    <row r="419" spans="2:20" ht="15">
      <c r="B419" s="266"/>
      <c r="C419" s="266"/>
      <c r="D419" s="266"/>
      <c r="E419" s="266"/>
      <c r="F419" s="266"/>
      <c r="G419" s="266"/>
      <c r="H419" s="266"/>
      <c r="I419" s="266"/>
      <c r="J419" s="258"/>
      <c r="K419" s="1"/>
      <c r="L419" s="1"/>
      <c r="M419" s="1"/>
      <c r="N419" s="1"/>
      <c r="O419" s="1"/>
      <c r="P419" s="1"/>
      <c r="Q419" s="1"/>
      <c r="R419" s="1"/>
      <c r="S419" s="1"/>
      <c r="T419" s="1"/>
    </row>
    <row r="420" spans="2:20" ht="15">
      <c r="B420" s="266"/>
      <c r="C420" s="266"/>
      <c r="D420" s="266"/>
      <c r="E420" s="266"/>
      <c r="F420" s="266"/>
      <c r="G420" s="266"/>
      <c r="H420" s="266"/>
      <c r="I420" s="266"/>
      <c r="J420" s="259"/>
    </row>
    <row r="421" spans="2:20" ht="15">
      <c r="B421" s="266"/>
      <c r="C421" s="266"/>
      <c r="D421" s="266"/>
      <c r="E421" s="266"/>
      <c r="F421" s="266"/>
      <c r="G421" s="266"/>
      <c r="H421" s="266"/>
      <c r="I421" s="266"/>
    </row>
    <row r="422" spans="2:20" ht="15">
      <c r="B422" s="266"/>
      <c r="C422" s="266"/>
      <c r="D422" s="266"/>
      <c r="E422" s="266"/>
      <c r="F422" s="266"/>
      <c r="G422" s="266"/>
      <c r="H422" s="266"/>
      <c r="I422" s="266"/>
    </row>
  </sheetData>
  <mergeCells count="13">
    <mergeCell ref="B393:I393"/>
    <mergeCell ref="B388:I388"/>
    <mergeCell ref="E390:I390"/>
    <mergeCell ref="B62:I62"/>
    <mergeCell ref="B42:I42"/>
    <mergeCell ref="B2:H2"/>
    <mergeCell ref="C3:J3"/>
    <mergeCell ref="C6:I6"/>
    <mergeCell ref="C8:I8"/>
    <mergeCell ref="B39:I39"/>
    <mergeCell ref="B27:I27"/>
    <mergeCell ref="H14:I14"/>
    <mergeCell ref="B21:I21"/>
  </mergeCells>
  <pageMargins left="0.7" right="0.7" top="0.75" bottom="0.75" header="0.3" footer="0.3"/>
  <pageSetup paperSize="9"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Cover Sheet</vt:lpstr>
      <vt:lpstr>Readme</vt:lpstr>
      <vt:lpstr>Prices Summary</vt:lpstr>
      <vt:lpstr>Upfront Charge</vt:lpstr>
      <vt:lpstr>Meter Transfer Fee</vt:lpstr>
      <vt:lpstr>INPUT - Forecast Expenditure</vt:lpstr>
      <vt:lpstr>INPUT Customer #'s</vt:lpstr>
      <vt:lpstr>CALC CAPEX</vt:lpstr>
      <vt:lpstr>CALC Meter Data Services</vt:lpstr>
      <vt:lpstr>CALC Meter Reading</vt:lpstr>
      <vt:lpstr>CALC Meter Maintenance</vt:lpstr>
      <vt:lpstr>CALC ICT opex</vt:lpstr>
      <vt:lpstr>CALC Overheads</vt:lpstr>
      <vt:lpstr>Tariff Forecast</vt:lpstr>
    </vt:vector>
  </TitlesOfParts>
  <Company>Endeavour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Hawkins</dc:creator>
  <cp:lastModifiedBy>Viriya Chittasy</cp:lastModifiedBy>
  <cp:lastPrinted>2014-05-13T04:49:46Z</cp:lastPrinted>
  <dcterms:created xsi:type="dcterms:W3CDTF">2013-08-02T06:55:26Z</dcterms:created>
  <dcterms:modified xsi:type="dcterms:W3CDTF">2015-01-16T05:47:51Z</dcterms:modified>
</cp:coreProperties>
</file>