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65" windowWidth="20610" windowHeight="11640"/>
  </bookViews>
  <sheets>
    <sheet name="AER Summary" sheetId="12" r:id="rId1"/>
    <sheet name="Comparisons" sheetId="13" r:id="rId2"/>
    <sheet name="Service Description" sheetId="14" r:id="rId3"/>
    <sheet name="Projected" sheetId="16" r:id="rId4"/>
  </sheets>
  <externalReferences>
    <externalReference r:id="rId5"/>
    <externalReference r:id="rId6"/>
  </externalReferences>
  <definedNames>
    <definedName name="ANNLEAVE">[1]Control!$D$10</definedName>
    <definedName name="AWI">[2]Control!$D$6</definedName>
    <definedName name="AWILY">[2]Control!$D$7</definedName>
    <definedName name="OTHLEAVE">[1]Control!$D$11</definedName>
    <definedName name="WEEKS">[1]Control!$D$9</definedName>
  </definedNames>
  <calcPr calcId="125725"/>
</workbook>
</file>

<file path=xl/calcChain.xml><?xml version="1.0" encoding="utf-8"?>
<calcChain xmlns="http://schemas.openxmlformats.org/spreadsheetml/2006/main">
  <c r="I114" i="16"/>
  <c r="H114"/>
  <c r="G114"/>
  <c r="F114"/>
  <c r="E114"/>
  <c r="J114" l="1"/>
  <c r="C88"/>
  <c r="D88"/>
  <c r="I69" l="1"/>
  <c r="G69" s="1"/>
  <c r="E69" s="1"/>
  <c r="D69" s="1"/>
  <c r="C69" s="1"/>
  <c r="D89"/>
  <c r="E89" s="1"/>
  <c r="G89" s="1"/>
  <c r="I89" s="1"/>
  <c r="C89"/>
  <c r="E88"/>
  <c r="G141"/>
  <c r="F141"/>
  <c r="E141"/>
  <c r="D141"/>
  <c r="C141"/>
  <c r="J122"/>
  <c r="J121"/>
  <c r="J120"/>
  <c r="I119"/>
  <c r="I123" s="1"/>
  <c r="H119"/>
  <c r="H123" s="1"/>
  <c r="G119"/>
  <c r="G123" s="1"/>
  <c r="F119"/>
  <c r="F123" s="1"/>
  <c r="E119"/>
  <c r="E123" s="1"/>
  <c r="J113"/>
  <c r="J112"/>
  <c r="G111"/>
  <c r="G115" s="1"/>
  <c r="E130" s="1"/>
  <c r="E131" s="1"/>
  <c r="F111"/>
  <c r="F115" s="1"/>
  <c r="D130" s="1"/>
  <c r="E111"/>
  <c r="C87" l="1"/>
  <c r="D87" s="1"/>
  <c r="D94"/>
  <c r="E87"/>
  <c r="G88"/>
  <c r="E115"/>
  <c r="C130" s="1"/>
  <c r="C94"/>
  <c r="H141"/>
  <c r="E132"/>
  <c r="E144" s="1"/>
  <c r="D131"/>
  <c r="D132" s="1"/>
  <c r="D144" s="1"/>
  <c r="J119"/>
  <c r="J123" s="1"/>
  <c r="C131" l="1"/>
  <c r="C132" s="1"/>
  <c r="C144" s="1"/>
  <c r="H111"/>
  <c r="I88"/>
  <c r="G87"/>
  <c r="E94"/>
  <c r="I111" l="1"/>
  <c r="I115" s="1"/>
  <c r="I130" s="1"/>
  <c r="I87"/>
  <c r="I94" s="1"/>
  <c r="G94"/>
  <c r="K94" s="1"/>
  <c r="H115"/>
  <c r="G130" s="1"/>
  <c r="J111" l="1"/>
  <c r="J115" s="1"/>
  <c r="G131"/>
  <c r="G132" s="1"/>
  <c r="F144" s="1"/>
  <c r="K130"/>
  <c r="I131"/>
  <c r="I132" s="1"/>
  <c r="G144" s="1"/>
  <c r="K87"/>
  <c r="K131" l="1"/>
  <c r="K132" s="1"/>
  <c r="H144" s="1"/>
  <c r="D30" i="12" l="1"/>
  <c r="E30"/>
  <c r="F30"/>
  <c r="G30"/>
  <c r="C30"/>
  <c r="C31" s="1"/>
  <c r="A11" i="13" l="1"/>
  <c r="D44" i="12"/>
  <c r="E44" s="1"/>
  <c r="F44" s="1"/>
  <c r="G44" s="1"/>
  <c r="D29"/>
  <c r="D31" s="1"/>
  <c r="H44" l="1"/>
  <c r="E29"/>
  <c r="E31" s="1"/>
  <c r="F29" l="1"/>
  <c r="F31" s="1"/>
  <c r="G29" l="1"/>
  <c r="G31" s="1"/>
  <c r="H29" l="1"/>
  <c r="D32" l="1"/>
  <c r="D47" s="1"/>
  <c r="H30"/>
  <c r="C6" l="1"/>
  <c r="F32"/>
  <c r="F47" s="1"/>
  <c r="C32"/>
  <c r="C47" s="1"/>
  <c r="G32"/>
  <c r="G47" s="1"/>
  <c r="E32"/>
  <c r="E47" s="1"/>
  <c r="H47" l="1"/>
  <c r="B4" i="13"/>
  <c r="B11" s="1"/>
  <c r="H31" i="12"/>
  <c r="H32" s="1"/>
</calcChain>
</file>

<file path=xl/comments1.xml><?xml version="1.0" encoding="utf-8"?>
<comments xmlns="http://schemas.openxmlformats.org/spreadsheetml/2006/main">
  <authors>
    <author>t52274</author>
  </authors>
  <commentList>
    <comment ref="F45" authorId="0">
      <text>
        <r>
          <rPr>
            <b/>
            <sz val="8"/>
            <color indexed="81"/>
            <rFont val="Tahoma"/>
            <family val="2"/>
          </rPr>
          <t>t52274:</t>
        </r>
        <r>
          <rPr>
            <sz val="8"/>
            <color indexed="81"/>
            <rFont val="Tahoma"/>
            <family val="2"/>
          </rPr>
          <t xml:space="preserve">
5 mins AHT assumed 
</t>
        </r>
      </text>
    </comment>
  </commentList>
</comments>
</file>

<file path=xl/sharedStrings.xml><?xml version="1.0" encoding="utf-8"?>
<sst xmlns="http://schemas.openxmlformats.org/spreadsheetml/2006/main" count="231" uniqueCount="107">
  <si>
    <t>Alternative Control Service Summary</t>
  </si>
  <si>
    <t>Service:</t>
  </si>
  <si>
    <t>Detailed Service Description</t>
  </si>
  <si>
    <t>Total</t>
  </si>
  <si>
    <t>Notes:</t>
  </si>
  <si>
    <t>Workload</t>
  </si>
  <si>
    <t>Unit Prices</t>
  </si>
  <si>
    <t>Average cost per unit</t>
  </si>
  <si>
    <t>FY2015</t>
  </si>
  <si>
    <t>FY2016</t>
  </si>
  <si>
    <t>FY2017</t>
  </si>
  <si>
    <t>FY2018</t>
  </si>
  <si>
    <t>FY2019</t>
  </si>
  <si>
    <t>Projected volumes</t>
  </si>
  <si>
    <t>Indirect Costs</t>
  </si>
  <si>
    <t>Recovery of Debt Collection Costs - Dishonoured Transactions</t>
  </si>
  <si>
    <t>N/A</t>
  </si>
  <si>
    <t>Pricing mechanism</t>
  </si>
  <si>
    <t>Current Fee</t>
  </si>
  <si>
    <t>Fee Based</t>
  </si>
  <si>
    <t>Available on "Service Description" sheet.</t>
  </si>
  <si>
    <t>2014-2019 Pricing Methodology for Service (Summary)</t>
  </si>
  <si>
    <t>Historical revenue, costs and volumes</t>
  </si>
  <si>
    <t>Forecast revenue, costs and volumes</t>
  </si>
  <si>
    <t>Historical information not known for this service</t>
  </si>
  <si>
    <t>Bottom up estimates applied, assuming a forecast volume of 2,000 pa</t>
  </si>
  <si>
    <t>NEW</t>
  </si>
  <si>
    <t xml:space="preserve">Method 3: Bottom up costs </t>
  </si>
  <si>
    <t>Projected Costs for FY2014-19 Regulatory Period</t>
  </si>
  <si>
    <t>Costs</t>
  </si>
  <si>
    <t>Direct Costs</t>
  </si>
  <si>
    <t>Estimated Costs</t>
  </si>
  <si>
    <t>Total Costs</t>
  </si>
  <si>
    <t xml:space="preserve">Bottom up costing approach has been used (time and labour) rather than historic costs. </t>
  </si>
  <si>
    <t>Projected Volumes for FY2014-19 Regulatory Period</t>
  </si>
  <si>
    <t>Ave unit price</t>
  </si>
  <si>
    <t>Alternative Control Service - Service Description</t>
  </si>
  <si>
    <r>
      <t>Existing Service Description (2009 - 14) (</t>
    </r>
    <r>
      <rPr>
        <b/>
        <i/>
        <sz val="11"/>
        <color theme="0"/>
        <rFont val="Calibri"/>
        <family val="2"/>
        <scheme val="minor"/>
      </rPr>
      <t>AER Final Decision April 2009)</t>
    </r>
  </si>
  <si>
    <t>NEW FEE (Service provided but no fee currently in place).</t>
  </si>
  <si>
    <t>AER Framework and Approach paper March 2013</t>
  </si>
  <si>
    <t>Alternative Control Service - Benchmarking workings</t>
  </si>
  <si>
    <t>No direct comparison with other jurisdictions.</t>
  </si>
  <si>
    <t>Comparisons</t>
  </si>
  <si>
    <t>Comparisons within NSW</t>
  </si>
  <si>
    <t>Ausgrid</t>
  </si>
  <si>
    <t>Endeavour Energy</t>
  </si>
  <si>
    <t>Essential Energy</t>
  </si>
  <si>
    <t xml:space="preserve">Detail: Calculated on 5 mins AHT for a grade 7 clerical employee + $16.50 dishonour fee from the relevant financial institution
</t>
  </si>
  <si>
    <t xml:space="preserve">Ausgrid currently incurs costs, including bank fees when a network customer’s or ASP’s cheque for the payment of network-related services is dishonoured. </t>
  </si>
  <si>
    <t>Recovery of debt collection costs – dishonoured transactions
B2B service orders from retailers to obtain a final read for customer move-outs or to obtain a start read where property has been vacant</t>
  </si>
  <si>
    <t>New service</t>
  </si>
  <si>
    <t>Avg Unit Price</t>
  </si>
  <si>
    <t>Total Cost</t>
  </si>
  <si>
    <t>Avg Total Cost pa</t>
  </si>
  <si>
    <t>Assume volume of 2,000 pa for Reg Period.</t>
  </si>
  <si>
    <t xml:space="preserve">Recovery of debt collection costs – dishonoured transactions.
Ausgrid currently incurs costs, including bank fees when a network customer’s or ASP’s cheque for the payment of network-related services is dishonoured. 
</t>
  </si>
  <si>
    <t>Justification for Variance in Proposed Service Price</t>
  </si>
  <si>
    <t>2009-2014 Pricing Methodology &amp; Structure</t>
  </si>
  <si>
    <t>Not currently charged. Service provided but no charging methodology in place.</t>
  </si>
  <si>
    <t>2014-2019 Pricing Methodology for service</t>
  </si>
  <si>
    <t xml:space="preserve">The pricing for service was determined by a top down modelling method based on the 2013 costs and number of services provided. </t>
  </si>
  <si>
    <t>Existing Operational Process Flow</t>
  </si>
  <si>
    <t xml:space="preserve">Unit Price/Total Costs </t>
  </si>
  <si>
    <t>Labour Related Costs</t>
  </si>
  <si>
    <t xml:space="preserve">Total </t>
  </si>
  <si>
    <t>Task</t>
  </si>
  <si>
    <t>Employee Level</t>
  </si>
  <si>
    <t>Paypoint</t>
  </si>
  <si>
    <t>Labour</t>
  </si>
  <si>
    <t>Labour Oncost</t>
  </si>
  <si>
    <t>Overhead</t>
  </si>
  <si>
    <t>Indirect Ohead %</t>
  </si>
  <si>
    <t xml:space="preserve">Indirect Ohead </t>
  </si>
  <si>
    <t>Unit Cost</t>
  </si>
  <si>
    <t>Dishonoured Cheque Process</t>
  </si>
  <si>
    <t>Dishonour Fee</t>
  </si>
  <si>
    <t>Task 3</t>
  </si>
  <si>
    <t>Task 4</t>
  </si>
  <si>
    <t>Task 5</t>
  </si>
  <si>
    <t>Task 6</t>
  </si>
  <si>
    <t>Task 7</t>
  </si>
  <si>
    <t>Ex CAM</t>
  </si>
  <si>
    <t>Task 8</t>
  </si>
  <si>
    <t>Historical Volumes/Costs (ex CAM)</t>
  </si>
  <si>
    <t>The following  volumes were completed:</t>
  </si>
  <si>
    <t>FY2009</t>
  </si>
  <si>
    <t>FY2010</t>
  </si>
  <si>
    <t>FY2011</t>
  </si>
  <si>
    <t>FY2012</t>
  </si>
  <si>
    <t>FY2013</t>
  </si>
  <si>
    <t>Volumes</t>
  </si>
  <si>
    <t>Volumes unknown, unit cost applied by backcasting from 2012-13 using 2.5% CPI</t>
  </si>
  <si>
    <t>Projected Costs/Volumes for FY2014-19 Regulatory Period (ex CAM)</t>
  </si>
  <si>
    <t xml:space="preserve">Labour Related </t>
  </si>
  <si>
    <t>Disghonour Fee Related</t>
  </si>
  <si>
    <t>Real Escalators by Type</t>
  </si>
  <si>
    <t>% YOY (Compound)</t>
  </si>
  <si>
    <t>Labour EGW</t>
  </si>
  <si>
    <t>Labour Hire</t>
  </si>
  <si>
    <t>Contracted Services</t>
  </si>
  <si>
    <t>Materials/Other</t>
  </si>
  <si>
    <t>Cost Incorporating Real Escalators</t>
  </si>
  <si>
    <t>Projected Costs for FY2014-19 Regulatory Period (After applying real escalators)</t>
  </si>
  <si>
    <t>Indirect Costs %</t>
  </si>
  <si>
    <t>The following service order volumes were completed:</t>
  </si>
  <si>
    <t>Indirect Cost (CAM) %</t>
  </si>
  <si>
    <t>Proposed Fee (FY15/16)</t>
  </si>
</sst>
</file>

<file path=xl/styles.xml><?xml version="1.0" encoding="utf-8"?>
<styleSheet xmlns="http://schemas.openxmlformats.org/spreadsheetml/2006/main">
  <numFmts count="10">
    <numFmt numFmtId="8" formatCode="&quot;$&quot;#,##0.00;[Red]\-&quot;$&quot;#,##0.00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&quot;$&quot;* #,##0_-;\-&quot;$&quot;* #,##0_-;_-&quot;$&quot;* &quot;-&quot;??_-;_-@_-"/>
    <numFmt numFmtId="167" formatCode="_-* #,##0_-;\-* #,##0_-;_-* &quot;-&quot;??_-;_-@_-"/>
    <numFmt numFmtId="168" formatCode="&quot;$&quot;#,##0.00"/>
    <numFmt numFmtId="169" formatCode="_(* #,##0_);_(* \(#,##0\);_(* &quot;-&quot;??_);_(@_)"/>
    <numFmt numFmtId="170" formatCode="_(&quot;$&quot;* #,##0_);_(&quot;$&quot;* \(#,##0\);_(&quot;$&quot;* &quot;-&quot;??_);_(@_)"/>
    <numFmt numFmtId="171" formatCode="0.0%"/>
    <numFmt numFmtId="172" formatCode="0.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65A6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color rgb="FF3F3F76"/>
      <name val="Tahoma"/>
      <family val="2"/>
    </font>
    <font>
      <b/>
      <i/>
      <sz val="11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sz val="11"/>
      <color rgb="FF3F3F76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65A6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13294B"/>
        <bgColor indexed="64"/>
      </patternFill>
    </fill>
    <fill>
      <patternFill patternType="solid">
        <fgColor rgb="FF0065A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</patternFill>
    </fill>
    <fill>
      <patternFill patternType="solid">
        <fgColor rgb="FFFFCC99"/>
      </patternFill>
    </fill>
    <fill>
      <patternFill patternType="solid">
        <fgColor rgb="FF209AD2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rgb="FF0065A6"/>
      </top>
      <bottom style="double">
        <color rgb="FF0065A6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rgb="FF0070C0"/>
      </top>
      <bottom style="double">
        <color rgb="FF0070C0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4" fillId="5" borderId="0" applyNumberFormat="0" applyBorder="0" applyAlignment="0" applyProtection="0"/>
    <xf numFmtId="0" fontId="9" fillId="6" borderId="9" applyNumberFormat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35">
    <xf numFmtId="0" fontId="0" fillId="0" borderId="0" xfId="0"/>
    <xf numFmtId="0" fontId="2" fillId="3" borderId="6" xfId="0" applyFont="1" applyFill="1" applyBorder="1" applyAlignment="1">
      <alignment horizontal="center"/>
    </xf>
    <xf numFmtId="0" fontId="3" fillId="0" borderId="0" xfId="0" applyFont="1"/>
    <xf numFmtId="0" fontId="0" fillId="0" borderId="0" xfId="0" applyFill="1"/>
    <xf numFmtId="0" fontId="0" fillId="0" borderId="0" xfId="0" applyAlignment="1">
      <alignment horizontal="left"/>
    </xf>
    <xf numFmtId="167" fontId="3" fillId="0" borderId="0" xfId="1" applyNumberFormat="1" applyFont="1"/>
    <xf numFmtId="164" fontId="6" fillId="0" borderId="0" xfId="2" applyNumberFormat="1" applyFont="1"/>
    <xf numFmtId="0" fontId="4" fillId="2" borderId="0" xfId="0" applyFont="1" applyFill="1"/>
    <xf numFmtId="0" fontId="2" fillId="3" borderId="1" xfId="0" applyFont="1" applyFill="1" applyBorder="1"/>
    <xf numFmtId="0" fontId="2" fillId="3" borderId="0" xfId="0" applyFont="1" applyFill="1" applyBorder="1"/>
    <xf numFmtId="0" fontId="3" fillId="4" borderId="0" xfId="0" applyFont="1" applyFill="1" applyBorder="1" applyAlignment="1">
      <alignment horizontal="left"/>
    </xf>
    <xf numFmtId="164" fontId="3" fillId="4" borderId="0" xfId="2" applyFont="1" applyFill="1" applyBorder="1" applyAlignment="1">
      <alignment horizontal="left"/>
    </xf>
    <xf numFmtId="164" fontId="2" fillId="5" borderId="0" xfId="6" applyNumberFormat="1" applyFont="1" applyBorder="1" applyAlignment="1">
      <alignment horizontal="left"/>
    </xf>
    <xf numFmtId="0" fontId="0" fillId="0" borderId="0" xfId="0"/>
    <xf numFmtId="0" fontId="2" fillId="2" borderId="0" xfId="0" applyFont="1" applyFill="1"/>
    <xf numFmtId="0" fontId="2" fillId="3" borderId="5" xfId="0" applyFont="1" applyFill="1" applyBorder="1" applyAlignment="1">
      <alignment horizontal="left"/>
    </xf>
    <xf numFmtId="0" fontId="0" fillId="4" borderId="4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center"/>
    </xf>
    <xf numFmtId="0" fontId="0" fillId="4" borderId="4" xfId="0" applyFill="1" applyBorder="1" applyAlignment="1">
      <alignment horizontal="left"/>
    </xf>
    <xf numFmtId="0" fontId="4" fillId="0" borderId="0" xfId="0" applyFont="1" applyFill="1"/>
    <xf numFmtId="0" fontId="3" fillId="0" borderId="3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5" borderId="0" xfId="6" applyBorder="1" applyAlignment="1">
      <alignment horizontal="left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Alignment="1">
      <alignment horizontal="left"/>
    </xf>
    <xf numFmtId="0" fontId="0" fillId="0" borderId="4" xfId="0" applyBorder="1" applyAlignment="1"/>
    <xf numFmtId="0" fontId="0" fillId="0" borderId="0" xfId="0" applyAlignment="1"/>
    <xf numFmtId="0" fontId="0" fillId="0" borderId="0" xfId="0" applyFill="1" applyBorder="1" applyAlignment="1">
      <alignment vertical="top"/>
    </xf>
    <xf numFmtId="166" fontId="5" fillId="0" borderId="0" xfId="2" applyNumberFormat="1" applyFont="1"/>
    <xf numFmtId="166" fontId="3" fillId="0" borderId="0" xfId="2" applyNumberFormat="1" applyFont="1"/>
    <xf numFmtId="166" fontId="3" fillId="0" borderId="0" xfId="3" applyNumberFormat="1" applyFont="1"/>
    <xf numFmtId="0" fontId="2" fillId="7" borderId="5" xfId="0" applyFont="1" applyFill="1" applyBorder="1"/>
    <xf numFmtId="166" fontId="2" fillId="7" borderId="6" xfId="2" applyNumberFormat="1" applyFont="1" applyFill="1" applyBorder="1"/>
    <xf numFmtId="166" fontId="0" fillId="0" borderId="0" xfId="0" applyNumberFormat="1"/>
    <xf numFmtId="0" fontId="0" fillId="0" borderId="4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0" fillId="4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6" fillId="0" borderId="0" xfId="1" applyNumberFormat="1" applyFont="1"/>
    <xf numFmtId="0" fontId="2" fillId="3" borderId="0" xfId="0" applyFont="1" applyFill="1" applyBorder="1" applyAlignment="1">
      <alignment horizontal="left"/>
    </xf>
    <xf numFmtId="0" fontId="7" fillId="0" borderId="0" xfId="0" applyFont="1" applyAlignment="1">
      <alignment horizontal="left" indent="15"/>
    </xf>
    <xf numFmtId="0" fontId="11" fillId="0" borderId="0" xfId="0" applyFont="1" applyAlignment="1">
      <alignment horizontal="left" indent="15"/>
    </xf>
    <xf numFmtId="0" fontId="0" fillId="0" borderId="0" xfId="0" applyNumberFormat="1" applyAlignment="1">
      <alignment horizontal="left"/>
    </xf>
    <xf numFmtId="0" fontId="2" fillId="3" borderId="6" xfId="0" applyFont="1" applyFill="1" applyBorder="1" applyAlignment="1">
      <alignment horizontal="center" wrapText="1"/>
    </xf>
    <xf numFmtId="0" fontId="0" fillId="0" borderId="8" xfId="0" applyBorder="1" applyAlignment="1">
      <alignment wrapText="1"/>
    </xf>
    <xf numFmtId="8" fontId="0" fillId="0" borderId="8" xfId="0" applyNumberFormat="1" applyBorder="1" applyAlignment="1">
      <alignment horizontal="right"/>
    </xf>
    <xf numFmtId="8" fontId="12" fillId="6" borderId="9" xfId="7" applyNumberFormat="1" applyFont="1" applyAlignment="1">
      <alignment horizontal="right"/>
    </xf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13" fillId="0" borderId="0" xfId="0" applyFont="1"/>
    <xf numFmtId="169" fontId="6" fillId="0" borderId="0" xfId="1" applyNumberFormat="1" applyFont="1"/>
    <xf numFmtId="170" fontId="6" fillId="0" borderId="0" xfId="2" applyNumberFormat="1" applyFont="1"/>
    <xf numFmtId="164" fontId="3" fillId="4" borderId="3" xfId="0" applyNumberFormat="1" applyFont="1" applyFill="1" applyBorder="1" applyAlignment="1">
      <alignment horizontal="left"/>
    </xf>
    <xf numFmtId="0" fontId="2" fillId="3" borderId="6" xfId="0" applyFont="1" applyFill="1" applyBorder="1"/>
    <xf numFmtId="0" fontId="2" fillId="3" borderId="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164" fontId="5" fillId="0" borderId="0" xfId="0" applyNumberFormat="1" applyFont="1"/>
    <xf numFmtId="9" fontId="5" fillId="0" borderId="0" xfId="3" applyFont="1"/>
    <xf numFmtId="9" fontId="5" fillId="0" borderId="0" xfId="0" applyNumberFormat="1" applyFont="1"/>
    <xf numFmtId="171" fontId="5" fillId="0" borderId="0" xfId="0" applyNumberFormat="1" applyFont="1"/>
    <xf numFmtId="164" fontId="14" fillId="0" borderId="0" xfId="0" applyNumberFormat="1" applyFont="1"/>
    <xf numFmtId="164" fontId="0" fillId="0" borderId="0" xfId="0" applyNumberFormat="1"/>
    <xf numFmtId="2" fontId="5" fillId="0" borderId="0" xfId="0" applyNumberFormat="1" applyFont="1" applyBorder="1" applyAlignment="1">
      <alignment vertical="center" wrapText="1"/>
    </xf>
    <xf numFmtId="164" fontId="5" fillId="0" borderId="0" xfId="2" applyFont="1" applyBorder="1" applyAlignment="1">
      <alignment vertical="center" wrapText="1"/>
    </xf>
    <xf numFmtId="164" fontId="5" fillId="0" borderId="0" xfId="2" applyFont="1"/>
    <xf numFmtId="164" fontId="14" fillId="0" borderId="11" xfId="0" applyNumberFormat="1" applyFont="1" applyBorder="1"/>
    <xf numFmtId="0" fontId="0" fillId="0" borderId="0" xfId="0" applyFill="1" applyBorder="1"/>
    <xf numFmtId="0" fontId="2" fillId="7" borderId="12" xfId="0" applyFont="1" applyFill="1" applyBorder="1"/>
    <xf numFmtId="0" fontId="2" fillId="7" borderId="13" xfId="0" applyFont="1" applyFill="1" applyBorder="1"/>
    <xf numFmtId="0" fontId="2" fillId="7" borderId="12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172" fontId="0" fillId="0" borderId="0" xfId="0" applyNumberFormat="1"/>
    <xf numFmtId="170" fontId="5" fillId="0" borderId="1" xfId="8" applyNumberFormat="1" applyFont="1" applyFill="1" applyBorder="1"/>
    <xf numFmtId="170" fontId="14" fillId="0" borderId="1" xfId="8" applyNumberFormat="1" applyFont="1" applyFill="1" applyBorder="1"/>
    <xf numFmtId="170" fontId="5" fillId="0" borderId="14" xfId="8" applyNumberFormat="1" applyFont="1" applyFill="1" applyBorder="1"/>
    <xf numFmtId="170" fontId="5" fillId="0" borderId="15" xfId="8" applyNumberFormat="1" applyFont="1" applyFill="1" applyBorder="1"/>
    <xf numFmtId="170" fontId="14" fillId="0" borderId="15" xfId="8" applyNumberFormat="1" applyFont="1" applyFill="1" applyBorder="1"/>
    <xf numFmtId="166" fontId="5" fillId="0" borderId="0" xfId="8" applyNumberFormat="1" applyFont="1"/>
    <xf numFmtId="166" fontId="2" fillId="7" borderId="6" xfId="8" applyNumberFormat="1" applyFont="1" applyFill="1" applyBorder="1"/>
    <xf numFmtId="171" fontId="2" fillId="7" borderId="6" xfId="3" applyNumberFormat="1" applyFont="1" applyFill="1" applyBorder="1"/>
    <xf numFmtId="0" fontId="0" fillId="0" borderId="0" xfId="0" applyFont="1"/>
    <xf numFmtId="167" fontId="6" fillId="0" borderId="0" xfId="9" applyNumberFormat="1" applyFont="1"/>
    <xf numFmtId="167" fontId="3" fillId="0" borderId="0" xfId="9" applyNumberFormat="1" applyFont="1"/>
    <xf numFmtId="164" fontId="6" fillId="0" borderId="0" xfId="4" applyFont="1"/>
    <xf numFmtId="164" fontId="15" fillId="0" borderId="0" xfId="4" applyFont="1"/>
    <xf numFmtId="0" fontId="2" fillId="3" borderId="7" xfId="0" applyFont="1" applyFill="1" applyBorder="1" applyAlignment="1">
      <alignment horizontal="center"/>
    </xf>
    <xf numFmtId="0" fontId="0" fillId="4" borderId="0" xfId="0" applyFill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0" fillId="0" borderId="0" xfId="0" applyFill="1" applyAlignment="1"/>
    <xf numFmtId="168" fontId="3" fillId="0" borderId="7" xfId="2" applyNumberFormat="1" applyFont="1" applyFill="1" applyBorder="1" applyAlignment="1">
      <alignment horizontal="left"/>
    </xf>
    <xf numFmtId="168" fontId="4" fillId="0" borderId="0" xfId="6" applyNumberFormat="1" applyFill="1" applyBorder="1" applyAlignment="1">
      <alignment horizontal="left"/>
    </xf>
    <xf numFmtId="0" fontId="4" fillId="0" borderId="0" xfId="6" applyFill="1" applyAlignment="1"/>
    <xf numFmtId="0" fontId="0" fillId="4" borderId="10" xfId="0" applyFill="1" applyBorder="1" applyAlignment="1">
      <alignment horizontal="left"/>
    </xf>
    <xf numFmtId="0" fontId="0" fillId="4" borderId="4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168" fontId="4" fillId="5" borderId="0" xfId="6" applyNumberFormat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18" fillId="4" borderId="4" xfId="0" applyFont="1" applyFill="1" applyBorder="1" applyAlignment="1">
      <alignment horizontal="left" vertical="top" wrapText="1"/>
    </xf>
    <xf numFmtId="0" fontId="18" fillId="4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0" fillId="4" borderId="0" xfId="0" applyFill="1" applyAlignment="1">
      <alignment horizontal="left" vertical="top" wrapText="1"/>
    </xf>
    <xf numFmtId="171" fontId="2" fillId="7" borderId="7" xfId="3" applyNumberFormat="1" applyFont="1" applyFill="1" applyBorder="1" applyAlignment="1">
      <alignment horizontal="right"/>
    </xf>
    <xf numFmtId="171" fontId="2" fillId="7" borderId="5" xfId="3" applyNumberFormat="1" applyFont="1" applyFill="1" applyBorder="1" applyAlignment="1">
      <alignment horizontal="right"/>
    </xf>
    <xf numFmtId="171" fontId="2" fillId="7" borderId="7" xfId="3" applyNumberFormat="1" applyFont="1" applyFill="1" applyBorder="1" applyAlignment="1">
      <alignment horizontal="center"/>
    </xf>
    <xf numFmtId="171" fontId="2" fillId="7" borderId="5" xfId="3" applyNumberFormat="1" applyFont="1" applyFill="1" applyBorder="1" applyAlignment="1">
      <alignment horizontal="center"/>
    </xf>
    <xf numFmtId="0" fontId="0" fillId="4" borderId="4" xfId="0" applyFill="1" applyBorder="1" applyAlignment="1">
      <alignment horizontal="left"/>
    </xf>
    <xf numFmtId="0" fontId="0" fillId="4" borderId="0" xfId="0" applyFill="1" applyAlignment="1">
      <alignment horizontal="center"/>
    </xf>
    <xf numFmtId="166" fontId="5" fillId="0" borderId="0" xfId="8" applyNumberFormat="1" applyFont="1" applyAlignment="1">
      <alignment horizontal="center"/>
    </xf>
    <xf numFmtId="166" fontId="3" fillId="0" borderId="0" xfId="8" applyNumberFormat="1" applyFont="1" applyAlignment="1">
      <alignment horizontal="center"/>
    </xf>
    <xf numFmtId="166" fontId="2" fillId="7" borderId="7" xfId="8" applyNumberFormat="1" applyFont="1" applyFill="1" applyBorder="1" applyAlignment="1">
      <alignment horizontal="center"/>
    </xf>
    <xf numFmtId="166" fontId="2" fillId="7" borderId="5" xfId="8" applyNumberFormat="1" applyFont="1" applyFill="1" applyBorder="1" applyAlignment="1">
      <alignment horizontal="center"/>
    </xf>
    <xf numFmtId="166" fontId="2" fillId="7" borderId="0" xfId="8" applyNumberFormat="1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166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center"/>
    </xf>
    <xf numFmtId="169" fontId="6" fillId="0" borderId="0" xfId="1" applyNumberFormat="1" applyFont="1" applyAlignment="1">
      <alignment horizontal="center"/>
    </xf>
    <xf numFmtId="0" fontId="0" fillId="4" borderId="0" xfId="0" applyFill="1" applyBorder="1" applyAlignment="1">
      <alignment horizontal="left" vertical="top"/>
    </xf>
    <xf numFmtId="0" fontId="0" fillId="4" borderId="4" xfId="0" applyFill="1" applyBorder="1" applyAlignment="1">
      <alignment horizontal="left" vertical="top"/>
    </xf>
  </cellXfs>
  <cellStyles count="10">
    <cellStyle name="Accent2" xfId="6" builtinId="33"/>
    <cellStyle name="Comma" xfId="1" builtinId="3"/>
    <cellStyle name="Comma 2" xfId="9"/>
    <cellStyle name="Currency" xfId="2" builtinId="4"/>
    <cellStyle name="Currency 2" xfId="4"/>
    <cellStyle name="Currency 4" xfId="8"/>
    <cellStyle name="Input" xfId="7" builtinId="20"/>
    <cellStyle name="Normal" xfId="0" builtinId="0"/>
    <cellStyle name="Normal 2" xfId="5"/>
    <cellStyle name="Percent" xfId="3" builtinId="5"/>
  </cellStyles>
  <dxfs count="0"/>
  <tableStyles count="0" defaultTableStyle="TableStyleMedium9" defaultPivotStyle="PivotStyleLight16"/>
  <colors>
    <mruColors>
      <color rgb="FF0065A6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s\BUD1213\Labour%20Budget%20Templates\Metering%20Provisioning%20UPDATED%20FOR%20AMR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s\BUD1213\Labour%20Budget%20Templates\Network%20Revenue%20&amp;%20Services%20v3%20updated%20(new%20oncost%20rates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rol"/>
      <sheetName val="Summary"/>
      <sheetName val="Head Count"/>
      <sheetName val="Category Split"/>
      <sheetName val="Cost Split"/>
      <sheetName val="4611"/>
      <sheetName val="4611 LH"/>
      <sheetName val="4613"/>
      <sheetName val="4613 LH"/>
      <sheetName val="PAY POINTS"/>
      <sheetName val="Sheet2"/>
      <sheetName val="4613 (working)"/>
      <sheetName val="4611 (working)"/>
      <sheetName val="erin version 4613"/>
      <sheetName val="erin version 4611"/>
    </sheetNames>
    <sheetDataSet>
      <sheetData sheetId="0">
        <row r="9">
          <cell r="D9">
            <v>52.142857142857146</v>
          </cell>
        </row>
        <row r="10">
          <cell r="D10">
            <v>4</v>
          </cell>
        </row>
        <row r="11">
          <cell r="D11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ntrol"/>
      <sheetName val="FY2012 Labour Budget"/>
      <sheetName val="Summary"/>
      <sheetName val="Head Count"/>
      <sheetName val="Category Split"/>
      <sheetName val="Cost Split"/>
      <sheetName val="4520"/>
      <sheetName val="4520 LH"/>
      <sheetName val="4521"/>
      <sheetName val="4521 LH"/>
      <sheetName val="4909"/>
      <sheetName val="4909 LH"/>
      <sheetName val="Sheet1"/>
    </sheetNames>
    <sheetDataSet>
      <sheetData sheetId="0">
        <row r="6">
          <cell r="D6">
            <v>4.0399999999999991E-2</v>
          </cell>
        </row>
        <row r="7">
          <cell r="D7">
            <v>0.02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D47"/>
  <sheetViews>
    <sheetView showGridLines="0" tabSelected="1" topLeftCell="A13" workbookViewId="0">
      <selection activeCell="J21" sqref="J21"/>
    </sheetView>
  </sheetViews>
  <sheetFormatPr defaultRowHeight="15"/>
  <cols>
    <col min="1" max="1" width="2.42578125" style="13" customWidth="1"/>
    <col min="2" max="2" width="39.42578125" style="13" customWidth="1"/>
    <col min="3" max="7" width="13.140625" style="13" customWidth="1"/>
    <col min="8" max="8" width="15.28515625" style="13" bestFit="1" customWidth="1"/>
    <col min="9" max="10" width="9.5703125" style="13" bestFit="1" customWidth="1"/>
    <col min="11" max="15" width="9.140625" style="13"/>
    <col min="16" max="16" width="5.28515625" style="13" customWidth="1"/>
    <col min="17" max="17" width="2.42578125" style="13" customWidth="1"/>
    <col min="18" max="16384" width="9.140625" style="13"/>
  </cols>
  <sheetData>
    <row r="2" spans="2:30">
      <c r="B2" s="14" t="s">
        <v>0</v>
      </c>
      <c r="C2" s="7"/>
      <c r="D2" s="7"/>
      <c r="E2" s="7"/>
      <c r="F2" s="7"/>
      <c r="G2" s="7"/>
      <c r="H2" s="7"/>
      <c r="I2" s="20"/>
      <c r="J2" s="20"/>
      <c r="K2" s="20"/>
      <c r="L2" s="20"/>
      <c r="M2" s="20"/>
      <c r="N2" s="20"/>
      <c r="O2" s="20"/>
      <c r="P2" s="20"/>
    </row>
    <row r="3" spans="2:30">
      <c r="B3" s="8" t="s">
        <v>1</v>
      </c>
      <c r="C3" s="95" t="s">
        <v>15</v>
      </c>
      <c r="D3" s="96"/>
      <c r="E3" s="96"/>
      <c r="F3" s="96"/>
      <c r="G3" s="96"/>
      <c r="H3" s="96"/>
      <c r="I3" s="21"/>
      <c r="J3" s="21"/>
      <c r="K3" s="21"/>
      <c r="L3" s="21"/>
      <c r="M3" s="21"/>
      <c r="N3" s="21"/>
      <c r="O3" s="21"/>
      <c r="P3" s="21"/>
    </row>
    <row r="4" spans="2:30">
      <c r="B4" s="8" t="s">
        <v>17</v>
      </c>
      <c r="C4" s="10" t="s">
        <v>19</v>
      </c>
      <c r="D4" s="10"/>
      <c r="E4" s="10"/>
      <c r="F4" s="10"/>
      <c r="G4" s="10"/>
      <c r="H4" s="10"/>
      <c r="I4" s="22"/>
      <c r="J4" s="22"/>
      <c r="K4" s="22"/>
      <c r="L4" s="22"/>
      <c r="M4" s="22"/>
      <c r="N4" s="22"/>
      <c r="O4" s="22"/>
      <c r="P4" s="22"/>
    </row>
    <row r="5" spans="2:30">
      <c r="B5" s="8" t="s">
        <v>18</v>
      </c>
      <c r="C5" s="11" t="s">
        <v>26</v>
      </c>
      <c r="D5" s="10"/>
      <c r="E5" s="10"/>
      <c r="F5" s="10"/>
      <c r="G5" s="10"/>
      <c r="H5" s="10"/>
      <c r="I5" s="22"/>
      <c r="J5" s="22"/>
      <c r="K5" s="22"/>
      <c r="L5" s="22"/>
      <c r="M5" s="22"/>
      <c r="N5" s="22"/>
      <c r="O5" s="22"/>
      <c r="P5" s="22"/>
      <c r="S5" s="3"/>
      <c r="T5" s="3"/>
      <c r="U5" s="3"/>
      <c r="V5" s="3"/>
      <c r="W5" s="3"/>
      <c r="X5" s="3"/>
      <c r="Y5" s="3"/>
    </row>
    <row r="6" spans="2:30">
      <c r="B6" s="9" t="s">
        <v>106</v>
      </c>
      <c r="C6" s="12">
        <f>D47</f>
        <v>25.063778902152833</v>
      </c>
      <c r="D6" s="23"/>
      <c r="E6" s="10"/>
      <c r="F6" s="10"/>
      <c r="G6" s="10"/>
      <c r="H6" s="10"/>
      <c r="I6" s="22"/>
      <c r="J6" s="22"/>
      <c r="K6" s="22"/>
      <c r="L6" s="22"/>
      <c r="M6" s="22"/>
      <c r="N6" s="22"/>
      <c r="O6" s="22"/>
      <c r="P6" s="22"/>
      <c r="S6" s="3"/>
      <c r="T6" s="3"/>
      <c r="U6" s="3"/>
      <c r="V6" s="3"/>
      <c r="W6" s="3"/>
      <c r="X6" s="3"/>
      <c r="Y6" s="3"/>
    </row>
    <row r="7" spans="2:30">
      <c r="S7" s="3"/>
      <c r="T7" s="3"/>
      <c r="U7" s="3"/>
      <c r="V7" s="3"/>
      <c r="W7" s="3"/>
      <c r="X7" s="3"/>
      <c r="Y7" s="3"/>
    </row>
    <row r="8" spans="2:30">
      <c r="B8" s="14" t="s">
        <v>2</v>
      </c>
      <c r="C8" s="7"/>
      <c r="D8" s="7"/>
      <c r="E8" s="7"/>
      <c r="F8" s="7"/>
      <c r="G8" s="7"/>
      <c r="H8" s="7"/>
      <c r="I8" s="20"/>
      <c r="J8" s="20"/>
      <c r="K8" s="20"/>
      <c r="L8" s="20"/>
      <c r="M8" s="20"/>
      <c r="N8" s="20"/>
      <c r="O8" s="20"/>
      <c r="P8" s="20"/>
      <c r="S8" s="3"/>
      <c r="T8" s="3"/>
      <c r="U8" s="97"/>
      <c r="V8" s="98"/>
      <c r="W8" s="3"/>
      <c r="X8" s="3"/>
      <c r="Y8" s="3"/>
    </row>
    <row r="9" spans="2:30">
      <c r="B9" s="16" t="s">
        <v>20</v>
      </c>
      <c r="C9" s="16"/>
      <c r="D9" s="16"/>
      <c r="E9" s="16"/>
      <c r="F9" s="16"/>
      <c r="G9" s="16"/>
      <c r="H9" s="16"/>
      <c r="I9" s="24"/>
      <c r="J9" s="24"/>
      <c r="K9" s="24"/>
      <c r="L9" s="24"/>
      <c r="M9" s="24"/>
      <c r="N9" s="24"/>
      <c r="O9" s="24"/>
      <c r="P9" s="24"/>
      <c r="S9" s="3"/>
      <c r="T9" s="3"/>
      <c r="U9" s="99"/>
      <c r="V9" s="98"/>
      <c r="W9" s="3"/>
      <c r="X9" s="3"/>
      <c r="Y9" s="3"/>
    </row>
    <row r="10" spans="2:30">
      <c r="B10" s="17"/>
      <c r="C10" s="17"/>
      <c r="D10" s="17"/>
      <c r="E10" s="17"/>
      <c r="F10" s="17"/>
      <c r="G10" s="17"/>
      <c r="H10" s="17"/>
      <c r="I10" s="25"/>
      <c r="J10" s="25"/>
      <c r="K10" s="25"/>
      <c r="L10" s="25"/>
      <c r="M10" s="25"/>
      <c r="N10" s="25"/>
      <c r="O10" s="25"/>
      <c r="P10" s="25"/>
      <c r="S10" s="3"/>
      <c r="T10" s="3"/>
      <c r="U10" s="100"/>
      <c r="V10" s="101"/>
      <c r="W10" s="3"/>
      <c r="X10" s="3"/>
      <c r="Y10" s="3"/>
    </row>
    <row r="11" spans="2:30">
      <c r="T11" s="3"/>
    </row>
    <row r="12" spans="2:30">
      <c r="B12" s="14" t="s">
        <v>21</v>
      </c>
      <c r="C12" s="7"/>
      <c r="D12" s="7"/>
      <c r="E12" s="7"/>
      <c r="F12" s="7"/>
      <c r="G12" s="7"/>
      <c r="H12" s="7"/>
      <c r="I12" s="20"/>
      <c r="J12" s="20"/>
      <c r="K12" s="20"/>
      <c r="L12" s="20"/>
      <c r="M12" s="20"/>
      <c r="N12" s="20"/>
      <c r="O12" s="20"/>
      <c r="P12" s="20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2:30">
      <c r="B13" s="102" t="s">
        <v>27</v>
      </c>
      <c r="C13" s="102"/>
      <c r="D13" s="102"/>
      <c r="E13" s="102"/>
      <c r="F13" s="102"/>
      <c r="G13" s="102"/>
      <c r="H13" s="102"/>
      <c r="I13" s="26"/>
      <c r="J13" s="26"/>
      <c r="K13" s="26"/>
      <c r="L13" s="26"/>
      <c r="M13" s="26"/>
      <c r="N13" s="26"/>
      <c r="O13" s="26"/>
      <c r="P13" s="26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2:30" ht="15" customHeight="1">
      <c r="B14" s="103" t="s">
        <v>47</v>
      </c>
      <c r="C14" s="103"/>
      <c r="D14" s="103"/>
      <c r="E14" s="103"/>
      <c r="F14" s="103"/>
      <c r="G14" s="103"/>
      <c r="H14" s="103"/>
      <c r="I14" s="27"/>
      <c r="J14" s="27"/>
      <c r="K14" s="27"/>
      <c r="L14" s="27"/>
      <c r="M14" s="27"/>
      <c r="N14" s="27"/>
      <c r="O14" s="27"/>
      <c r="P14" s="27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2:30">
      <c r="B15" s="104"/>
      <c r="C15" s="104"/>
      <c r="D15" s="104"/>
      <c r="E15" s="104"/>
      <c r="F15" s="104"/>
      <c r="G15" s="104"/>
      <c r="H15" s="104"/>
      <c r="I15" s="28"/>
      <c r="J15" s="28"/>
      <c r="K15" s="28"/>
      <c r="L15" s="28"/>
      <c r="M15" s="28"/>
      <c r="N15" s="28"/>
      <c r="O15" s="28"/>
      <c r="P15" s="28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2:30">
      <c r="B16" s="104"/>
      <c r="C16" s="104"/>
      <c r="D16" s="104"/>
      <c r="E16" s="104"/>
      <c r="F16" s="104"/>
      <c r="G16" s="104"/>
      <c r="H16" s="104"/>
      <c r="I16" s="28"/>
      <c r="J16" s="28"/>
      <c r="K16" s="28"/>
      <c r="L16" s="28"/>
      <c r="M16" s="28"/>
      <c r="N16" s="28"/>
      <c r="O16" s="28"/>
      <c r="P16" s="28"/>
      <c r="R16" s="3"/>
      <c r="S16" s="29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2:30">
      <c r="B17" s="104"/>
      <c r="C17" s="104"/>
      <c r="D17" s="104"/>
      <c r="E17" s="104"/>
      <c r="F17" s="104"/>
      <c r="G17" s="104"/>
      <c r="H17" s="104"/>
      <c r="I17" s="28"/>
      <c r="J17" s="28"/>
      <c r="K17" s="28"/>
      <c r="L17" s="28"/>
      <c r="M17" s="28"/>
      <c r="N17" s="28"/>
      <c r="O17" s="28"/>
      <c r="P17" s="28"/>
      <c r="R17" s="3"/>
      <c r="S17" s="29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>
      <c r="B18" s="104"/>
      <c r="C18" s="104"/>
      <c r="D18" s="104"/>
      <c r="E18" s="104"/>
      <c r="F18" s="104"/>
      <c r="G18" s="104"/>
      <c r="H18" s="104"/>
      <c r="I18" s="28"/>
      <c r="J18" s="28"/>
      <c r="K18" s="28"/>
      <c r="L18" s="28"/>
      <c r="M18" s="28"/>
      <c r="N18" s="28"/>
      <c r="O18" s="28"/>
      <c r="P18" s="28"/>
      <c r="R18" s="3"/>
      <c r="S18" s="29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2:30">
      <c r="B19" s="104"/>
      <c r="C19" s="104"/>
      <c r="D19" s="104"/>
      <c r="E19" s="104"/>
      <c r="F19" s="104"/>
      <c r="G19" s="104"/>
      <c r="H19" s="104"/>
      <c r="I19" s="28"/>
      <c r="J19" s="28"/>
      <c r="K19" s="28"/>
      <c r="L19" s="28"/>
      <c r="M19" s="28"/>
      <c r="N19" s="28"/>
      <c r="O19" s="28"/>
      <c r="P19" s="28"/>
      <c r="R19" s="3"/>
      <c r="S19" s="29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2:30">
      <c r="J20" s="28"/>
      <c r="K20" s="28"/>
      <c r="L20" s="28"/>
      <c r="M20" s="28"/>
      <c r="N20" s="28"/>
      <c r="O20" s="28"/>
      <c r="P20" s="28"/>
      <c r="R20" s="3"/>
      <c r="S20" s="29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2:30">
      <c r="B21" s="15" t="s">
        <v>4</v>
      </c>
      <c r="J21" s="28"/>
      <c r="K21" s="28"/>
      <c r="L21" s="28"/>
      <c r="M21" s="28"/>
      <c r="N21" s="28"/>
      <c r="O21" s="28"/>
      <c r="P21" s="28"/>
      <c r="R21" s="3"/>
      <c r="S21" s="29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2:30">
      <c r="B22" s="14" t="s">
        <v>22</v>
      </c>
      <c r="C22" s="94" t="s">
        <v>24</v>
      </c>
      <c r="D22" s="94"/>
      <c r="E22" s="94"/>
      <c r="F22" s="94"/>
      <c r="G22" s="94"/>
      <c r="H22" s="94"/>
      <c r="I22" s="26"/>
      <c r="J22" s="28"/>
      <c r="K22" s="28"/>
      <c r="L22" s="28"/>
      <c r="M22" s="28"/>
      <c r="N22" s="28"/>
      <c r="O22" s="28"/>
      <c r="P22" s="28"/>
      <c r="R22" s="3"/>
      <c r="S22" s="29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2:30">
      <c r="B23" s="14" t="s">
        <v>23</v>
      </c>
      <c r="C23" s="94" t="s">
        <v>25</v>
      </c>
      <c r="D23" s="94"/>
      <c r="E23" s="94"/>
      <c r="F23" s="94"/>
      <c r="G23" s="94"/>
      <c r="H23" s="94"/>
      <c r="I23" s="26"/>
      <c r="J23" s="28"/>
      <c r="K23" s="28"/>
      <c r="L23" s="28"/>
      <c r="M23" s="28"/>
      <c r="N23" s="28"/>
      <c r="O23" s="28"/>
      <c r="P23" s="28"/>
      <c r="R23" s="3"/>
      <c r="S23" s="29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2:30">
      <c r="J24" s="28"/>
      <c r="K24" s="28"/>
      <c r="L24" s="28"/>
      <c r="M24" s="28"/>
      <c r="N24" s="28"/>
      <c r="O24" s="28"/>
      <c r="P24" s="28"/>
      <c r="R24" s="3"/>
      <c r="S24" s="29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2:30">
      <c r="J25" s="28"/>
      <c r="K25" s="28"/>
      <c r="L25" s="28"/>
      <c r="M25" s="28"/>
      <c r="N25" s="28"/>
      <c r="O25" s="28"/>
      <c r="P25" s="28"/>
      <c r="R25" s="3"/>
      <c r="S25" s="29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2:30">
      <c r="B26" s="14" t="s">
        <v>28</v>
      </c>
      <c r="C26" s="7"/>
      <c r="D26" s="7"/>
      <c r="E26" s="7"/>
      <c r="F26" s="7"/>
      <c r="G26" s="7"/>
      <c r="H26" s="7"/>
      <c r="I26" s="20"/>
      <c r="J26" s="28"/>
      <c r="K26" s="28"/>
      <c r="L26" s="28"/>
      <c r="M26" s="28"/>
      <c r="N26" s="28"/>
      <c r="O26" s="28"/>
      <c r="P26" s="28"/>
      <c r="R26" s="3"/>
      <c r="S26" s="29"/>
      <c r="T26" s="3"/>
      <c r="U26" s="3"/>
      <c r="V26" s="3"/>
      <c r="W26" s="3"/>
      <c r="X26" s="3"/>
    </row>
    <row r="27" spans="2:30">
      <c r="J27" s="28"/>
      <c r="K27" s="28"/>
      <c r="L27" s="28"/>
      <c r="M27" s="28"/>
      <c r="N27" s="28"/>
      <c r="O27" s="28"/>
      <c r="P27" s="28"/>
      <c r="R27" s="3"/>
      <c r="S27" s="29"/>
      <c r="T27" s="3"/>
      <c r="U27" s="3"/>
      <c r="V27" s="3"/>
      <c r="W27" s="3"/>
      <c r="X27" s="3"/>
    </row>
    <row r="28" spans="2:30">
      <c r="B28" s="15" t="s">
        <v>29</v>
      </c>
      <c r="C28" s="1" t="s">
        <v>8</v>
      </c>
      <c r="D28" s="1" t="s">
        <v>9</v>
      </c>
      <c r="E28" s="1" t="s">
        <v>10</v>
      </c>
      <c r="F28" s="1" t="s">
        <v>11</v>
      </c>
      <c r="G28" s="1" t="s">
        <v>12</v>
      </c>
      <c r="H28" s="18" t="s">
        <v>3</v>
      </c>
    </row>
    <row r="29" spans="2:30">
      <c r="B29" s="13" t="s">
        <v>30</v>
      </c>
      <c r="C29" s="30">
        <v>0</v>
      </c>
      <c r="D29" s="30">
        <f>C29*1.025</f>
        <v>0</v>
      </c>
      <c r="E29" s="30">
        <f t="shared" ref="E29:G29" si="0">D29*1.025</f>
        <v>0</v>
      </c>
      <c r="F29" s="30">
        <f t="shared" si="0"/>
        <v>0</v>
      </c>
      <c r="G29" s="30">
        <f t="shared" si="0"/>
        <v>0</v>
      </c>
      <c r="H29" s="31">
        <f>SUM(C29:G29)</f>
        <v>0</v>
      </c>
    </row>
    <row r="30" spans="2:30">
      <c r="B30" s="13" t="s">
        <v>31</v>
      </c>
      <c r="C30" s="30">
        <f>Projected!E115</f>
        <v>47053.604859060746</v>
      </c>
      <c r="D30" s="30">
        <f>Projected!F115</f>
        <v>48340.370203430437</v>
      </c>
      <c r="E30" s="30">
        <f>Projected!G115</f>
        <v>49732.602215466679</v>
      </c>
      <c r="F30" s="30">
        <f>Projected!H115</f>
        <v>51196.876300029835</v>
      </c>
      <c r="G30" s="30">
        <f>Projected!I115</f>
        <v>52681.377789384249</v>
      </c>
      <c r="H30" s="31">
        <f>SUM(C30:G30)</f>
        <v>249004.83136737195</v>
      </c>
    </row>
    <row r="31" spans="2:30">
      <c r="B31" s="13" t="s">
        <v>14</v>
      </c>
      <c r="C31" s="30">
        <f>(C29+C30)*C33</f>
        <v>1739.6147118175784</v>
      </c>
      <c r="D31" s="30">
        <f t="shared" ref="D31:G31" si="1">(D29+D30)*D33</f>
        <v>1787.187600875227</v>
      </c>
      <c r="E31" s="30">
        <f t="shared" si="1"/>
        <v>1838.659688883278</v>
      </c>
      <c r="F31" s="30">
        <f t="shared" si="1"/>
        <v>1892.7952380568026</v>
      </c>
      <c r="G31" s="30">
        <f t="shared" si="1"/>
        <v>1947.6786128445849</v>
      </c>
      <c r="H31" s="32">
        <f>SUM(C31:G31)</f>
        <v>9205.9358524774725</v>
      </c>
    </row>
    <row r="32" spans="2:30">
      <c r="B32" s="33" t="s">
        <v>32</v>
      </c>
      <c r="C32" s="34">
        <f>SUM(C29:C31)</f>
        <v>48793.219570878326</v>
      </c>
      <c r="D32" s="34">
        <f t="shared" ref="D32:H32" si="2">SUM(D29:D31)</f>
        <v>50127.557804305667</v>
      </c>
      <c r="E32" s="34">
        <f t="shared" si="2"/>
        <v>51571.261904349958</v>
      </c>
      <c r="F32" s="34">
        <f t="shared" si="2"/>
        <v>53089.671538086637</v>
      </c>
      <c r="G32" s="34">
        <f t="shared" si="2"/>
        <v>54629.056402228831</v>
      </c>
      <c r="H32" s="34">
        <f t="shared" si="2"/>
        <v>258210.76721984943</v>
      </c>
    </row>
    <row r="33" spans="2:16">
      <c r="B33" s="33" t="s">
        <v>105</v>
      </c>
      <c r="C33" s="87">
        <v>3.6970912579986831E-2</v>
      </c>
      <c r="D33" s="87">
        <v>3.6970912579986831E-2</v>
      </c>
      <c r="E33" s="87">
        <v>3.6970912579986831E-2</v>
      </c>
      <c r="F33" s="87">
        <v>3.6970912579986831E-2</v>
      </c>
      <c r="G33" s="87">
        <v>3.6970912579986831E-2</v>
      </c>
    </row>
    <row r="34" spans="2:16">
      <c r="C34" s="35"/>
      <c r="D34" s="35"/>
      <c r="E34" s="35"/>
      <c r="F34" s="35"/>
      <c r="G34" s="35"/>
    </row>
    <row r="35" spans="2:16">
      <c r="B35" s="15" t="s">
        <v>4</v>
      </c>
    </row>
    <row r="36" spans="2:16">
      <c r="B36" s="19" t="s">
        <v>33</v>
      </c>
      <c r="C36" s="19"/>
      <c r="D36" s="19"/>
      <c r="E36" s="19"/>
      <c r="F36" s="19"/>
      <c r="G36" s="19"/>
      <c r="H36" s="19"/>
      <c r="I36" s="36"/>
      <c r="J36" s="36"/>
      <c r="K36" s="36"/>
      <c r="L36" s="36"/>
      <c r="M36" s="36"/>
      <c r="N36" s="36"/>
      <c r="O36" s="36"/>
      <c r="P36" s="36"/>
    </row>
    <row r="37" spans="2:16">
      <c r="B37" s="37"/>
      <c r="C37" s="38"/>
      <c r="D37" s="38"/>
      <c r="E37" s="38"/>
      <c r="F37" s="38"/>
      <c r="G37" s="38"/>
      <c r="H37" s="38"/>
      <c r="I37" s="39"/>
      <c r="J37" s="39"/>
      <c r="K37" s="39"/>
      <c r="L37" s="39"/>
      <c r="M37" s="39"/>
      <c r="N37" s="39"/>
      <c r="O37" s="39"/>
      <c r="P37" s="39"/>
    </row>
    <row r="38" spans="2:16">
      <c r="B38" s="38"/>
      <c r="C38" s="38"/>
      <c r="D38" s="38"/>
      <c r="E38" s="38"/>
      <c r="F38" s="38"/>
      <c r="G38" s="38"/>
      <c r="H38" s="38"/>
      <c r="I38" s="39"/>
      <c r="J38" s="39"/>
      <c r="K38" s="39"/>
      <c r="L38" s="39"/>
      <c r="M38" s="39"/>
      <c r="N38" s="39"/>
      <c r="O38" s="39"/>
      <c r="P38" s="39"/>
    </row>
    <row r="41" spans="2:16">
      <c r="B41" s="14" t="s">
        <v>34</v>
      </c>
      <c r="C41" s="7"/>
      <c r="D41" s="7"/>
      <c r="E41" s="7"/>
      <c r="F41" s="7"/>
      <c r="G41" s="7"/>
      <c r="H41" s="7"/>
      <c r="I41" s="20"/>
      <c r="J41" s="20"/>
      <c r="K41" s="20"/>
      <c r="L41" s="20"/>
      <c r="M41" s="20"/>
      <c r="N41" s="20"/>
      <c r="O41" s="20"/>
      <c r="P41" s="20"/>
    </row>
    <row r="42" spans="2:16">
      <c r="B42" s="2"/>
    </row>
    <row r="43" spans="2:16">
      <c r="B43" s="15" t="s">
        <v>5</v>
      </c>
      <c r="C43" s="1" t="s">
        <v>8</v>
      </c>
      <c r="D43" s="1" t="s">
        <v>9</v>
      </c>
      <c r="E43" s="1" t="s">
        <v>10</v>
      </c>
      <c r="F43" s="1" t="s">
        <v>11</v>
      </c>
      <c r="G43" s="1" t="s">
        <v>12</v>
      </c>
      <c r="H43" s="18" t="s">
        <v>3</v>
      </c>
    </row>
    <row r="44" spans="2:16">
      <c r="B44" s="13" t="s">
        <v>13</v>
      </c>
      <c r="C44" s="40">
        <v>2000</v>
      </c>
      <c r="D44" s="40">
        <f>C44</f>
        <v>2000</v>
      </c>
      <c r="E44" s="40">
        <f>D44</f>
        <v>2000</v>
      </c>
      <c r="F44" s="40">
        <f>E44</f>
        <v>2000</v>
      </c>
      <c r="G44" s="40">
        <f>F44</f>
        <v>2000</v>
      </c>
      <c r="H44" s="5">
        <f>SUM(C44:G44)</f>
        <v>10000</v>
      </c>
    </row>
    <row r="46" spans="2:16">
      <c r="B46" s="15" t="s">
        <v>6</v>
      </c>
      <c r="C46" s="1" t="s">
        <v>8</v>
      </c>
      <c r="D46" s="1" t="s">
        <v>9</v>
      </c>
      <c r="E46" s="1" t="s">
        <v>10</v>
      </c>
      <c r="F46" s="1" t="s">
        <v>11</v>
      </c>
      <c r="G46" s="1" t="s">
        <v>12</v>
      </c>
      <c r="H46" s="18" t="s">
        <v>35</v>
      </c>
    </row>
    <row r="47" spans="2:16">
      <c r="B47" s="13" t="s">
        <v>7</v>
      </c>
      <c r="C47" s="6">
        <f>C32/C44</f>
        <v>24.396609785439164</v>
      </c>
      <c r="D47" s="6">
        <f>D32/D44</f>
        <v>25.063778902152833</v>
      </c>
      <c r="E47" s="6">
        <f t="shared" ref="E47:G47" si="3">E32/E44</f>
        <v>25.78563095217498</v>
      </c>
      <c r="F47" s="6">
        <f t="shared" si="3"/>
        <v>26.544835769043317</v>
      </c>
      <c r="G47" s="6">
        <f t="shared" si="3"/>
        <v>27.314528201114417</v>
      </c>
      <c r="H47" s="6">
        <f>AVERAGE(C47:G47)</f>
        <v>25.821076721984944</v>
      </c>
      <c r="I47" s="6"/>
    </row>
  </sheetData>
  <mergeCells count="8">
    <mergeCell ref="C22:H22"/>
    <mergeCell ref="C23:H23"/>
    <mergeCell ref="C3:H3"/>
    <mergeCell ref="U8:V8"/>
    <mergeCell ref="U9:V9"/>
    <mergeCell ref="U10:V10"/>
    <mergeCell ref="B13:H13"/>
    <mergeCell ref="B14:H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showGridLines="0" workbookViewId="0">
      <selection activeCell="B17" sqref="B17:P24"/>
    </sheetView>
  </sheetViews>
  <sheetFormatPr defaultColWidth="12" defaultRowHeight="15"/>
  <cols>
    <col min="1" max="1" width="42.5703125" style="13" bestFit="1" customWidth="1"/>
    <col min="2" max="2" width="7.7109375" style="13" bestFit="1" customWidth="1"/>
    <col min="3" max="3" width="14.42578125" style="13" customWidth="1"/>
    <col min="4" max="4" width="13.7109375" style="13" customWidth="1"/>
    <col min="5" max="16384" width="12" style="13"/>
  </cols>
  <sheetData>
    <row r="1" spans="1:7">
      <c r="A1" s="105" t="s">
        <v>40</v>
      </c>
      <c r="B1" s="105"/>
      <c r="C1" s="105"/>
      <c r="D1" s="105"/>
      <c r="E1" s="105"/>
      <c r="F1" s="105"/>
      <c r="G1" s="105"/>
    </row>
    <row r="2" spans="1:7">
      <c r="A2" s="8" t="s">
        <v>1</v>
      </c>
      <c r="B2" s="49" t="s">
        <v>15</v>
      </c>
      <c r="C2" s="50"/>
      <c r="D2" s="50"/>
      <c r="E2" s="50"/>
      <c r="F2" s="50"/>
      <c r="G2" s="50"/>
    </row>
    <row r="3" spans="1:7">
      <c r="A3" s="8" t="s">
        <v>17</v>
      </c>
      <c r="B3" s="106" t="s">
        <v>19</v>
      </c>
      <c r="C3" s="107"/>
      <c r="D3" s="107"/>
      <c r="E3" s="107"/>
      <c r="F3" s="107"/>
      <c r="G3" s="107"/>
    </row>
    <row r="4" spans="1:7">
      <c r="A4" s="9" t="s">
        <v>106</v>
      </c>
      <c r="B4" s="108">
        <f>'AER Summary'!C6</f>
        <v>25.063778902152833</v>
      </c>
      <c r="C4" s="108"/>
      <c r="D4" s="108"/>
      <c r="E4" s="108"/>
      <c r="F4" s="108"/>
      <c r="G4" s="108"/>
    </row>
    <row r="6" spans="1:7">
      <c r="A6" s="9" t="s">
        <v>41</v>
      </c>
    </row>
    <row r="9" spans="1:7">
      <c r="A9" s="14" t="s">
        <v>42</v>
      </c>
    </row>
    <row r="10" spans="1:7" ht="30">
      <c r="A10" s="15" t="s">
        <v>43</v>
      </c>
      <c r="B10" s="45" t="s">
        <v>44</v>
      </c>
      <c r="C10" s="45" t="s">
        <v>45</v>
      </c>
      <c r="D10" s="45" t="s">
        <v>46</v>
      </c>
    </row>
    <row r="11" spans="1:7" ht="31.5" customHeight="1">
      <c r="A11" s="46" t="str">
        <f>B2</f>
        <v>Recovery of Debt Collection Costs - Dishonoured Transactions</v>
      </c>
      <c r="B11" s="47">
        <f>B4</f>
        <v>25.063778902152833</v>
      </c>
      <c r="C11" s="48" t="s">
        <v>16</v>
      </c>
      <c r="D11" s="48">
        <v>30</v>
      </c>
    </row>
  </sheetData>
  <mergeCells count="3">
    <mergeCell ref="A1:G1"/>
    <mergeCell ref="B3:G3"/>
    <mergeCell ref="B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8"/>
  <sheetViews>
    <sheetView showGridLines="0" workbookViewId="0">
      <selection activeCell="B17" sqref="B17:P24"/>
    </sheetView>
  </sheetViews>
  <sheetFormatPr defaultRowHeight="15"/>
  <cols>
    <col min="1" max="1" width="2.42578125" style="4" customWidth="1"/>
    <col min="2" max="2" width="10.140625" style="4" customWidth="1"/>
    <col min="3" max="8" width="13.140625" style="4" customWidth="1"/>
    <col min="9" max="10" width="9.5703125" style="4" bestFit="1" customWidth="1"/>
    <col min="11" max="15" width="9.140625" style="4"/>
    <col min="16" max="16" width="5.28515625" style="4" customWidth="1"/>
    <col min="17" max="17" width="2.42578125" style="13" customWidth="1"/>
    <col min="18" max="16384" width="9.140625" style="13"/>
  </cols>
  <sheetData>
    <row r="1" spans="1:18">
      <c r="A1" s="112" t="s">
        <v>36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</row>
    <row r="2" spans="1:18">
      <c r="A2" s="41" t="s">
        <v>1</v>
      </c>
      <c r="B2" s="15"/>
      <c r="C2" s="95" t="s">
        <v>15</v>
      </c>
      <c r="D2" s="96"/>
      <c r="E2" s="96"/>
      <c r="F2" s="96"/>
      <c r="G2" s="96"/>
      <c r="H2" s="96"/>
      <c r="I2" s="96"/>
      <c r="J2" s="96"/>
      <c r="K2" s="96"/>
      <c r="R2" s="42"/>
    </row>
    <row r="3" spans="1:18">
      <c r="R3" s="42"/>
    </row>
    <row r="4" spans="1:18" ht="15" customHeight="1">
      <c r="A4" s="109" t="s">
        <v>37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R4" s="43"/>
    </row>
    <row r="5" spans="1:18" ht="15" customHeight="1">
      <c r="A5" s="103" t="s">
        <v>38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R5" s="43"/>
    </row>
    <row r="6" spans="1:18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1:18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</row>
    <row r="8" spans="1:18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</row>
    <row r="11" spans="1:18">
      <c r="A11" s="109" t="s">
        <v>39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</row>
    <row r="12" spans="1:18" ht="15" customHeight="1">
      <c r="A12" s="103" t="s">
        <v>49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</row>
    <row r="13" spans="1:18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</row>
    <row r="14" spans="1:18">
      <c r="A14" s="104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</row>
    <row r="17" spans="1:15">
      <c r="A17" s="109" t="s">
        <v>2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</row>
    <row r="18" spans="1:15" ht="15" customHeight="1">
      <c r="A18" s="110" t="s">
        <v>48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</row>
    <row r="19" spans="1:15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</row>
    <row r="20" spans="1:15">
      <c r="A20" s="111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</row>
    <row r="21" spans="1:15">
      <c r="A21" s="111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</row>
    <row r="22" spans="1:15">
      <c r="A22" s="111"/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</row>
    <row r="28" spans="1:15">
      <c r="B28" s="44"/>
    </row>
  </sheetData>
  <mergeCells count="8">
    <mergeCell ref="A17:O17"/>
    <mergeCell ref="A18:O22"/>
    <mergeCell ref="A1:K1"/>
    <mergeCell ref="C2:K2"/>
    <mergeCell ref="A4:O4"/>
    <mergeCell ref="A5:O8"/>
    <mergeCell ref="A11:O11"/>
    <mergeCell ref="A12:O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T148"/>
  <sheetViews>
    <sheetView showGridLines="0" topLeftCell="A92" workbookViewId="0">
      <selection activeCell="E103" sqref="E103:I106"/>
    </sheetView>
  </sheetViews>
  <sheetFormatPr defaultRowHeight="15"/>
  <cols>
    <col min="1" max="1" width="2.42578125" style="13" customWidth="1"/>
    <col min="2" max="2" width="31.85546875" style="13" customWidth="1"/>
    <col min="3" max="3" width="22.28515625" style="13" customWidth="1"/>
    <col min="4" max="4" width="21.85546875" style="13" customWidth="1"/>
    <col min="5" max="12" width="12.5703125" style="13" customWidth="1"/>
    <col min="13" max="13" width="9.5703125" style="13" customWidth="1"/>
    <col min="14" max="14" width="12.7109375" style="13" customWidth="1"/>
    <col min="15" max="15" width="3.28515625" style="13" customWidth="1"/>
    <col min="16" max="16" width="5" style="13" customWidth="1"/>
    <col min="17" max="17" width="2.42578125" style="13" customWidth="1"/>
    <col min="18" max="16384" width="9.140625" style="13"/>
  </cols>
  <sheetData>
    <row r="2" spans="2:16">
      <c r="B2" s="14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2:16">
      <c r="B3" s="8" t="s">
        <v>1</v>
      </c>
      <c r="C3" s="51" t="s">
        <v>15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2:16">
      <c r="B4" s="8" t="s">
        <v>17</v>
      </c>
      <c r="C4" s="51" t="s">
        <v>19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</row>
    <row r="5" spans="2:16">
      <c r="B5" s="8" t="s">
        <v>18</v>
      </c>
      <c r="C5" s="51" t="s">
        <v>16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2:16">
      <c r="B6" s="9"/>
      <c r="C6" s="56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8" spans="2:16">
      <c r="B8" s="14" t="s">
        <v>2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2:16" ht="15" customHeight="1">
      <c r="B9" s="103" t="s">
        <v>55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</row>
    <row r="10" spans="2:16"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</row>
    <row r="11" spans="2:16"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</row>
    <row r="12" spans="2:16"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</row>
    <row r="13" spans="2:16"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</row>
    <row r="16" spans="2:16">
      <c r="B16" s="14" t="s">
        <v>56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2:16">
      <c r="B17" s="103" t="s">
        <v>50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</row>
    <row r="18" spans="2:16"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</row>
    <row r="19" spans="2:16"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</row>
    <row r="20" spans="2:16"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</row>
    <row r="21" spans="2:16"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</row>
    <row r="22" spans="2:16"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</row>
    <row r="23" spans="2:16"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</row>
    <row r="24" spans="2:16"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</row>
    <row r="27" spans="2:16">
      <c r="B27" s="14" t="s">
        <v>57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2:16">
      <c r="B28" s="133" t="s">
        <v>58</v>
      </c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</row>
    <row r="29" spans="2:16"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</row>
    <row r="30" spans="2:16"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</row>
    <row r="31" spans="2:16"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</row>
    <row r="33" spans="2:19">
      <c r="B33" s="14" t="s">
        <v>59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2:19">
      <c r="B34" s="134" t="s">
        <v>60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</row>
    <row r="35" spans="2:19"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</row>
    <row r="36" spans="2:19"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</row>
    <row r="38" spans="2:19">
      <c r="B38" s="14" t="s">
        <v>61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41" spans="2:19">
      <c r="B41" s="14" t="s">
        <v>62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3" spans="2:19">
      <c r="B43" s="57"/>
      <c r="C43" s="57"/>
      <c r="D43" s="57"/>
      <c r="E43" s="57"/>
      <c r="F43" s="57"/>
      <c r="G43" s="127" t="s">
        <v>63</v>
      </c>
      <c r="H43" s="129"/>
      <c r="I43" s="129"/>
      <c r="J43" s="129"/>
      <c r="K43" s="129"/>
      <c r="L43" s="129"/>
      <c r="M43" s="128"/>
      <c r="N43" s="1" t="s">
        <v>64</v>
      </c>
    </row>
    <row r="44" spans="2:19" ht="30">
      <c r="B44" s="58" t="s">
        <v>65</v>
      </c>
      <c r="C44" s="58" t="s">
        <v>66</v>
      </c>
      <c r="D44" s="58" t="s">
        <v>67</v>
      </c>
      <c r="E44" s="58"/>
      <c r="F44" s="58"/>
      <c r="G44" s="59" t="s">
        <v>68</v>
      </c>
      <c r="H44" s="59"/>
      <c r="I44" s="59" t="s">
        <v>69</v>
      </c>
      <c r="J44" s="59"/>
      <c r="K44" s="59" t="s">
        <v>70</v>
      </c>
      <c r="L44" s="60" t="s">
        <v>71</v>
      </c>
      <c r="M44" s="60" t="s">
        <v>72</v>
      </c>
      <c r="N44" s="58" t="s">
        <v>73</v>
      </c>
      <c r="P44" s="61"/>
      <c r="Q44" s="61"/>
      <c r="R44" s="61"/>
      <c r="S44" s="61"/>
    </row>
    <row r="45" spans="2:19">
      <c r="B45" s="62" t="s">
        <v>74</v>
      </c>
      <c r="C45" s="63"/>
      <c r="D45" s="63">
        <v>26</v>
      </c>
      <c r="E45" s="63"/>
      <c r="F45" s="62"/>
      <c r="G45" s="64">
        <v>3.1399999999999997</v>
      </c>
      <c r="H45" s="65"/>
      <c r="I45" s="64">
        <v>1.7105750772297212</v>
      </c>
      <c r="J45" s="66"/>
      <c r="K45" s="64">
        <v>0.99058782177850857</v>
      </c>
      <c r="L45" s="67">
        <v>3.6970912579986831E-2</v>
      </c>
      <c r="M45" s="64">
        <v>0.2159531229046957</v>
      </c>
      <c r="N45" s="68">
        <v>6.0571160219129254</v>
      </c>
    </row>
    <row r="46" spans="2:19">
      <c r="B46" s="62" t="s">
        <v>75</v>
      </c>
      <c r="C46" s="63" t="s">
        <v>16</v>
      </c>
      <c r="D46" s="63" t="s">
        <v>16</v>
      </c>
      <c r="E46" s="63"/>
      <c r="F46" s="63"/>
      <c r="G46" s="63" t="s">
        <v>16</v>
      </c>
      <c r="H46" s="63"/>
      <c r="I46" s="63" t="s">
        <v>16</v>
      </c>
      <c r="J46" s="63"/>
      <c r="K46" s="63" t="s">
        <v>16</v>
      </c>
      <c r="L46" s="63" t="s">
        <v>16</v>
      </c>
      <c r="M46" s="63" t="s">
        <v>16</v>
      </c>
      <c r="N46" s="68">
        <v>16.5</v>
      </c>
      <c r="R46" s="69"/>
    </row>
    <row r="47" spans="2:19">
      <c r="B47" s="62" t="s">
        <v>76</v>
      </c>
      <c r="C47" s="63"/>
      <c r="D47" s="63"/>
      <c r="E47" s="70"/>
      <c r="F47" s="62"/>
      <c r="G47" s="64">
        <v>0</v>
      </c>
      <c r="H47" s="65"/>
      <c r="I47" s="64">
        <v>0</v>
      </c>
      <c r="J47" s="66"/>
      <c r="K47" s="64">
        <v>0</v>
      </c>
      <c r="L47" s="66"/>
      <c r="M47" s="64">
        <v>0</v>
      </c>
      <c r="N47" s="68">
        <v>0</v>
      </c>
    </row>
    <row r="48" spans="2:19">
      <c r="B48" s="62" t="s">
        <v>77</v>
      </c>
      <c r="C48" s="63"/>
      <c r="D48" s="63"/>
      <c r="E48" s="71"/>
      <c r="F48" s="62"/>
      <c r="G48" s="64">
        <v>0</v>
      </c>
      <c r="H48" s="65"/>
      <c r="I48" s="64">
        <v>0</v>
      </c>
      <c r="J48" s="66"/>
      <c r="K48" s="64">
        <v>0</v>
      </c>
      <c r="L48" s="66"/>
      <c r="M48" s="64">
        <v>0</v>
      </c>
      <c r="N48" s="68">
        <v>0</v>
      </c>
    </row>
    <row r="49" spans="2:20">
      <c r="B49" s="62" t="s">
        <v>78</v>
      </c>
      <c r="C49" s="63"/>
      <c r="D49" s="63"/>
      <c r="E49" s="71"/>
      <c r="F49" s="62"/>
      <c r="G49" s="64">
        <v>0</v>
      </c>
      <c r="H49" s="65"/>
      <c r="I49" s="64">
        <v>0</v>
      </c>
      <c r="J49" s="66"/>
      <c r="K49" s="64">
        <v>0</v>
      </c>
      <c r="L49" s="66"/>
      <c r="M49" s="64">
        <v>0</v>
      </c>
      <c r="N49" s="68">
        <v>0</v>
      </c>
    </row>
    <row r="50" spans="2:20">
      <c r="B50" s="62" t="s">
        <v>79</v>
      </c>
      <c r="C50" s="63"/>
      <c r="D50" s="63"/>
      <c r="E50" s="71"/>
      <c r="F50" s="62"/>
      <c r="G50" s="64">
        <v>0</v>
      </c>
      <c r="H50" s="65"/>
      <c r="I50" s="64">
        <v>0</v>
      </c>
      <c r="J50" s="66"/>
      <c r="K50" s="64">
        <v>0</v>
      </c>
      <c r="L50" s="66"/>
      <c r="M50" s="64">
        <v>0</v>
      </c>
      <c r="N50" s="68">
        <v>0</v>
      </c>
    </row>
    <row r="51" spans="2:20">
      <c r="B51" s="62" t="s">
        <v>80</v>
      </c>
      <c r="C51" s="63"/>
      <c r="D51" s="63"/>
      <c r="E51" s="71"/>
      <c r="F51" s="62"/>
      <c r="G51" s="64">
        <v>0</v>
      </c>
      <c r="H51" s="65"/>
      <c r="I51" s="64">
        <v>0</v>
      </c>
      <c r="J51" s="66"/>
      <c r="K51" s="64">
        <v>0</v>
      </c>
      <c r="L51" s="66"/>
      <c r="M51" s="64">
        <v>0</v>
      </c>
      <c r="N51" s="68">
        <v>0</v>
      </c>
      <c r="R51" s="13" t="s">
        <v>81</v>
      </c>
    </row>
    <row r="52" spans="2:20">
      <c r="B52" s="62" t="s">
        <v>82</v>
      </c>
      <c r="C52" s="63"/>
      <c r="D52" s="63"/>
      <c r="E52" s="71"/>
      <c r="F52" s="62"/>
      <c r="G52" s="64">
        <v>0</v>
      </c>
      <c r="H52" s="65"/>
      <c r="I52" s="64">
        <v>0</v>
      </c>
      <c r="J52" s="66"/>
      <c r="K52" s="64">
        <v>0</v>
      </c>
      <c r="L52" s="66"/>
      <c r="M52" s="64">
        <v>0</v>
      </c>
      <c r="N52" s="68">
        <v>0</v>
      </c>
    </row>
    <row r="53" spans="2:20" ht="15.75" thickBot="1">
      <c r="B53" s="62"/>
      <c r="C53" s="62"/>
      <c r="D53" s="62"/>
      <c r="E53" s="72"/>
      <c r="F53" s="62"/>
      <c r="G53" s="62"/>
      <c r="H53" s="65"/>
      <c r="I53" s="62"/>
      <c r="J53" s="62"/>
      <c r="K53" s="62"/>
      <c r="M53" s="73">
        <v>0.2159531229046957</v>
      </c>
      <c r="N53" s="73">
        <v>22.557116021912925</v>
      </c>
      <c r="R53" s="69">
        <v>22.341162899008228</v>
      </c>
      <c r="T53" s="69"/>
    </row>
    <row r="54" spans="2:20" ht="15.75" thickTop="1">
      <c r="B54" s="62"/>
      <c r="C54" s="62"/>
      <c r="D54" s="62"/>
      <c r="E54" s="72"/>
      <c r="F54" s="62"/>
      <c r="G54" s="62"/>
      <c r="H54" s="62"/>
      <c r="I54" s="62"/>
      <c r="J54" s="62"/>
      <c r="K54" s="62"/>
      <c r="L54" s="62"/>
    </row>
    <row r="55" spans="2:20"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</row>
    <row r="56" spans="2:20">
      <c r="B56" s="15" t="s">
        <v>4</v>
      </c>
    </row>
    <row r="57" spans="2:20"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</row>
    <row r="58" spans="2:20"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</row>
    <row r="61" spans="2:20">
      <c r="B61" s="14" t="s">
        <v>83</v>
      </c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2:20">
      <c r="B62" s="2"/>
    </row>
    <row r="63" spans="2:20">
      <c r="B63" s="13" t="s">
        <v>84</v>
      </c>
    </row>
    <row r="64" spans="2:20">
      <c r="B64" s="2"/>
    </row>
    <row r="65" spans="2:16">
      <c r="B65" s="15" t="s">
        <v>5</v>
      </c>
      <c r="C65" s="1" t="s">
        <v>85</v>
      </c>
      <c r="D65" s="1" t="s">
        <v>86</v>
      </c>
      <c r="E65" s="127" t="s">
        <v>87</v>
      </c>
      <c r="F65" s="128"/>
      <c r="G65" s="127" t="s">
        <v>88</v>
      </c>
      <c r="H65" s="128"/>
      <c r="I65" s="127" t="s">
        <v>89</v>
      </c>
      <c r="J65" s="128"/>
      <c r="K65" s="127" t="s">
        <v>3</v>
      </c>
      <c r="L65" s="129"/>
    </row>
    <row r="66" spans="2:16">
      <c r="B66" s="13" t="s">
        <v>90</v>
      </c>
      <c r="C66" s="54"/>
      <c r="D66" s="54"/>
      <c r="E66" s="132"/>
      <c r="F66" s="132"/>
      <c r="G66" s="132"/>
      <c r="H66" s="132"/>
      <c r="I66" s="132"/>
      <c r="J66" s="132"/>
      <c r="K66" s="132">
        <v>0</v>
      </c>
      <c r="L66" s="132"/>
    </row>
    <row r="67" spans="2:16">
      <c r="H67" s="2"/>
    </row>
    <row r="68" spans="2:16">
      <c r="B68" s="15" t="s">
        <v>6</v>
      </c>
      <c r="C68" s="1" t="s">
        <v>85</v>
      </c>
      <c r="D68" s="1" t="s">
        <v>86</v>
      </c>
      <c r="E68" s="127" t="s">
        <v>87</v>
      </c>
      <c r="F68" s="128"/>
      <c r="G68" s="127" t="s">
        <v>88</v>
      </c>
      <c r="H68" s="128"/>
      <c r="I68" s="127" t="s">
        <v>89</v>
      </c>
      <c r="J68" s="128"/>
      <c r="K68" s="127" t="s">
        <v>3</v>
      </c>
      <c r="L68" s="129"/>
    </row>
    <row r="69" spans="2:16">
      <c r="B69" s="13" t="s">
        <v>7</v>
      </c>
      <c r="C69" s="6">
        <f>D69/1.025</f>
        <v>20.239990933932869</v>
      </c>
      <c r="D69" s="6">
        <f>E69/1.025</f>
        <v>20.745990707281191</v>
      </c>
      <c r="E69" s="131">
        <f>G69/1.025</f>
        <v>21.264640474963219</v>
      </c>
      <c r="F69" s="131"/>
      <c r="G69" s="131">
        <f>I69/1.025</f>
        <v>21.796256486837297</v>
      </c>
      <c r="H69" s="131"/>
      <c r="I69" s="131">
        <f>+R53</f>
        <v>22.341162899008228</v>
      </c>
      <c r="J69" s="131"/>
      <c r="K69" s="130"/>
      <c r="L69" s="130"/>
    </row>
    <row r="71" spans="2:16">
      <c r="B71" s="15" t="s">
        <v>4</v>
      </c>
    </row>
    <row r="72" spans="2:16">
      <c r="B72" s="118" t="s">
        <v>91</v>
      </c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</row>
    <row r="73" spans="2:16"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</row>
    <row r="79" spans="2:16">
      <c r="B79" s="14" t="s">
        <v>92</v>
      </c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</row>
    <row r="80" spans="2:16"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</row>
    <row r="81" spans="2:12">
      <c r="B81" s="53"/>
    </row>
    <row r="83" spans="2:12">
      <c r="B83" s="15" t="s">
        <v>5</v>
      </c>
      <c r="C83" s="1" t="s">
        <v>8</v>
      </c>
      <c r="D83" s="1" t="s">
        <v>9</v>
      </c>
      <c r="E83" s="127" t="s">
        <v>10</v>
      </c>
      <c r="F83" s="128"/>
      <c r="G83" s="127" t="s">
        <v>11</v>
      </c>
      <c r="H83" s="128"/>
      <c r="I83" s="127" t="s">
        <v>12</v>
      </c>
      <c r="J83" s="128"/>
      <c r="K83" s="127"/>
      <c r="L83" s="129"/>
    </row>
    <row r="84" spans="2:12">
      <c r="B84" s="13" t="s">
        <v>13</v>
      </c>
      <c r="C84" s="54">
        <v>2000</v>
      </c>
      <c r="D84" s="54">
        <v>2000</v>
      </c>
      <c r="E84" s="132">
        <v>2000</v>
      </c>
      <c r="F84" s="132"/>
      <c r="G84" s="132">
        <v>2000</v>
      </c>
      <c r="H84" s="132"/>
      <c r="I84" s="132">
        <v>2000</v>
      </c>
      <c r="J84" s="132"/>
      <c r="K84" s="132"/>
      <c r="L84" s="132"/>
    </row>
    <row r="86" spans="2:12">
      <c r="B86" s="15" t="s">
        <v>6</v>
      </c>
      <c r="C86" s="1" t="s">
        <v>8</v>
      </c>
      <c r="D86" s="1" t="s">
        <v>9</v>
      </c>
      <c r="E86" s="127" t="s">
        <v>10</v>
      </c>
      <c r="F86" s="128"/>
      <c r="G86" s="127" t="s">
        <v>11</v>
      </c>
      <c r="H86" s="128"/>
      <c r="I86" s="127" t="s">
        <v>12</v>
      </c>
      <c r="J86" s="128"/>
      <c r="K86" s="127" t="s">
        <v>51</v>
      </c>
      <c r="L86" s="129"/>
    </row>
    <row r="87" spans="2:12">
      <c r="B87" s="13" t="s">
        <v>7</v>
      </c>
      <c r="C87" s="6">
        <f>I69*1.025*1.025</f>
        <v>23.472184270770516</v>
      </c>
      <c r="D87" s="6">
        <f t="shared" ref="D87:E89" si="0">C87*1.025</f>
        <v>24.058988877539775</v>
      </c>
      <c r="E87" s="131">
        <f t="shared" si="0"/>
        <v>24.660463599478266</v>
      </c>
      <c r="F87" s="131"/>
      <c r="G87" s="131">
        <f>E87*1.025</f>
        <v>25.276975189465222</v>
      </c>
      <c r="H87" s="131"/>
      <c r="I87" s="131">
        <f>G87*1.025</f>
        <v>25.90889956920185</v>
      </c>
      <c r="J87" s="131"/>
      <c r="K87" s="131">
        <f>AVERAGE(C87:J87)</f>
        <v>24.675502301291125</v>
      </c>
      <c r="L87" s="131"/>
    </row>
    <row r="88" spans="2:12">
      <c r="B88" s="13" t="s">
        <v>93</v>
      </c>
      <c r="C88" s="6">
        <f>(N45-M45)*1.025*1.025</f>
        <v>6.1368717707705196</v>
      </c>
      <c r="D88" s="6">
        <f>C88*1.025</f>
        <v>6.2902935650397822</v>
      </c>
      <c r="E88" s="131">
        <f t="shared" si="0"/>
        <v>6.4475509041657766</v>
      </c>
      <c r="F88" s="131"/>
      <c r="G88" s="131">
        <f>E88*1.025</f>
        <v>6.60873967676992</v>
      </c>
      <c r="H88" s="131"/>
      <c r="I88" s="131">
        <f>G88*1.025</f>
        <v>6.773958168689167</v>
      </c>
      <c r="J88" s="131"/>
      <c r="K88" s="131"/>
      <c r="L88" s="131"/>
    </row>
    <row r="89" spans="2:12">
      <c r="B89" s="74" t="s">
        <v>94</v>
      </c>
      <c r="C89" s="6">
        <f>N46*1.025*1.025</f>
        <v>17.335312499999997</v>
      </c>
      <c r="D89" s="6">
        <f t="shared" si="0"/>
        <v>17.768695312499997</v>
      </c>
      <c r="E89" s="131">
        <f t="shared" si="0"/>
        <v>18.212912695312497</v>
      </c>
      <c r="F89" s="131"/>
      <c r="G89" s="131">
        <f>E89*1.025</f>
        <v>18.668235512695308</v>
      </c>
      <c r="H89" s="131"/>
      <c r="I89" s="131">
        <f>G89*1.025</f>
        <v>19.134941400512687</v>
      </c>
      <c r="J89" s="131"/>
      <c r="K89" s="131"/>
      <c r="L89" s="131"/>
    </row>
    <row r="91" spans="2:12">
      <c r="B91" s="15" t="s">
        <v>52</v>
      </c>
      <c r="C91" s="1" t="s">
        <v>8</v>
      </c>
      <c r="D91" s="1" t="s">
        <v>9</v>
      </c>
      <c r="E91" s="127" t="s">
        <v>10</v>
      </c>
      <c r="F91" s="128"/>
      <c r="G91" s="127" t="s">
        <v>11</v>
      </c>
      <c r="H91" s="128"/>
      <c r="I91" s="127" t="s">
        <v>12</v>
      </c>
      <c r="J91" s="128"/>
      <c r="K91" s="127" t="s">
        <v>53</v>
      </c>
      <c r="L91" s="129"/>
    </row>
    <row r="94" spans="2:12">
      <c r="C94" s="55">
        <f>C87*C84</f>
        <v>46944.368541541029</v>
      </c>
      <c r="D94" s="55">
        <f>D87*D84</f>
        <v>48117.977755079548</v>
      </c>
      <c r="E94" s="130">
        <f>E87*E84</f>
        <v>49320.927198956531</v>
      </c>
      <c r="F94" s="130"/>
      <c r="G94" s="130">
        <f>G87*G84</f>
        <v>50553.950378930444</v>
      </c>
      <c r="H94" s="130"/>
      <c r="I94" s="130">
        <f>I87*I84</f>
        <v>51817.799138403701</v>
      </c>
      <c r="J94" s="130"/>
      <c r="K94" s="130">
        <f>AVERAGE(C94:J94)</f>
        <v>49351.004602582245</v>
      </c>
      <c r="L94" s="130"/>
    </row>
    <row r="96" spans="2:12">
      <c r="B96" s="15" t="s">
        <v>4</v>
      </c>
    </row>
    <row r="97" spans="2:16">
      <c r="B97" s="118" t="s">
        <v>54</v>
      </c>
      <c r="C97" s="118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</row>
    <row r="98" spans="2:16"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</row>
    <row r="101" spans="2:16">
      <c r="B101" s="75" t="s">
        <v>95</v>
      </c>
      <c r="C101" s="76"/>
      <c r="D101" s="77"/>
      <c r="E101" s="77" t="s">
        <v>8</v>
      </c>
      <c r="F101" s="77" t="s">
        <v>9</v>
      </c>
      <c r="G101" s="77" t="s">
        <v>10</v>
      </c>
      <c r="H101" s="77" t="s">
        <v>11</v>
      </c>
      <c r="I101" s="77" t="s">
        <v>12</v>
      </c>
      <c r="J101" s="78"/>
    </row>
    <row r="102" spans="2:16">
      <c r="B102" s="13" t="s">
        <v>96</v>
      </c>
    </row>
    <row r="103" spans="2:16">
      <c r="B103" s="13" t="s">
        <v>97</v>
      </c>
      <c r="D103" s="79"/>
      <c r="E103" s="79">
        <v>1.0088999999999999</v>
      </c>
      <c r="F103" s="79">
        <v>1.0176774299999998</v>
      </c>
      <c r="G103" s="79">
        <v>1.0319249140199998</v>
      </c>
      <c r="H103" s="79">
        <v>1.0486420976271238</v>
      </c>
      <c r="I103" s="79">
        <v>1.0637425438329544</v>
      </c>
    </row>
    <row r="104" spans="2:16">
      <c r="B104" s="13" t="s">
        <v>98</v>
      </c>
      <c r="D104" s="79"/>
      <c r="E104" s="79">
        <v>1.0068089696657949</v>
      </c>
      <c r="F104" s="79">
        <v>1.0201853463488124</v>
      </c>
      <c r="G104" s="79">
        <v>1.0331468206955503</v>
      </c>
      <c r="H104" s="79">
        <v>1.045194706841702</v>
      </c>
      <c r="I104" s="79">
        <v>1.0577832377708929</v>
      </c>
    </row>
    <row r="105" spans="2:16">
      <c r="B105" s="13" t="s">
        <v>99</v>
      </c>
      <c r="D105" s="79"/>
      <c r="E105" s="79">
        <v>1.0068089696657949</v>
      </c>
      <c r="F105" s="79">
        <v>1.0201853463488124</v>
      </c>
      <c r="G105" s="79">
        <v>1.0331468206955503</v>
      </c>
      <c r="H105" s="79">
        <v>1.045194706841702</v>
      </c>
      <c r="I105" s="79">
        <v>1.0577832377708929</v>
      </c>
    </row>
    <row r="106" spans="2:16">
      <c r="B106" s="13" t="s">
        <v>100</v>
      </c>
      <c r="D106" s="79"/>
      <c r="E106" s="79">
        <v>1</v>
      </c>
      <c r="F106" s="79">
        <v>1</v>
      </c>
      <c r="G106" s="79">
        <v>1</v>
      </c>
      <c r="H106" s="79">
        <v>1</v>
      </c>
      <c r="I106" s="79">
        <v>1</v>
      </c>
    </row>
    <row r="107" spans="2:16">
      <c r="D107" s="79"/>
      <c r="E107" s="79"/>
      <c r="F107" s="79"/>
      <c r="G107" s="79"/>
      <c r="H107" s="79"/>
      <c r="I107" s="79"/>
    </row>
    <row r="109" spans="2:16">
      <c r="B109" s="75" t="s">
        <v>101</v>
      </c>
      <c r="C109" s="76"/>
      <c r="D109" s="77"/>
      <c r="E109" s="77" t="s">
        <v>8</v>
      </c>
      <c r="F109" s="77" t="s">
        <v>9</v>
      </c>
      <c r="G109" s="77" t="s">
        <v>10</v>
      </c>
      <c r="H109" s="77" t="s">
        <v>11</v>
      </c>
      <c r="I109" s="77" t="s">
        <v>12</v>
      </c>
      <c r="J109" s="78" t="s">
        <v>3</v>
      </c>
    </row>
    <row r="110" spans="2:16">
      <c r="B110" s="2" t="s">
        <v>31</v>
      </c>
    </row>
    <row r="111" spans="2:16">
      <c r="B111" s="13" t="s">
        <v>97</v>
      </c>
      <c r="D111" s="79"/>
      <c r="E111" s="80">
        <f>C88*C84*E103</f>
        <v>12382.979859060753</v>
      </c>
      <c r="F111" s="80">
        <f t="shared" ref="F111:G111" si="1">D88*D84*F103</f>
        <v>12802.979578430444</v>
      </c>
      <c r="G111" s="80">
        <f t="shared" si="1"/>
        <v>13306.776824841681</v>
      </c>
      <c r="H111" s="80">
        <f>G88*G84*H103</f>
        <v>13860.405274639219</v>
      </c>
      <c r="I111" s="80">
        <f>I88*I84*I103</f>
        <v>14411.494988358872</v>
      </c>
      <c r="J111" s="81">
        <f t="shared" ref="J111:J113" si="2">SUM(E111:I111)</f>
        <v>66764.636525330978</v>
      </c>
    </row>
    <row r="112" spans="2:16">
      <c r="B112" s="13" t="s">
        <v>98</v>
      </c>
      <c r="D112" s="79"/>
      <c r="E112" s="80"/>
      <c r="F112" s="80"/>
      <c r="G112" s="80"/>
      <c r="H112" s="80"/>
      <c r="I112" s="80"/>
      <c r="J112" s="81">
        <f t="shared" si="2"/>
        <v>0</v>
      </c>
    </row>
    <row r="113" spans="2:12">
      <c r="B113" s="13" t="s">
        <v>99</v>
      </c>
      <c r="D113" s="79"/>
      <c r="E113" s="80"/>
      <c r="F113" s="80"/>
      <c r="G113" s="80"/>
      <c r="H113" s="80"/>
      <c r="I113" s="80"/>
      <c r="J113" s="81">
        <f t="shared" si="2"/>
        <v>0</v>
      </c>
    </row>
    <row r="114" spans="2:12">
      <c r="B114" s="13" t="s">
        <v>100</v>
      </c>
      <c r="D114" s="79"/>
      <c r="E114" s="82">
        <f>C89*C84*E106</f>
        <v>34670.624999999993</v>
      </c>
      <c r="F114" s="82">
        <f>D89*D84*F106</f>
        <v>35537.390624999993</v>
      </c>
      <c r="G114" s="82">
        <f>E89*E84*G106</f>
        <v>36425.825390624996</v>
      </c>
      <c r="H114" s="82">
        <f>G89*G84*H106</f>
        <v>37336.471025390616</v>
      </c>
      <c r="I114" s="82">
        <f>I89*I84*I106</f>
        <v>38269.882801025378</v>
      </c>
      <c r="J114" s="81">
        <f>SUM(E114:I114)</f>
        <v>182240.19484204098</v>
      </c>
    </row>
    <row r="115" spans="2:12" ht="15.75" thickBot="1">
      <c r="D115" s="79"/>
      <c r="E115" s="83">
        <f>SUM(E111:E114)</f>
        <v>47053.604859060746</v>
      </c>
      <c r="F115" s="83">
        <f t="shared" ref="F115:J115" si="3">SUM(F111:F114)</f>
        <v>48340.370203430437</v>
      </c>
      <c r="G115" s="83">
        <f t="shared" si="3"/>
        <v>49732.602215466679</v>
      </c>
      <c r="H115" s="83">
        <f t="shared" si="3"/>
        <v>51196.876300029835</v>
      </c>
      <c r="I115" s="83">
        <f t="shared" si="3"/>
        <v>52681.377789384249</v>
      </c>
      <c r="J115" s="84">
        <f t="shared" si="3"/>
        <v>249004.83136737195</v>
      </c>
    </row>
    <row r="116" spans="2:12" ht="15.75" thickTop="1"/>
    <row r="117" spans="2:12">
      <c r="B117" s="75" t="s">
        <v>101</v>
      </c>
      <c r="C117" s="76"/>
      <c r="D117" s="77"/>
      <c r="E117" s="77" t="s">
        <v>8</v>
      </c>
      <c r="F117" s="77" t="s">
        <v>9</v>
      </c>
      <c r="G117" s="77" t="s">
        <v>10</v>
      </c>
      <c r="H117" s="77" t="s">
        <v>11</v>
      </c>
      <c r="I117" s="77" t="s">
        <v>12</v>
      </c>
      <c r="J117" s="78" t="s">
        <v>3</v>
      </c>
    </row>
    <row r="118" spans="2:12">
      <c r="B118" s="2" t="s">
        <v>30</v>
      </c>
    </row>
    <row r="119" spans="2:12">
      <c r="B119" s="13" t="s">
        <v>97</v>
      </c>
      <c r="D119" s="79"/>
      <c r="E119" s="80">
        <f>C95*E103</f>
        <v>0</v>
      </c>
      <c r="F119" s="80">
        <f t="shared" ref="F119" si="4">D95*F103</f>
        <v>0</v>
      </c>
      <c r="G119" s="80">
        <f>E95*G103</f>
        <v>0</v>
      </c>
      <c r="H119" s="80">
        <f>G95*H103</f>
        <v>0</v>
      </c>
      <c r="I119" s="80">
        <f>I95*I103</f>
        <v>0</v>
      </c>
      <c r="J119" s="81">
        <f>SUM(E119:I119)</f>
        <v>0</v>
      </c>
    </row>
    <row r="120" spans="2:12">
      <c r="B120" s="13" t="s">
        <v>98</v>
      </c>
      <c r="D120" s="79"/>
      <c r="E120" s="80"/>
      <c r="F120" s="80"/>
      <c r="G120" s="80"/>
      <c r="H120" s="80"/>
      <c r="I120" s="80"/>
      <c r="J120" s="81">
        <f t="shared" ref="J120:J122" si="5">SUM(E120:I120)</f>
        <v>0</v>
      </c>
    </row>
    <row r="121" spans="2:12">
      <c r="B121" s="13" t="s">
        <v>99</v>
      </c>
      <c r="D121" s="79"/>
      <c r="E121" s="80"/>
      <c r="F121" s="80"/>
      <c r="G121" s="80"/>
      <c r="H121" s="80"/>
      <c r="I121" s="80"/>
      <c r="J121" s="81">
        <f t="shared" si="5"/>
        <v>0</v>
      </c>
    </row>
    <row r="122" spans="2:12">
      <c r="B122" s="13" t="s">
        <v>100</v>
      </c>
      <c r="D122" s="79"/>
      <c r="E122" s="80"/>
      <c r="F122" s="80"/>
      <c r="G122" s="80"/>
      <c r="H122" s="80"/>
      <c r="I122" s="80"/>
      <c r="J122" s="81">
        <f t="shared" si="5"/>
        <v>0</v>
      </c>
    </row>
    <row r="123" spans="2:12" ht="15.75" thickBot="1">
      <c r="D123" s="79"/>
      <c r="E123" s="83">
        <f>SUM(E119:E122)</f>
        <v>0</v>
      </c>
      <c r="F123" s="83">
        <f t="shared" ref="F123:J123" si="6">SUM(F119:F122)</f>
        <v>0</v>
      </c>
      <c r="G123" s="83">
        <f t="shared" si="6"/>
        <v>0</v>
      </c>
      <c r="H123" s="83">
        <f t="shared" si="6"/>
        <v>0</v>
      </c>
      <c r="I123" s="83">
        <f t="shared" si="6"/>
        <v>0</v>
      </c>
      <c r="J123" s="84">
        <f t="shared" si="6"/>
        <v>0</v>
      </c>
    </row>
    <row r="124" spans="2:12" ht="15.75" thickTop="1"/>
    <row r="126" spans="2:12">
      <c r="B126" s="14" t="s">
        <v>102</v>
      </c>
      <c r="C126" s="7"/>
      <c r="D126" s="7"/>
      <c r="E126" s="7"/>
      <c r="F126" s="7"/>
      <c r="G126" s="7"/>
      <c r="H126" s="7"/>
    </row>
    <row r="128" spans="2:12">
      <c r="B128" s="15" t="s">
        <v>29</v>
      </c>
      <c r="C128" s="1" t="s">
        <v>8</v>
      </c>
      <c r="D128" s="1" t="s">
        <v>9</v>
      </c>
      <c r="E128" s="125" t="s">
        <v>10</v>
      </c>
      <c r="F128" s="126"/>
      <c r="G128" s="127" t="s">
        <v>11</v>
      </c>
      <c r="H128" s="128"/>
      <c r="I128" s="127" t="s">
        <v>12</v>
      </c>
      <c r="J128" s="128"/>
      <c r="K128" s="127" t="s">
        <v>3</v>
      </c>
      <c r="L128" s="129"/>
    </row>
    <row r="129" spans="2:16">
      <c r="B129" s="13" t="s">
        <v>30</v>
      </c>
      <c r="C129" s="85"/>
      <c r="D129" s="85"/>
      <c r="E129" s="120"/>
      <c r="F129" s="120"/>
      <c r="G129" s="120"/>
      <c r="H129" s="120"/>
      <c r="I129" s="120"/>
      <c r="J129" s="120"/>
      <c r="K129" s="121">
        <v>0</v>
      </c>
      <c r="L129" s="121"/>
    </row>
    <row r="130" spans="2:16">
      <c r="B130" s="13" t="s">
        <v>31</v>
      </c>
      <c r="C130" s="85">
        <f>E115</f>
        <v>47053.604859060746</v>
      </c>
      <c r="D130" s="85">
        <f>F115</f>
        <v>48340.370203430437</v>
      </c>
      <c r="E130" s="120">
        <f>G115</f>
        <v>49732.602215466679</v>
      </c>
      <c r="F130" s="120"/>
      <c r="G130" s="120">
        <f>H115</f>
        <v>51196.876300029835</v>
      </c>
      <c r="H130" s="120"/>
      <c r="I130" s="120">
        <f>I115</f>
        <v>52681.377789384249</v>
      </c>
      <c r="J130" s="120"/>
      <c r="K130" s="121">
        <f>SUM(C130:I130)</f>
        <v>249004.83136737195</v>
      </c>
      <c r="L130" s="121"/>
    </row>
    <row r="131" spans="2:16">
      <c r="B131" s="13" t="s">
        <v>14</v>
      </c>
      <c r="C131" s="85">
        <f>(C129+C130)*C133</f>
        <v>1739.6147118175784</v>
      </c>
      <c r="D131" s="85">
        <f>(D129+D130)*D133</f>
        <v>1787.187600875227</v>
      </c>
      <c r="E131" s="120">
        <f>(E130+E129)*E133</f>
        <v>1838.659688883278</v>
      </c>
      <c r="F131" s="120"/>
      <c r="G131" s="120">
        <f>(G130+G129)*G133</f>
        <v>1892.7952380568026</v>
      </c>
      <c r="H131" s="120"/>
      <c r="I131" s="120">
        <f>(I130+I129)*I133</f>
        <v>1947.6786128445849</v>
      </c>
      <c r="J131" s="120"/>
      <c r="K131" s="121">
        <f>SUM(C131:I131)</f>
        <v>9205.9358524774725</v>
      </c>
      <c r="L131" s="121"/>
    </row>
    <row r="132" spans="2:16">
      <c r="B132" s="33" t="s">
        <v>32</v>
      </c>
      <c r="C132" s="86">
        <f t="shared" ref="C132:E132" si="7">SUM(C129:C131)</f>
        <v>48793.219570878326</v>
      </c>
      <c r="D132" s="86">
        <f t="shared" si="7"/>
        <v>50127.557804305667</v>
      </c>
      <c r="E132" s="122">
        <f t="shared" si="7"/>
        <v>51571.261904349958</v>
      </c>
      <c r="F132" s="123"/>
      <c r="G132" s="122">
        <f t="shared" ref="G132" si="8">SUM(G129:G131)</f>
        <v>53089.671538086637</v>
      </c>
      <c r="H132" s="123"/>
      <c r="I132" s="122">
        <f t="shared" ref="I132" si="9">SUM(I129:I131)</f>
        <v>54629.056402228831</v>
      </c>
      <c r="J132" s="123"/>
      <c r="K132" s="122">
        <f t="shared" ref="K132" si="10">SUM(K129:K131)</f>
        <v>258210.76721984943</v>
      </c>
      <c r="L132" s="124"/>
    </row>
    <row r="133" spans="2:16">
      <c r="B133" s="33" t="s">
        <v>103</v>
      </c>
      <c r="C133" s="87">
        <v>3.6970912579986831E-2</v>
      </c>
      <c r="D133" s="87">
        <v>3.6970912579986831E-2</v>
      </c>
      <c r="E133" s="114">
        <v>3.6970912579986831E-2</v>
      </c>
      <c r="F133" s="115"/>
      <c r="G133" s="116">
        <v>3.6970912579986831E-2</v>
      </c>
      <c r="H133" s="117"/>
      <c r="I133" s="114">
        <v>3.6970912579986831E-2</v>
      </c>
      <c r="J133" s="115"/>
    </row>
    <row r="136" spans="2:16">
      <c r="B136" s="14" t="s">
        <v>34</v>
      </c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</row>
    <row r="137" spans="2:16">
      <c r="B137" s="2"/>
    </row>
    <row r="138" spans="2:16">
      <c r="B138" s="88" t="s">
        <v>104</v>
      </c>
    </row>
    <row r="140" spans="2:16">
      <c r="B140" s="15" t="s">
        <v>5</v>
      </c>
      <c r="C140" s="1" t="s">
        <v>8</v>
      </c>
      <c r="D140" s="1" t="s">
        <v>9</v>
      </c>
      <c r="E140" s="1" t="s">
        <v>10</v>
      </c>
      <c r="F140" s="1" t="s">
        <v>11</v>
      </c>
      <c r="G140" s="1" t="s">
        <v>12</v>
      </c>
      <c r="H140" s="93" t="s">
        <v>3</v>
      </c>
    </row>
    <row r="141" spans="2:16">
      <c r="B141" s="13" t="s">
        <v>13</v>
      </c>
      <c r="C141" s="89">
        <f>C84</f>
        <v>2000</v>
      </c>
      <c r="D141" s="89">
        <f>D84</f>
        <v>2000</v>
      </c>
      <c r="E141" s="89">
        <f>E84</f>
        <v>2000</v>
      </c>
      <c r="F141" s="89">
        <f>G84</f>
        <v>2000</v>
      </c>
      <c r="G141" s="89">
        <f>I84</f>
        <v>2000</v>
      </c>
      <c r="H141" s="90">
        <f>SUM(C141:G141)</f>
        <v>10000</v>
      </c>
    </row>
    <row r="143" spans="2:16">
      <c r="B143" s="15" t="s">
        <v>6</v>
      </c>
      <c r="C143" s="1" t="s">
        <v>8</v>
      </c>
      <c r="D143" s="1" t="s">
        <v>9</v>
      </c>
      <c r="E143" s="1" t="s">
        <v>10</v>
      </c>
      <c r="F143" s="1" t="s">
        <v>11</v>
      </c>
      <c r="G143" s="1" t="s">
        <v>12</v>
      </c>
      <c r="H143" s="93" t="s">
        <v>3</v>
      </c>
    </row>
    <row r="144" spans="2:16">
      <c r="B144" s="13" t="s">
        <v>7</v>
      </c>
      <c r="C144" s="91">
        <f>C132/C141</f>
        <v>24.396609785439164</v>
      </c>
      <c r="D144" s="91">
        <f>+D132/D141</f>
        <v>25.063778902152833</v>
      </c>
      <c r="E144" s="91">
        <f>+E132/E141</f>
        <v>25.78563095217498</v>
      </c>
      <c r="F144" s="91">
        <f>+G132/F141</f>
        <v>26.544835769043317</v>
      </c>
      <c r="G144" s="91">
        <f>I132/G141</f>
        <v>27.314528201114417</v>
      </c>
      <c r="H144" s="92">
        <f>K132/H141</f>
        <v>25.821076721984941</v>
      </c>
    </row>
    <row r="146" spans="2:16">
      <c r="B146" s="15" t="s">
        <v>4</v>
      </c>
    </row>
    <row r="147" spans="2:16"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</row>
    <row r="148" spans="2:16"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19"/>
      <c r="P148" s="119"/>
    </row>
  </sheetData>
  <mergeCells count="85">
    <mergeCell ref="B9:P13"/>
    <mergeCell ref="B17:P24"/>
    <mergeCell ref="B28:P31"/>
    <mergeCell ref="B34:P36"/>
    <mergeCell ref="G43:M43"/>
    <mergeCell ref="B57:P57"/>
    <mergeCell ref="B58:P58"/>
    <mergeCell ref="E65:F65"/>
    <mergeCell ref="G65:H65"/>
    <mergeCell ref="I65:J65"/>
    <mergeCell ref="K65:L65"/>
    <mergeCell ref="E66:F66"/>
    <mergeCell ref="G66:H66"/>
    <mergeCell ref="I66:J66"/>
    <mergeCell ref="K66:L66"/>
    <mergeCell ref="E68:F68"/>
    <mergeCell ref="G68:H68"/>
    <mergeCell ref="I68:J68"/>
    <mergeCell ref="K68:L68"/>
    <mergeCell ref="E84:F84"/>
    <mergeCell ref="G84:H84"/>
    <mergeCell ref="I84:J84"/>
    <mergeCell ref="K84:L84"/>
    <mergeCell ref="E69:F69"/>
    <mergeCell ref="G69:H69"/>
    <mergeCell ref="I69:J69"/>
    <mergeCell ref="K69:L69"/>
    <mergeCell ref="B72:P72"/>
    <mergeCell ref="B73:P73"/>
    <mergeCell ref="B80:P80"/>
    <mergeCell ref="E83:F83"/>
    <mergeCell ref="G83:H83"/>
    <mergeCell ref="I83:J83"/>
    <mergeCell ref="K83:L83"/>
    <mergeCell ref="E86:F86"/>
    <mergeCell ref="G86:H86"/>
    <mergeCell ref="I86:J86"/>
    <mergeCell ref="K86:L86"/>
    <mergeCell ref="E87:F87"/>
    <mergeCell ref="G87:H87"/>
    <mergeCell ref="I87:J87"/>
    <mergeCell ref="K87:L87"/>
    <mergeCell ref="E88:F88"/>
    <mergeCell ref="G88:H88"/>
    <mergeCell ref="I88:J88"/>
    <mergeCell ref="K88:L88"/>
    <mergeCell ref="E89:F89"/>
    <mergeCell ref="G89:H89"/>
    <mergeCell ref="I89:J89"/>
    <mergeCell ref="K89:L89"/>
    <mergeCell ref="E91:F91"/>
    <mergeCell ref="G91:H91"/>
    <mergeCell ref="I91:J91"/>
    <mergeCell ref="K91:L91"/>
    <mergeCell ref="E94:F94"/>
    <mergeCell ref="G94:H94"/>
    <mergeCell ref="I94:J94"/>
    <mergeCell ref="K94:L94"/>
    <mergeCell ref="B97:P97"/>
    <mergeCell ref="B98:P98"/>
    <mergeCell ref="E128:F128"/>
    <mergeCell ref="G128:H128"/>
    <mergeCell ref="I128:J128"/>
    <mergeCell ref="K128:L128"/>
    <mergeCell ref="E129:F129"/>
    <mergeCell ref="G129:H129"/>
    <mergeCell ref="I129:J129"/>
    <mergeCell ref="K129:L129"/>
    <mergeCell ref="E130:F130"/>
    <mergeCell ref="G130:H130"/>
    <mergeCell ref="I130:J130"/>
    <mergeCell ref="K130:L130"/>
    <mergeCell ref="E131:F131"/>
    <mergeCell ref="G131:H131"/>
    <mergeCell ref="I131:J131"/>
    <mergeCell ref="K131:L131"/>
    <mergeCell ref="E132:F132"/>
    <mergeCell ref="G132:H132"/>
    <mergeCell ref="I132:J132"/>
    <mergeCell ref="K132:L132"/>
    <mergeCell ref="E133:F133"/>
    <mergeCell ref="G133:H133"/>
    <mergeCell ref="I133:J133"/>
    <mergeCell ref="B147:P147"/>
    <mergeCell ref="B148:P14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AER Summary</vt:lpstr>
      <vt:lpstr>Comparisons</vt:lpstr>
      <vt:lpstr>Service Description</vt:lpstr>
      <vt:lpstr>Projected</vt:lpstr>
    </vt:vector>
  </TitlesOfParts>
  <Company>Ausgrid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t52274</dc:creator>
  <cp:lastModifiedBy>T46481</cp:lastModifiedBy>
  <dcterms:created xsi:type="dcterms:W3CDTF">2013-08-05T22:37:54Z</dcterms:created>
  <dcterms:modified xsi:type="dcterms:W3CDTF">2015-01-12T02:56:52Z</dcterms:modified>
</cp:coreProperties>
</file>