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activeTab="4"/>
  </bookViews>
  <sheets>
    <sheet name="AER Summary" sheetId="8" r:id="rId1"/>
    <sheet name="Comparisons" sheetId="10" r:id="rId2"/>
    <sheet name="Service Description" sheetId="9" r:id="rId3"/>
    <sheet name="Historical" sheetId="2" r:id="rId4"/>
    <sheet name="Projected" sheetId="3" r:id="rId5"/>
  </sheets>
  <externalReferences>
    <externalReference r:id="rId6"/>
  </externalReference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D25" i="8"/>
  <c r="E25"/>
  <c r="F25"/>
  <c r="G25"/>
  <c r="C25"/>
  <c r="D24"/>
  <c r="E24"/>
  <c r="F24"/>
  <c r="G24"/>
  <c r="C24"/>
  <c r="D57" l="1"/>
  <c r="H42"/>
  <c r="H29"/>
  <c r="G27"/>
  <c r="G32" s="1"/>
  <c r="F27"/>
  <c r="F32" s="1"/>
  <c r="E27"/>
  <c r="E32" s="1"/>
  <c r="D27"/>
  <c r="D32" s="1"/>
  <c r="H26"/>
  <c r="H25"/>
  <c r="H24"/>
  <c r="I88" i="3"/>
  <c r="G40" i="8" s="1"/>
  <c r="H88" i="3"/>
  <c r="F40" i="8" s="1"/>
  <c r="G88" i="3"/>
  <c r="E40" i="8" s="1"/>
  <c r="F88" i="3"/>
  <c r="D40" i="8" s="1"/>
  <c r="E88" i="3"/>
  <c r="C40" i="8" s="1"/>
  <c r="J87" i="3"/>
  <c r="J86"/>
  <c r="J85"/>
  <c r="J84"/>
  <c r="J79"/>
  <c r="B79"/>
  <c r="B87" s="1"/>
  <c r="J78"/>
  <c r="B78"/>
  <c r="B86" s="1"/>
  <c r="J77"/>
  <c r="B77"/>
  <c r="B85" s="1"/>
  <c r="B76"/>
  <c r="B84" s="1"/>
  <c r="B12" i="10"/>
  <c r="D58"/>
  <c r="E55"/>
  <c r="C32"/>
  <c r="C44"/>
  <c r="D44"/>
  <c r="C33"/>
  <c r="C45"/>
  <c r="D45"/>
  <c r="C34"/>
  <c r="C46"/>
  <c r="D46"/>
  <c r="C35"/>
  <c r="C47"/>
  <c r="B47"/>
  <c r="D47"/>
  <c r="C36"/>
  <c r="C48"/>
  <c r="D48"/>
  <c r="D49"/>
  <c r="B50"/>
  <c r="C28"/>
  <c r="C29"/>
  <c r="C54"/>
  <c r="E54"/>
  <c r="B10"/>
  <c r="D57"/>
  <c r="E57"/>
  <c r="E58"/>
  <c r="E56"/>
  <c r="D55"/>
  <c r="C55"/>
  <c r="B49"/>
  <c r="E36" i="3"/>
  <c r="F36" s="1"/>
  <c r="E37"/>
  <c r="E38"/>
  <c r="F38" s="1"/>
  <c r="G38" s="1"/>
  <c r="E39"/>
  <c r="E40"/>
  <c r="F40" s="1"/>
  <c r="G40" s="1"/>
  <c r="E41"/>
  <c r="E42"/>
  <c r="E43"/>
  <c r="E44"/>
  <c r="E45"/>
  <c r="F45" s="1"/>
  <c r="G45" s="1"/>
  <c r="H45" s="1"/>
  <c r="E46"/>
  <c r="B43" i="10"/>
  <c r="C24"/>
  <c r="B24"/>
  <c r="B40" i="3"/>
  <c r="C40"/>
  <c r="I33" i="2"/>
  <c r="H33"/>
  <c r="G33"/>
  <c r="F33"/>
  <c r="E33"/>
  <c r="J32"/>
  <c r="J31"/>
  <c r="J30"/>
  <c r="J33"/>
  <c r="J22"/>
  <c r="J21"/>
  <c r="J20"/>
  <c r="J70"/>
  <c r="J69"/>
  <c r="J67"/>
  <c r="J66"/>
  <c r="J65"/>
  <c r="J64"/>
  <c r="J23"/>
  <c r="I23"/>
  <c r="E23"/>
  <c r="I87"/>
  <c r="H87"/>
  <c r="G87"/>
  <c r="F87"/>
  <c r="E87"/>
  <c r="J86"/>
  <c r="J85"/>
  <c r="J84"/>
  <c r="J83"/>
  <c r="J82"/>
  <c r="J81"/>
  <c r="J80"/>
  <c r="J68"/>
  <c r="H23"/>
  <c r="G23"/>
  <c r="F23"/>
  <c r="J13"/>
  <c r="J12"/>
  <c r="J11"/>
  <c r="J87"/>
  <c r="B46" i="3"/>
  <c r="B45"/>
  <c r="B42"/>
  <c r="B43"/>
  <c r="B44"/>
  <c r="B41"/>
  <c r="F71" i="2"/>
  <c r="J62"/>
  <c r="H71"/>
  <c r="J63"/>
  <c r="E71"/>
  <c r="G14"/>
  <c r="F14"/>
  <c r="H14"/>
  <c r="E14"/>
  <c r="C46" i="3"/>
  <c r="G71" i="2"/>
  <c r="J60"/>
  <c r="I14"/>
  <c r="J59"/>
  <c r="J10"/>
  <c r="J14" s="1"/>
  <c r="I71"/>
  <c r="C45" i="3"/>
  <c r="C41"/>
  <c r="C44"/>
  <c r="C43"/>
  <c r="C42"/>
  <c r="B38"/>
  <c r="B39"/>
  <c r="C38"/>
  <c r="C39"/>
  <c r="B37"/>
  <c r="B36"/>
  <c r="C37"/>
  <c r="C36"/>
  <c r="F46"/>
  <c r="G46" s="1"/>
  <c r="H46" s="1"/>
  <c r="I46" s="1"/>
  <c r="F41"/>
  <c r="G41" s="1"/>
  <c r="F42"/>
  <c r="G42" s="1"/>
  <c r="F43"/>
  <c r="G43" s="1"/>
  <c r="F44"/>
  <c r="G44" s="1"/>
  <c r="F37"/>
  <c r="G37" s="1"/>
  <c r="F39"/>
  <c r="G39" s="1"/>
  <c r="H63"/>
  <c r="J63"/>
  <c r="I63"/>
  <c r="G63"/>
  <c r="F63"/>
  <c r="E63"/>
  <c r="J47"/>
  <c r="E13"/>
  <c r="J12"/>
  <c r="J11"/>
  <c r="F48" l="1"/>
  <c r="F76"/>
  <c r="F80" s="1"/>
  <c r="E76"/>
  <c r="E80" s="1"/>
  <c r="F13"/>
  <c r="H27" i="8"/>
  <c r="E57"/>
  <c r="F57" s="1"/>
  <c r="G57" s="1"/>
  <c r="C27"/>
  <c r="C32" s="1"/>
  <c r="H37" i="3"/>
  <c r="I37" s="1"/>
  <c r="H41"/>
  <c r="I41" s="1"/>
  <c r="H42"/>
  <c r="I42" s="1"/>
  <c r="H43"/>
  <c r="I43" s="1"/>
  <c r="H39"/>
  <c r="I39" s="1"/>
  <c r="H44"/>
  <c r="I44" s="1"/>
  <c r="G13"/>
  <c r="I45"/>
  <c r="J45" s="1"/>
  <c r="H38"/>
  <c r="I38" s="1"/>
  <c r="H40"/>
  <c r="I40" s="1"/>
  <c r="J40" s="1"/>
  <c r="J61" i="2"/>
  <c r="J71" s="1"/>
  <c r="J46" i="3"/>
  <c r="G36"/>
  <c r="E48"/>
  <c r="J88"/>
  <c r="J38" l="1"/>
  <c r="J42"/>
  <c r="J43"/>
  <c r="C39" i="8"/>
  <c r="C41" s="1"/>
  <c r="C42" s="1"/>
  <c r="C46" s="1"/>
  <c r="C60" s="1"/>
  <c r="D39"/>
  <c r="J41" i="3"/>
  <c r="H57" i="8"/>
  <c r="H60" s="1"/>
  <c r="G76" i="3"/>
  <c r="H36"/>
  <c r="G48"/>
  <c r="J39"/>
  <c r="J44"/>
  <c r="J37"/>
  <c r="H13"/>
  <c r="E39" i="8" l="1"/>
  <c r="D41"/>
  <c r="D42" s="1"/>
  <c r="D46" s="1"/>
  <c r="D60" s="1"/>
  <c r="C6" s="1"/>
  <c r="B4" i="10" s="1"/>
  <c r="I13" i="3"/>
  <c r="J10"/>
  <c r="J13" s="1"/>
  <c r="G80"/>
  <c r="H76"/>
  <c r="I36"/>
  <c r="J36" s="1"/>
  <c r="J48" s="1"/>
  <c r="H48"/>
  <c r="F39" i="8" l="1"/>
  <c r="E41"/>
  <c r="E42" s="1"/>
  <c r="E46" s="1"/>
  <c r="E60" s="1"/>
  <c r="I48" i="3"/>
  <c r="I76"/>
  <c r="H80"/>
  <c r="G39" i="8" l="1"/>
  <c r="F41"/>
  <c r="F42" s="1"/>
  <c r="F46" s="1"/>
  <c r="F60" s="1"/>
  <c r="I80" i="3"/>
  <c r="J76"/>
  <c r="J80" s="1"/>
  <c r="D56" i="10"/>
  <c r="G41" i="8" l="1"/>
  <c r="G42" s="1"/>
  <c r="G46" s="1"/>
  <c r="G60" s="1"/>
</calcChain>
</file>

<file path=xl/sharedStrings.xml><?xml version="1.0" encoding="utf-8"?>
<sst xmlns="http://schemas.openxmlformats.org/spreadsheetml/2006/main" count="329" uniqueCount="175">
  <si>
    <t>Service:</t>
  </si>
  <si>
    <t>FY2009-14 Classification:</t>
  </si>
  <si>
    <t>FY2010</t>
  </si>
  <si>
    <t>FY2011</t>
  </si>
  <si>
    <t>FY2012</t>
  </si>
  <si>
    <t>Total</t>
  </si>
  <si>
    <t>Historical Revenue</t>
  </si>
  <si>
    <t>Historical Costs</t>
  </si>
  <si>
    <t>Direct Costs</t>
  </si>
  <si>
    <t>Indirect Costs</t>
  </si>
  <si>
    <t>Total Costs</t>
  </si>
  <si>
    <t>* Projected full year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</si>
  <si>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</si>
  <si>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</si>
  <si>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</si>
  <si>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</si>
  <si>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</si>
  <si>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</si>
  <si>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</si>
  <si>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</si>
  <si>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</si>
  <si>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</si>
  <si>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</si>
  <si>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</si>
  <si>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</si>
  <si>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</si>
  <si>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</si>
  <si>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Workload</t>
  </si>
  <si>
    <t>Costs</t>
  </si>
  <si>
    <t>Alternative Control Service Summary</t>
  </si>
  <si>
    <t>Alternative Control Service - Historical Revenue &amp; Costs Workings</t>
  </si>
  <si>
    <t>Source</t>
  </si>
  <si>
    <t>Historical Completed Volumes</t>
  </si>
  <si>
    <t>Total Service Orders</t>
  </si>
  <si>
    <t>Details on how costs were obtained:</t>
  </si>
  <si>
    <t>Completed Service Orders 1</t>
  </si>
  <si>
    <t>Completed Service Orders 2</t>
  </si>
  <si>
    <t>Completed Service Orders 3</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</si>
  <si>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</si>
  <si>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</si>
  <si>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</si>
  <si>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</si>
  <si>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</si>
  <si>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</si>
  <si>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</si>
  <si>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</si>
  <si>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</si>
  <si>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</si>
  <si>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</si>
  <si>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</si>
  <si>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</si>
  <si>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Details of Cost Modelling Adopted (eg AHT x Labour)</t>
  </si>
  <si>
    <t>FY2014-19 Classification:</t>
  </si>
  <si>
    <t>FY2009</t>
  </si>
  <si>
    <t>Ausgrid</t>
  </si>
  <si>
    <t>N/A</t>
  </si>
  <si>
    <t>Testing for Type 5 and 6 meter</t>
  </si>
  <si>
    <t>132100041</t>
  </si>
  <si>
    <t>132100049</t>
  </si>
  <si>
    <t>132100052</t>
  </si>
  <si>
    <t>132100055</t>
  </si>
  <si>
    <t>129020149</t>
  </si>
  <si>
    <t>Volume based on May 2012/13 YTD  actual volumes, proportioned for full year - expectation is we will charge for all volumes relating to meter tests</t>
  </si>
  <si>
    <t>Costs as per 2012/13 inflated by 2.5% CPI year on year</t>
  </si>
  <si>
    <t>FY2013</t>
  </si>
  <si>
    <t>David Buck - MM Fees Summary FY 1213 June.xls</t>
  </si>
  <si>
    <t>2) Costs extracted from SAP/TM1 after relevant IO's were identifeid by the business operations.</t>
  </si>
  <si>
    <t>Services Orders Charged</t>
  </si>
  <si>
    <t>The above relates only to services orders that have been charged.  Not all tests have been charged back historically.</t>
  </si>
  <si>
    <t>Service Orders Completed</t>
  </si>
  <si>
    <t>Total Service Orders Competed</t>
  </si>
  <si>
    <t>Total Service Orders Charged</t>
  </si>
  <si>
    <t>Actual volumes, inclusive of those not charged. FY 2009 volume assumed as same as FY 2010</t>
  </si>
  <si>
    <t>131610332</t>
  </si>
  <si>
    <t>1) Meter Test costs contained within orders under Metering Operations Group (cost centre 4611) and NEMS (Cost Centre 4909)</t>
  </si>
  <si>
    <t>Costs relating to tests - meter faulty</t>
  </si>
  <si>
    <t>% relating to tests - meter faulty</t>
  </si>
  <si>
    <t>Costs relating to tests - meter ok</t>
  </si>
  <si>
    <t>Costs relating to tests where meter is faulty to be classified as an alternate control service - Type 5 &amp; 6 Metering</t>
  </si>
  <si>
    <t>ZMET Meter Accuracy - CC</t>
  </si>
  <si>
    <t>ZMET Meter Accuracy - Hunter</t>
  </si>
  <si>
    <t>ZMET Meter Accuracy - Syd.Nth</t>
  </si>
  <si>
    <t>ZMET Meter Accuracy - Syd.Sth</t>
  </si>
  <si>
    <t>B2B Services Other (Meter Tests/Inspect)</t>
  </si>
  <si>
    <t>IPART MISC NW CHG - Meter Test Fee</t>
  </si>
  <si>
    <t>Pricing mechanism</t>
  </si>
  <si>
    <t>Fee Based</t>
  </si>
  <si>
    <t>Current Fee</t>
  </si>
  <si>
    <t>Justification for Variance in Proposed Service Price</t>
  </si>
  <si>
    <t>Meter Test (for Type 5 and 6 meter)</t>
  </si>
  <si>
    <t>Available on "Service Description" sheet.</t>
  </si>
  <si>
    <t>2014-2019 Pricing Methodology for Service (Summary)</t>
  </si>
  <si>
    <t>Method: 1. Historic costs (top-down)</t>
  </si>
  <si>
    <t>Only costs relating to meter tests where meter is ok are attributed to this service.</t>
  </si>
  <si>
    <t>Alternative Control Service - Benchmarking workings</t>
  </si>
  <si>
    <t>Finance data</t>
  </si>
  <si>
    <t>Note: 2013 figures have been used due to service time trend slowly decreasing in last 3 years. Data prior to 2010 not as reliable.</t>
  </si>
  <si>
    <t>Service related elements</t>
  </si>
  <si>
    <t>FY2013 (Actuals)</t>
  </si>
  <si>
    <t>Calculated Hrly rate</t>
  </si>
  <si>
    <t>NB:Service specific labour cost</t>
  </si>
  <si>
    <t>Average admin cost</t>
  </si>
  <si>
    <t>Average admin time (calculated (hr))</t>
  </si>
  <si>
    <t>Indirect costs (CAM allocation)</t>
  </si>
  <si>
    <t>Assumed price escalator (pa)</t>
  </si>
  <si>
    <t>Comparison to Victoria</t>
  </si>
  <si>
    <t>Time to perform service</t>
  </si>
  <si>
    <t>Powercor
(hr)</t>
  </si>
  <si>
    <t>Citipower
(hr)</t>
  </si>
  <si>
    <t>Single-phase meter test time</t>
  </si>
  <si>
    <t>2.36*</t>
  </si>
  <si>
    <t>Test time per additional single phase meter</t>
  </si>
  <si>
    <t>Multi-phase meter test time</t>
  </si>
  <si>
    <t>3.18*</t>
  </si>
  <si>
    <t>Test time per additional multi-phase meter</t>
  </si>
  <si>
    <t>CT meter test time</t>
  </si>
  <si>
    <t>Admin time</t>
  </si>
  <si>
    <t>* Reduced due to travel time</t>
  </si>
  <si>
    <t>Citipower ($/hr, 2010)</t>
  </si>
  <si>
    <t>FY15</t>
  </si>
  <si>
    <t>Back office worker</t>
  </si>
  <si>
    <t>Technician</t>
  </si>
  <si>
    <t>Citpower Fees (excl GST)</t>
  </si>
  <si>
    <t>Meter Accuracy Test - single phase</t>
  </si>
  <si>
    <t>Meter Accuracy Test - Single phase per additional meter</t>
  </si>
  <si>
    <t xml:space="preserve">Meter Accuracy Test - Multi phase </t>
  </si>
  <si>
    <t>Meter Accuracy Test - Multi phase per additional meter</t>
  </si>
  <si>
    <t>Meter Accuracy Test - CT</t>
  </si>
  <si>
    <t>Calculations</t>
  </si>
  <si>
    <t>Process: Weight Citipower fees, for Ausgrid meter types volumes (single, multi and CT)</t>
  </si>
  <si>
    <t>Citpower average fees per installation (excl GST)</t>
  </si>
  <si>
    <t>Summary</t>
  </si>
  <si>
    <t>Comparison</t>
  </si>
  <si>
    <t>Components</t>
  </si>
  <si>
    <t>AER Vic Determination (CP/PC)</t>
  </si>
  <si>
    <t>Comparison of time:</t>
  </si>
  <si>
    <t>Technican time (hr)</t>
  </si>
  <si>
    <t>Back office time (hr)</t>
  </si>
  <si>
    <t>Comparison of costs</t>
  </si>
  <si>
    <t>Fee ($)</t>
  </si>
  <si>
    <t>Technican labour
rate ($/hr)</t>
  </si>
  <si>
    <t>Back office labour
rate ($/hr)</t>
  </si>
  <si>
    <t>Alternative Control Service - Service Description</t>
  </si>
  <si>
    <t>AER Framework and Approach paper March 2013</t>
  </si>
  <si>
    <t xml:space="preserve">Onsite meter testing involves a number of factors which has led to the significant increase in the fee for service. This costs include: 
• Travel time to get to the site;
•  Many requested meter tests are at sites connected prior to 1988 and are installed on Asbestos panels. The meter technician is required to clean the metering enclosure using approved methods and PPE prior to commencing the meter test;
•  Many of the installations will have more than one meter onsite. As this is customer requested all meters must be tested to ensure accuracy of the entire metering installation. Ausgid has a meter to site ratio of &gt;1.4 for older installations;
•  Depending on the kWh per revolution of the disc or pulse of the meter will determine the length of time required to accumulate enough data to adequately determine the meters accuracy.
• Ausgrid's price is based on actual data (not a forecast) and is less than times proposed by Victorian distribution businesses.
</t>
  </si>
  <si>
    <t>Single phase</t>
  </si>
  <si>
    <t>Multiphase</t>
  </si>
  <si>
    <t>CT</t>
  </si>
  <si>
    <t>Ausgrid: 1.48 meters per installation. 91.7% single phase , 7.8% multi, 0.5% CT</t>
  </si>
  <si>
    <t>Single phase additional meters</t>
  </si>
  <si>
    <t>Multiphase additional meters</t>
  </si>
  <si>
    <t>Ausgrid meter tests (Fy13)</t>
  </si>
  <si>
    <t>Ausgrid meter test Service Orders (FY13)</t>
  </si>
  <si>
    <t>Labour rates (VIC Determination)</t>
  </si>
  <si>
    <t>Ausgrid with Vic hours only</t>
  </si>
  <si>
    <t>Average test cost (FY13 costs booked for Service Order)</t>
  </si>
  <si>
    <t>FY13 average test time (hr) per installation (NMI)</t>
  </si>
  <si>
    <t>Real Escalators by Type</t>
  </si>
  <si>
    <t>% YOY (Compound)</t>
  </si>
  <si>
    <t>Labour EGW</t>
  </si>
  <si>
    <t>Labour Hire</t>
  </si>
  <si>
    <t>Contracted Services</t>
  </si>
  <si>
    <t>Materials</t>
  </si>
  <si>
    <t>Cost Incorporating Real Escalators</t>
  </si>
  <si>
    <t>Historical Costs for FY2010-14 Regulatory Period</t>
  </si>
  <si>
    <t>Actual volumes (Service orders charged)</t>
  </si>
  <si>
    <t>Projected volumes (Service orders charged)</t>
  </si>
  <si>
    <t>Detail: The pricing for the service was determined using:
- Historic costs and time to perform the meter test,
- 2013 costs have been used as trend indicates reducing costs over the last 3 years, current times in line with Victorian DSNP
- Back office staff costs based on an apportionate of meter test service orders versus meter inspections service orders,
- Forecast volumes are based on FY13 as volumes have been increasing, however due to flat network prices, volumes expected to plateau or reduce
- Historical Costs relate to direct and estimated costs only, no indirect costs have been applied.</t>
  </si>
  <si>
    <t>Unregulated Distribution Service</t>
  </si>
  <si>
    <t>Indirect Cost (CAM) %</t>
  </si>
  <si>
    <t xml:space="preserve">The testing of a meter in accordance with clause 6.4 of the Market Operations Rule (NSW Rules for Electricity Metering) No. 3 of 2001 (except for metering installation types 1 to
4, the testing of which is an unregulated distribution service).
If the service described as ‘meter test’ is undertaken on premises serviced by more than one meter the following applies:
i. if the meter test reveals that all of the meters are operating satisfactorily, a DNSP may only levy one charge for the provision of the service as if the meter test were undertaken on a single meter 
ii. if the meter test reveals that one or more of the meters are not operating satisfactorily, the DNSP may not levy any charge for the provision of the service.
</t>
  </si>
  <si>
    <t>Ancillary metering services
For example, special meter reading for types 5 and 6 meters; testing for type 5 and 6 meters; franchise CT meter install; customer requested meter accuracy testing; types 5–7 non-standard metering data services; replacement or removal of a type 5 or 6 meter instigated by a customer switching to a non-type 5 or 6 meter that is not covered by any other fee.</t>
  </si>
  <si>
    <t xml:space="preserve">The testing of an Ausgrid meter in accordance with AEMO Metrology Procedure: Part A National Electricity Market.  Ausgrid may be notified to conduct this service via the use of the 'Meter Investigation' sub type ' Meter Test' B2B service order.  It excludes metering installation types 1 to 4, the testing of which is an unregulated distribution service, but subject to a ‘light-handed form of control under IPART Rule 2004/1 Regulation of Excluded Distribution Services.
If the meter test is undertaken on premises serviced by more than one meter associated with the NMI the following applies:
• if the meter test reveals that all of the meters associated with the NMI are operating satisfactorily, Ausgrid will only levy one charge for the provision of the service; and 
• if the meter test reveals that one or more of the meters associated with the NMI are not operating satisfactorily, Ausgrid will not levy any charge for the provision of the service.
Test results will be provided to the party requesting the meter tests in a standard Ausgrid format.
</t>
  </si>
  <si>
    <t>Proposed Fee (FY15/16)</t>
  </si>
  <si>
    <t xml:space="preserve">Existing Service Description (2009 - 14) </t>
  </si>
</sst>
</file>

<file path=xl/styles.xml><?xml version="1.0" encoding="utf-8"?>
<styleSheet xmlns="http://schemas.openxmlformats.org/spreadsheetml/2006/main">
  <numFmts count="17">
    <numFmt numFmtId="6" formatCode="&quot;$&quot;#,##0;[Red]\-&quot;$&quot;#,##0"/>
    <numFmt numFmtId="8" formatCode="&quot;$&quot;#,##0.00;[Red]\-&quot;$&quot;#,##0.00"/>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_(* #,##0_);_(* \(#,##0\);_(* &quot;-&quot;??_);_(@_)"/>
    <numFmt numFmtId="169" formatCode="_(&quot;$&quot;* #,##0_);_(&quot;$&quot;* \(#,##0\);_(&quot;$&quot;* &quot;-&quot;??_);_(@_)"/>
    <numFmt numFmtId="170" formatCode="0.0"/>
    <numFmt numFmtId="171" formatCode="0.0%"/>
    <numFmt numFmtId="172" formatCode="&quot;$&quot;#,##0.00"/>
    <numFmt numFmtId="173" formatCode="#,##0.00_ ;[Red]\-#,##0.00\ "/>
    <numFmt numFmtId="174" formatCode="&quot;$&quot;#,##0.000;[Red]\-&quot;$&quot;#,##0.000"/>
    <numFmt numFmtId="175" formatCode="0.000"/>
    <numFmt numFmtId="176" formatCode="0.0000%"/>
  </numFmts>
  <fonts count="23">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1"/>
      <color rgb="FF0070C0"/>
      <name val="Calibri"/>
      <family val="2"/>
      <scheme val="minor"/>
    </font>
    <font>
      <sz val="11"/>
      <color rgb="FF0065A6"/>
      <name val="Calibri"/>
      <family val="2"/>
      <scheme val="minor"/>
    </font>
    <font>
      <sz val="10"/>
      <name val="Arial"/>
      <family val="2"/>
    </font>
    <font>
      <sz val="10"/>
      <color theme="1"/>
      <name val="Arial"/>
      <family val="2"/>
    </font>
    <font>
      <sz val="10"/>
      <color theme="1"/>
      <name val="Symbol"/>
      <family val="1"/>
      <charset val="2"/>
    </font>
    <font>
      <sz val="11"/>
      <color rgb="FF9C0006"/>
      <name val="Calibri"/>
      <family val="2"/>
      <scheme val="minor"/>
    </font>
    <font>
      <sz val="11"/>
      <name val="Calibri"/>
      <family val="2"/>
      <scheme val="minor"/>
    </font>
    <font>
      <b/>
      <sz val="18"/>
      <color theme="3"/>
      <name val="Cambria"/>
      <family val="2"/>
      <scheme val="major"/>
    </font>
    <font>
      <sz val="11"/>
      <color rgb="FF3F3F76"/>
      <name val="Arial"/>
      <family val="2"/>
    </font>
    <font>
      <b/>
      <sz val="11"/>
      <color theme="3"/>
      <name val="Arial"/>
      <family val="2"/>
    </font>
    <font>
      <sz val="11"/>
      <name val="Times New Roman"/>
      <family val="1"/>
    </font>
    <font>
      <sz val="11"/>
      <color theme="4" tint="-0.24994659260841701"/>
      <name val="Arial"/>
      <family val="2"/>
    </font>
    <font>
      <sz val="11"/>
      <color theme="3" tint="0.39988402966399123"/>
      <name val="Arial"/>
      <family val="2"/>
    </font>
    <font>
      <sz val="11"/>
      <color theme="3" tint="0.39994506668294322"/>
      <name val="Arial"/>
      <family val="2"/>
    </font>
    <font>
      <b/>
      <sz val="11"/>
      <color theme="1"/>
      <name val="Arial"/>
      <family val="2"/>
    </font>
    <font>
      <sz val="11"/>
      <color indexed="8"/>
      <name val="Arial"/>
      <family val="2"/>
    </font>
    <font>
      <sz val="11"/>
      <color theme="3"/>
      <name val="Calibri"/>
      <family val="2"/>
      <scheme val="minor"/>
    </font>
  </fonts>
  <fills count="16">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theme="5"/>
      </patternFill>
    </fill>
    <fill>
      <patternFill patternType="solid">
        <fgColor rgb="FFFFC7CE"/>
      </patternFill>
    </fill>
    <fill>
      <patternFill patternType="solid">
        <fgColor rgb="FFF2F2F2"/>
      </patternFill>
    </fill>
    <fill>
      <patternFill patternType="solid">
        <fgColor rgb="FFFFFFCC"/>
      </patternFill>
    </fill>
    <fill>
      <patternFill patternType="solid">
        <fgColor theme="4" tint="0.79998168889431442"/>
        <bgColor indexed="64"/>
      </patternFill>
    </fill>
    <fill>
      <patternFill patternType="solid">
        <fgColor theme="7" tint="0.39994506668294322"/>
        <bgColor indexed="64"/>
      </patternFill>
    </fill>
    <fill>
      <patternFill patternType="solid">
        <fgColor theme="4" tint="0.79998168889431442"/>
        <bgColor theme="4" tint="0.59996337778862885"/>
      </patternFill>
    </fill>
    <fill>
      <patternFill patternType="solid">
        <fgColor theme="7" tint="0.79998168889431442"/>
        <bgColor indexed="64"/>
      </patternFill>
    </fill>
    <fill>
      <patternFill patternType="solid">
        <fgColor theme="5" tint="0.79998168889431442"/>
        <bgColor indexed="64"/>
      </patternFill>
    </fill>
  </fills>
  <borders count="31">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bottom/>
      <diagonal/>
    </border>
    <border>
      <left/>
      <right/>
      <top/>
      <bottom style="thin">
        <color auto="1"/>
      </bottom>
      <diagonal/>
    </border>
    <border>
      <left/>
      <right style="thin">
        <color theme="0"/>
      </right>
      <top style="thin">
        <color rgb="FF0070C0"/>
      </top>
      <bottom style="double">
        <color rgb="FF0070C0"/>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ck">
        <color theme="4"/>
      </top>
      <bottom style="thick">
        <color theme="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26">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8" fillId="0" borderId="0"/>
    <xf numFmtId="0" fontId="4" fillId="7" borderId="0" applyNumberFormat="0" applyBorder="0" applyAlignment="0" applyProtection="0"/>
    <xf numFmtId="0" fontId="11" fillId="8" borderId="0" applyNumberFormat="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4" fillId="12" borderId="25" applyNumberFormat="0" applyProtection="0">
      <alignment horizontal="center" vertical="center"/>
    </xf>
    <xf numFmtId="0" fontId="18" fillId="9" borderId="25" applyNumberFormat="0" applyProtection="0">
      <alignment horizontal="center" vertical="center"/>
    </xf>
    <xf numFmtId="9" fontId="1" fillId="0" borderId="0" applyFont="0" applyFill="0" applyBorder="0" applyAlignment="0" applyProtection="0"/>
    <xf numFmtId="0" fontId="13" fillId="0" borderId="0" applyNumberFormat="0" applyFill="0" applyBorder="0" applyProtection="0">
      <alignment vertical="center"/>
    </xf>
    <xf numFmtId="0" fontId="15" fillId="13" borderId="27" applyNumberFormat="0" applyProtection="0">
      <alignment horizontal="center" vertical="center" wrapText="1"/>
    </xf>
    <xf numFmtId="0" fontId="15" fillId="11" borderId="23" applyNumberFormat="0" applyProtection="0">
      <alignment horizontal="center" vertical="center" wrapText="1"/>
    </xf>
    <xf numFmtId="0" fontId="15" fillId="11" borderId="24" applyNumberFormat="0" applyProtection="0">
      <alignment horizontal="center" vertical="center"/>
    </xf>
    <xf numFmtId="2" fontId="17" fillId="0" borderId="0" applyNumberFormat="0" applyProtection="0">
      <alignment horizontal="center"/>
    </xf>
    <xf numFmtId="0" fontId="19" fillId="10" borderId="26" applyNumberFormat="0" applyProtection="0">
      <alignment horizontal="center"/>
    </xf>
    <xf numFmtId="0" fontId="16" fillId="0" borderId="0"/>
    <xf numFmtId="17" fontId="21" fillId="0" borderId="0" applyNumberFormat="0" applyProtection="0">
      <alignment horizontal="center" vertical="center" wrapText="1"/>
    </xf>
    <xf numFmtId="2" fontId="20" fillId="9" borderId="25" applyProtection="0">
      <alignment horizontal="center" vertical="center"/>
    </xf>
    <xf numFmtId="0" fontId="20" fillId="10" borderId="26" applyProtection="0">
      <alignment horizontal="center"/>
    </xf>
    <xf numFmtId="0" fontId="22" fillId="14" borderId="15">
      <alignment horizontal="center" vertical="center" wrapText="1"/>
    </xf>
    <xf numFmtId="0" fontId="8" fillId="0" borderId="0"/>
    <xf numFmtId="9" fontId="8" fillId="0" borderId="0" applyFont="0" applyFill="0" applyBorder="0" applyAlignment="0" applyProtection="0"/>
  </cellStyleXfs>
  <cellXfs count="178">
    <xf numFmtId="0" fontId="0" fillId="0" borderId="0" xfId="0"/>
    <xf numFmtId="0" fontId="3"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2" fillId="5" borderId="0" xfId="0" applyFont="1" applyFill="1" applyBorder="1"/>
    <xf numFmtId="0" fontId="0" fillId="0" borderId="9" xfId="0" applyBorder="1"/>
    <xf numFmtId="0" fontId="0" fillId="0" borderId="12" xfId="0" applyBorder="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0" xfId="0" applyFont="1" applyFill="1" applyBorder="1"/>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0" borderId="0"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0" fontId="0" fillId="3" borderId="0" xfId="0" applyFill="1" applyBorder="1" applyAlignment="1">
      <alignment horizontal="center"/>
    </xf>
    <xf numFmtId="166" fontId="0" fillId="3" borderId="4" xfId="2" applyNumberFormat="1" applyFont="1" applyFill="1" applyBorder="1"/>
    <xf numFmtId="166" fontId="3" fillId="0" borderId="5" xfId="2" applyNumberFormat="1" applyFont="1" applyBorder="1"/>
    <xf numFmtId="166" fontId="2" fillId="5" borderId="8" xfId="2" applyNumberFormat="1" applyFont="1" applyFill="1" applyBorder="1"/>
    <xf numFmtId="166" fontId="5" fillId="0" borderId="0" xfId="2" applyNumberFormat="1" applyFont="1"/>
    <xf numFmtId="166" fontId="3" fillId="0" borderId="0" xfId="2" applyNumberFormat="1" applyFont="1"/>
    <xf numFmtId="166" fontId="2" fillId="5" borderId="7" xfId="2" applyNumberFormat="1" applyFont="1" applyFill="1" applyBorder="1"/>
    <xf numFmtId="0" fontId="5" fillId="0" borderId="3" xfId="0" quotePrefix="1" applyFont="1" applyFill="1" applyBorder="1"/>
    <xf numFmtId="0" fontId="5" fillId="0" borderId="4" xfId="0" applyFont="1" applyFill="1" applyBorder="1"/>
    <xf numFmtId="166" fontId="5" fillId="0" borderId="4" xfId="2" applyNumberFormat="1" applyFont="1" applyFill="1" applyBorder="1"/>
    <xf numFmtId="166" fontId="3" fillId="6" borderId="10" xfId="2" applyNumberFormat="1" applyFont="1" applyFill="1" applyBorder="1"/>
    <xf numFmtId="166" fontId="3" fillId="6" borderId="11" xfId="2" applyNumberFormat="1" applyFont="1" applyFill="1" applyBorder="1"/>
    <xf numFmtId="166" fontId="0" fillId="3" borderId="3" xfId="2" applyNumberFormat="1" applyFont="1" applyFill="1" applyBorder="1"/>
    <xf numFmtId="0" fontId="0" fillId="3" borderId="0" xfId="0" applyFill="1" applyBorder="1" applyAlignment="1">
      <alignment vertical="top"/>
    </xf>
    <xf numFmtId="169" fontId="5" fillId="0" borderId="3" xfId="2" applyNumberFormat="1" applyFont="1" applyFill="1" applyBorder="1"/>
    <xf numFmtId="167" fontId="3" fillId="0" borderId="5" xfId="3" applyNumberFormat="1" applyFont="1" applyBorder="1"/>
    <xf numFmtId="3" fontId="0" fillId="3" borderId="4" xfId="0" applyNumberFormat="1" applyFill="1" applyBorder="1"/>
    <xf numFmtId="167" fontId="3" fillId="0" borderId="11" xfId="3" applyNumberFormat="1" applyFont="1" applyBorder="1"/>
    <xf numFmtId="167" fontId="2" fillId="5" borderId="8" xfId="3" applyNumberFormat="1" applyFont="1" applyFill="1" applyBorder="1"/>
    <xf numFmtId="167" fontId="3" fillId="0" borderId="0" xfId="3" applyNumberFormat="1" applyFont="1"/>
    <xf numFmtId="164" fontId="7" fillId="0" borderId="0" xfId="2" applyNumberFormat="1" applyFont="1"/>
    <xf numFmtId="167" fontId="7" fillId="0" borderId="0" xfId="3" applyNumberFormat="1" applyFont="1"/>
    <xf numFmtId="0" fontId="0" fillId="3" borderId="1" xfId="0" applyFill="1" applyBorder="1" applyAlignment="1">
      <alignment vertical="top"/>
    </xf>
    <xf numFmtId="3" fontId="3" fillId="0" borderId="11" xfId="0" applyNumberFormat="1" applyFont="1" applyBorder="1"/>
    <xf numFmtId="3" fontId="2" fillId="5" borderId="8" xfId="0" applyNumberFormat="1" applyFont="1" applyFill="1" applyBorder="1"/>
    <xf numFmtId="167" fontId="0" fillId="3" borderId="4" xfId="3" applyNumberFormat="1" applyFont="1" applyFill="1" applyBorder="1"/>
    <xf numFmtId="171" fontId="0" fillId="0" borderId="0" xfId="1" applyNumberFormat="1" applyFont="1"/>
    <xf numFmtId="169" fontId="0" fillId="0" borderId="0" xfId="2" applyNumberFormat="1" applyFont="1"/>
    <xf numFmtId="0" fontId="0" fillId="3" borderId="0" xfId="0" applyFill="1" applyBorder="1" applyAlignment="1">
      <alignment horizontal="left"/>
    </xf>
    <xf numFmtId="0" fontId="2" fillId="2" borderId="0" xfId="0" applyFont="1" applyFill="1"/>
    <xf numFmtId="0" fontId="4" fillId="2" borderId="0" xfId="0" applyFont="1" applyFill="1"/>
    <xf numFmtId="0" fontId="2" fillId="4" borderId="3" xfId="0" applyFont="1" applyFill="1" applyBorder="1"/>
    <xf numFmtId="0" fontId="2" fillId="4" borderId="0"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164" fontId="3" fillId="3" borderId="0" xfId="2" applyFont="1" applyFill="1" applyBorder="1" applyAlignment="1">
      <alignment horizontal="left"/>
    </xf>
    <xf numFmtId="164" fontId="2" fillId="7" borderId="0" xfId="6" applyNumberFormat="1" applyFont="1" applyBorder="1" applyAlignment="1">
      <alignment horizontal="left"/>
    </xf>
    <xf numFmtId="0" fontId="4" fillId="7" borderId="0" xfId="6" applyBorder="1" applyAlignment="1">
      <alignment horizontal="left"/>
    </xf>
    <xf numFmtId="0" fontId="2" fillId="0" borderId="3" xfId="0" applyFont="1" applyFill="1" applyBorder="1"/>
    <xf numFmtId="166" fontId="3" fillId="0" borderId="0" xfId="1" applyNumberFormat="1" applyFont="1"/>
    <xf numFmtId="10" fontId="0" fillId="0" borderId="0" xfId="1" applyNumberFormat="1" applyFont="1"/>
    <xf numFmtId="10" fontId="0" fillId="0" borderId="0" xfId="0" applyNumberFormat="1"/>
    <xf numFmtId="0" fontId="4" fillId="0" borderId="0" xfId="0" applyFont="1" applyFill="1"/>
    <xf numFmtId="0" fontId="0" fillId="0" borderId="0" xfId="0" applyFont="1" applyFill="1" applyBorder="1" applyAlignment="1">
      <alignment horizontal="left" wrapText="1"/>
    </xf>
    <xf numFmtId="0" fontId="0" fillId="0" borderId="15" xfId="0" applyBorder="1" applyAlignment="1">
      <alignment horizontal="left"/>
    </xf>
    <xf numFmtId="0" fontId="0" fillId="0" borderId="15" xfId="0" applyBorder="1"/>
    <xf numFmtId="8" fontId="0" fillId="0" borderId="0" xfId="0" applyNumberFormat="1"/>
    <xf numFmtId="0" fontId="0" fillId="0" borderId="15" xfId="0" applyFont="1" applyBorder="1" applyAlignment="1">
      <alignment horizontal="left"/>
    </xf>
    <xf numFmtId="172" fontId="0" fillId="0" borderId="15" xfId="0" applyNumberFormat="1" applyBorder="1"/>
    <xf numFmtId="8" fontId="0" fillId="0" borderId="15" xfId="0" applyNumberFormat="1" applyBorder="1"/>
    <xf numFmtId="0" fontId="0" fillId="0" borderId="15" xfId="0" applyFont="1" applyFill="1" applyBorder="1" applyAlignment="1">
      <alignment horizontal="left"/>
    </xf>
    <xf numFmtId="168" fontId="0" fillId="0" borderId="0" xfId="0" applyNumberFormat="1"/>
    <xf numFmtId="173" fontId="0" fillId="0" borderId="15" xfId="0" applyNumberFormat="1" applyFont="1" applyBorder="1"/>
    <xf numFmtId="174" fontId="0" fillId="0" borderId="0" xfId="0" applyNumberFormat="1"/>
    <xf numFmtId="10" fontId="0" fillId="0" borderId="15" xfId="1" applyNumberFormat="1" applyFont="1" applyBorder="1"/>
    <xf numFmtId="0" fontId="2" fillId="4" borderId="7" xfId="0" applyFont="1" applyFill="1" applyBorder="1" applyAlignment="1">
      <alignment horizontal="center" wrapText="1"/>
    </xf>
    <xf numFmtId="0" fontId="0" fillId="0" borderId="15" xfId="0" applyBorder="1" applyAlignment="1">
      <alignment horizontal="right"/>
    </xf>
    <xf numFmtId="2" fontId="0" fillId="0" borderId="15" xfId="0" applyNumberFormat="1" applyBorder="1" applyAlignment="1">
      <alignment horizontal="right"/>
    </xf>
    <xf numFmtId="15" fontId="0" fillId="0" borderId="0" xfId="0" applyNumberFormat="1"/>
    <xf numFmtId="8" fontId="4" fillId="7" borderId="0" xfId="6" applyNumberFormat="1"/>
    <xf numFmtId="0" fontId="2" fillId="4" borderId="6" xfId="0" applyFont="1" applyFill="1" applyBorder="1" applyAlignment="1">
      <alignment horizontal="center"/>
    </xf>
    <xf numFmtId="0" fontId="2" fillId="4" borderId="6" xfId="0" applyFont="1" applyFill="1" applyBorder="1" applyAlignment="1">
      <alignment horizontal="center" wrapText="1"/>
    </xf>
    <xf numFmtId="0" fontId="0" fillId="0" borderId="15" xfId="0" applyFill="1" applyBorder="1" applyAlignment="1">
      <alignment horizontal="center" vertical="center"/>
    </xf>
    <xf numFmtId="0" fontId="0" fillId="0" borderId="15" xfId="0" applyFont="1" applyBorder="1" applyAlignment="1">
      <alignment horizontal="center" vertical="center"/>
    </xf>
    <xf numFmtId="2" fontId="0" fillId="0" borderId="15" xfId="0" applyNumberFormat="1" applyFont="1" applyFill="1" applyBorder="1" applyAlignment="1">
      <alignment horizontal="center" vertical="center"/>
    </xf>
    <xf numFmtId="8" fontId="0" fillId="0" borderId="0" xfId="0" applyNumberFormat="1" applyAlignment="1">
      <alignment horizontal="center"/>
    </xf>
    <xf numFmtId="8" fontId="0" fillId="0" borderId="15" xfId="0" applyNumberFormat="1" applyFill="1" applyBorder="1" applyAlignment="1">
      <alignment horizontal="center" wrapText="1"/>
    </xf>
    <xf numFmtId="0" fontId="0" fillId="0" borderId="15" xfId="0" applyFill="1" applyBorder="1" applyAlignment="1">
      <alignment horizontal="center" vertical="center" wrapText="1"/>
    </xf>
    <xf numFmtId="6" fontId="0" fillId="0" borderId="15" xfId="0" applyNumberFormat="1" applyBorder="1" applyAlignment="1">
      <alignment horizontal="center"/>
    </xf>
    <xf numFmtId="8" fontId="0" fillId="0" borderId="15" xfId="0" applyNumberFormat="1" applyBorder="1" applyAlignment="1">
      <alignment horizontal="center" wrapText="1"/>
    </xf>
    <xf numFmtId="0" fontId="0" fillId="0" borderId="0" xfId="0" applyAlignment="1">
      <alignment horizontal="left"/>
    </xf>
    <xf numFmtId="0" fontId="2" fillId="4" borderId="0" xfId="0" applyFont="1" applyFill="1" applyBorder="1" applyAlignment="1">
      <alignment horizontal="left"/>
    </xf>
    <xf numFmtId="0" fontId="9" fillId="0" borderId="0" xfId="0" applyFont="1" applyAlignment="1">
      <alignment horizontal="left" indent="15"/>
    </xf>
    <xf numFmtId="0" fontId="10" fillId="0" borderId="0" xfId="0" applyFont="1" applyAlignment="1">
      <alignment horizontal="left" indent="15"/>
    </xf>
    <xf numFmtId="8" fontId="0" fillId="0" borderId="0" xfId="0" applyNumberFormat="1" applyFill="1" applyBorder="1" applyAlignment="1">
      <alignment horizontal="right"/>
    </xf>
    <xf numFmtId="2" fontId="0" fillId="0" borderId="15" xfId="0" applyNumberFormat="1" applyFill="1" applyBorder="1" applyAlignment="1">
      <alignment horizontal="center" wrapText="1"/>
    </xf>
    <xf numFmtId="8" fontId="0" fillId="0" borderId="15" xfId="0" applyNumberFormat="1" applyBorder="1" applyAlignment="1">
      <alignment horizontal="right"/>
    </xf>
    <xf numFmtId="0" fontId="0" fillId="0" borderId="15" xfId="0" applyFill="1" applyBorder="1"/>
    <xf numFmtId="8" fontId="0" fillId="0" borderId="15" xfId="0" applyNumberFormat="1" applyFill="1" applyBorder="1" applyAlignment="1">
      <alignment horizontal="right"/>
    </xf>
    <xf numFmtId="170" fontId="0" fillId="0" borderId="20" xfId="0" applyNumberFormat="1" applyBorder="1" applyAlignment="1">
      <alignment horizontal="right"/>
    </xf>
    <xf numFmtId="0" fontId="0" fillId="0" borderId="19" xfId="0" applyBorder="1" applyAlignment="1">
      <alignment horizontal="right"/>
    </xf>
    <xf numFmtId="0" fontId="0" fillId="0" borderId="21" xfId="0" applyBorder="1"/>
    <xf numFmtId="1" fontId="0" fillId="0" borderId="15" xfId="0" applyNumberFormat="1" applyBorder="1"/>
    <xf numFmtId="1" fontId="0" fillId="0" borderId="15" xfId="0" applyNumberFormat="1" applyBorder="1" applyAlignment="1">
      <alignment horizontal="right"/>
    </xf>
    <xf numFmtId="1" fontId="0" fillId="0" borderId="15" xfId="0" applyNumberFormat="1" applyFill="1" applyBorder="1" applyAlignment="1">
      <alignment horizontal="right"/>
    </xf>
    <xf numFmtId="1" fontId="0" fillId="0" borderId="0" xfId="0" applyNumberFormat="1" applyFill="1" applyBorder="1" applyAlignment="1">
      <alignment horizontal="right"/>
    </xf>
    <xf numFmtId="175" fontId="0" fillId="0" borderId="0" xfId="1" applyNumberFormat="1" applyFont="1" applyBorder="1"/>
    <xf numFmtId="173" fontId="0" fillId="0" borderId="15" xfId="0" applyNumberFormat="1" applyBorder="1" applyAlignment="1">
      <alignment horizontal="center"/>
    </xf>
    <xf numFmtId="173" fontId="0" fillId="0" borderId="15" xfId="0" applyNumberFormat="1" applyBorder="1"/>
    <xf numFmtId="2" fontId="0" fillId="0" borderId="15" xfId="0" applyNumberFormat="1" applyBorder="1"/>
    <xf numFmtId="8" fontId="11" fillId="8" borderId="15" xfId="7" applyNumberFormat="1" applyBorder="1"/>
    <xf numFmtId="8" fontId="0" fillId="0" borderId="15" xfId="1" applyNumberFormat="1" applyFont="1" applyBorder="1"/>
    <xf numFmtId="0" fontId="0" fillId="0" borderId="0" xfId="0" applyAlignment="1"/>
    <xf numFmtId="0" fontId="0" fillId="0" borderId="0" xfId="0" applyFill="1" applyAlignment="1"/>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171" fontId="2" fillId="5" borderId="7" xfId="1" applyNumberFormat="1" applyFont="1" applyFill="1" applyBorder="1"/>
    <xf numFmtId="0" fontId="2" fillId="5" borderId="12" xfId="0" applyFont="1" applyFill="1" applyBorder="1" applyAlignment="1">
      <alignment horizontal="center"/>
    </xf>
    <xf numFmtId="175" fontId="0" fillId="0" borderId="0" xfId="0" applyNumberFormat="1"/>
    <xf numFmtId="169" fontId="6" fillId="0" borderId="3" xfId="2" applyNumberFormat="1" applyFont="1" applyFill="1" applyBorder="1"/>
    <xf numFmtId="169" fontId="5" fillId="0" borderId="9" xfId="2" applyNumberFormat="1" applyFont="1" applyFill="1" applyBorder="1"/>
    <xf numFmtId="169" fontId="6" fillId="0" borderId="9" xfId="2" applyNumberFormat="1" applyFont="1" applyFill="1" applyBorder="1"/>
    <xf numFmtId="169" fontId="5" fillId="0" borderId="22" xfId="2" applyNumberFormat="1" applyFont="1" applyFill="1" applyBorder="1"/>
    <xf numFmtId="169" fontId="6" fillId="0" borderId="22" xfId="2" applyNumberFormat="1" applyFont="1" applyFill="1" applyBorder="1"/>
    <xf numFmtId="167" fontId="7" fillId="0" borderId="0" xfId="3" applyNumberFormat="1" applyFont="1" applyFill="1"/>
    <xf numFmtId="176" fontId="0" fillId="0" borderId="0" xfId="1" applyNumberFormat="1" applyFont="1"/>
    <xf numFmtId="175" fontId="12" fillId="15" borderId="0" xfId="0" applyNumberFormat="1" applyFont="1" applyFill="1"/>
    <xf numFmtId="175" fontId="12" fillId="15" borderId="30" xfId="0" applyNumberFormat="1" applyFont="1" applyFill="1" applyBorder="1"/>
    <xf numFmtId="175" fontId="12" fillId="15" borderId="28" xfId="0" applyNumberFormat="1" applyFont="1" applyFill="1" applyBorder="1"/>
    <xf numFmtId="175" fontId="12" fillId="15" borderId="21" xfId="0" applyNumberFormat="1" applyFont="1" applyFill="1" applyBorder="1"/>
    <xf numFmtId="175" fontId="12" fillId="15" borderId="29" xfId="0" applyNumberFormat="1" applyFont="1" applyFill="1" applyBorder="1"/>
    <xf numFmtId="0" fontId="0" fillId="3" borderId="1" xfId="0" applyFill="1" applyBorder="1" applyAlignment="1">
      <alignment horizontal="left"/>
    </xf>
    <xf numFmtId="0" fontId="3" fillId="3" borderId="8" xfId="0" applyFont="1" applyFill="1" applyBorder="1" applyAlignment="1">
      <alignment horizontal="left"/>
    </xf>
    <xf numFmtId="0" fontId="0" fillId="0" borderId="0" xfId="0" applyAlignment="1"/>
    <xf numFmtId="0" fontId="3" fillId="0" borderId="8" xfId="0" applyFont="1" applyFill="1" applyBorder="1" applyAlignment="1">
      <alignment horizontal="left"/>
    </xf>
    <xf numFmtId="0" fontId="0" fillId="0" borderId="0" xfId="0" applyFill="1" applyAlignment="1"/>
    <xf numFmtId="172" fontId="3" fillId="0" borderId="8" xfId="2" applyNumberFormat="1" applyFont="1" applyFill="1" applyBorder="1" applyAlignment="1">
      <alignment horizontal="left"/>
    </xf>
    <xf numFmtId="172" fontId="4" fillId="0" borderId="0" xfId="6" applyNumberFormat="1" applyFill="1" applyBorder="1" applyAlignment="1">
      <alignment horizontal="left"/>
    </xf>
    <xf numFmtId="0" fontId="4" fillId="0" borderId="0" xfId="6" applyFill="1" applyAlignment="1"/>
    <xf numFmtId="0" fontId="0" fillId="3" borderId="0" xfId="0" applyFill="1" applyAlignment="1">
      <alignment horizontal="left"/>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0" fillId="3" borderId="0" xfId="0" applyFill="1" applyBorder="1" applyAlignment="1">
      <alignment horizontal="left" vertical="top"/>
    </xf>
    <xf numFmtId="0" fontId="0" fillId="0" borderId="16" xfId="0" applyFill="1" applyBorder="1" applyAlignment="1">
      <alignment horizontal="left" vertical="center"/>
    </xf>
    <xf numFmtId="0" fontId="0" fillId="0" borderId="17" xfId="0" applyBorder="1"/>
    <xf numFmtId="0" fontId="0" fillId="0" borderId="18" xfId="0" applyBorder="1" applyAlignment="1"/>
    <xf numFmtId="0" fontId="0" fillId="0" borderId="17" xfId="0" applyBorder="1" applyAlignment="1"/>
    <xf numFmtId="0" fontId="2" fillId="2" borderId="0" xfId="0" applyFont="1" applyFill="1" applyAlignment="1">
      <alignment horizontal="left"/>
    </xf>
    <xf numFmtId="172" fontId="4" fillId="7" borderId="0" xfId="6" applyNumberFormat="1" applyBorder="1" applyAlignment="1">
      <alignment horizontal="left"/>
    </xf>
    <xf numFmtId="0" fontId="4" fillId="7" borderId="0" xfId="6" applyAlignment="1"/>
    <xf numFmtId="0" fontId="0" fillId="0" borderId="0" xfId="0" applyAlignment="1">
      <alignment vertical="center" wrapText="1"/>
    </xf>
    <xf numFmtId="0" fontId="12" fillId="3" borderId="1" xfId="0" applyFont="1" applyFill="1" applyBorder="1" applyAlignment="1">
      <alignment horizontal="left" vertical="top" wrapText="1"/>
    </xf>
    <xf numFmtId="0" fontId="12" fillId="3" borderId="0" xfId="0" applyFont="1" applyFill="1" applyBorder="1" applyAlignment="1">
      <alignment horizontal="left" vertical="top" wrapText="1"/>
    </xf>
    <xf numFmtId="0" fontId="2" fillId="2" borderId="14" xfId="0" applyFont="1" applyFill="1" applyBorder="1" applyAlignment="1">
      <alignment horizontal="left"/>
    </xf>
    <xf numFmtId="0" fontId="0" fillId="3" borderId="0" xfId="0" applyFill="1" applyBorder="1" applyAlignment="1">
      <alignment horizontal="left" vertical="top" wrapText="1"/>
    </xf>
    <xf numFmtId="0" fontId="0" fillId="0" borderId="0" xfId="0" applyAlignment="1">
      <alignment horizontal="left"/>
    </xf>
    <xf numFmtId="0" fontId="0" fillId="0" borderId="5" xfId="0" applyFont="1" applyFill="1" applyBorder="1" applyAlignment="1">
      <alignment horizontal="left"/>
    </xf>
    <xf numFmtId="0" fontId="0" fillId="0" borderId="2" xfId="0" applyFont="1" applyFill="1" applyBorder="1" applyAlignment="1">
      <alignment horizontal="left"/>
    </xf>
  </cellXfs>
  <cellStyles count="26">
    <cellStyle name="Accent2" xfId="6" builtinId="33"/>
    <cellStyle name="Bad" xfId="7" builtinId="27"/>
    <cellStyle name="Calculation 2" xfId="11"/>
    <cellStyle name="Calculation/output" xfId="21"/>
    <cellStyle name="Comma" xfId="3" builtinId="3"/>
    <cellStyle name="Comma 2" xfId="9"/>
    <cellStyle name="Currency" xfId="2" builtinId="4"/>
    <cellStyle name="Currency 2" xfId="4"/>
    <cellStyle name="Currency 3" xfId="8"/>
    <cellStyle name="Dates" xfId="20"/>
    <cellStyle name="Heading 1 2" xfId="14"/>
    <cellStyle name="Heading 2 2" xfId="15"/>
    <cellStyle name="Heading 3 2" xfId="16"/>
    <cellStyle name="Input 2" xfId="10"/>
    <cellStyle name="Linked Cell 2" xfId="17"/>
    <cellStyle name="Name" xfId="23"/>
    <cellStyle name="Normal" xfId="0" builtinId="0"/>
    <cellStyle name="Normal 2" xfId="5"/>
    <cellStyle name="Normal 2 3" xfId="24"/>
    <cellStyle name="Normal 5" xfId="19"/>
    <cellStyle name="Note 2" xfId="18"/>
    <cellStyle name="Note/Output" xfId="22"/>
    <cellStyle name="Percent" xfId="1" builtinId="5"/>
    <cellStyle name="Percent 2 2" xfId="25"/>
    <cellStyle name="Percent 4" xfId="12"/>
    <cellStyle name="Title 2" xfId="13"/>
  </cellStyles>
  <dxfs count="0"/>
  <tableStyles count="0" defaultTableStyle="TableStyleMedium2" defaultPivotStyle="PivotStyleLight16"/>
  <colors>
    <mruColors>
      <color rgb="FF0065A6"/>
      <color rgb="FF76AD1C"/>
      <color rgb="FF13294B"/>
      <color rgb="FF209AD2"/>
      <color rgb="FFACDCF2"/>
    </mruColors>
  </colors>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AU"/>
  <c:chart>
    <c:title>
      <c:tx>
        <c:rich>
          <a:bodyPr/>
          <a:lstStyle/>
          <a:p>
            <a:pPr>
              <a:defRPr/>
            </a:pPr>
            <a:r>
              <a:rPr lang="en-AU"/>
              <a:t>Meter Test</a:t>
            </a:r>
            <a:r>
              <a:rPr lang="en-AU" baseline="0"/>
              <a:t> (cost view)</a:t>
            </a:r>
            <a:r>
              <a:rPr lang="en-AU"/>
              <a:t> </a:t>
            </a:r>
          </a:p>
        </c:rich>
      </c:tx>
    </c:title>
    <c:plotArea>
      <c:layout/>
      <c:barChart>
        <c:barDir val="col"/>
        <c:grouping val="clustered"/>
        <c:ser>
          <c:idx val="0"/>
          <c:order val="0"/>
          <c:tx>
            <c:v>AER Vic Determination (CP/PC)</c:v>
          </c:tx>
          <c:cat>
            <c:multiLvlStrRef>
              <c:f>[1]Comparisons!$A$50:$B$52</c:f>
              <c:multiLvlStrCache>
                <c:ptCount val="2"/>
                <c:lvl>
                  <c:pt idx="1">
                    <c:v>Back office labour
rate ($/hr)</c:v>
                  </c:pt>
                </c:lvl>
                <c:lvl>
                  <c:pt idx="1">
                    <c:v>Technican labour
rate ($/hr)</c:v>
                  </c:pt>
                </c:lvl>
                <c:lvl>
                  <c:pt idx="0">
                    <c:v>Comparison of costs</c:v>
                  </c:pt>
                  <c:pt idx="1">
                    <c:v>Fee ($)</c:v>
                  </c:pt>
                </c:lvl>
              </c:multiLvlStrCache>
            </c:multiLvlStrRef>
          </c:cat>
          <c:val>
            <c:numRef>
              <c:f>[1]Comparisons!$C$50:$C$52</c:f>
              <c:numCache>
                <c:formatCode>General</c:formatCode>
                <c:ptCount val="3"/>
                <c:pt idx="0">
                  <c:v>431.55</c:v>
                </c:pt>
                <c:pt idx="1">
                  <c:v>130</c:v>
                </c:pt>
                <c:pt idx="2">
                  <c:v>68</c:v>
                </c:pt>
              </c:numCache>
            </c:numRef>
          </c:val>
        </c:ser>
        <c:ser>
          <c:idx val="1"/>
          <c:order val="1"/>
          <c:tx>
            <c:v>Ausgrid</c:v>
          </c:tx>
          <c:cat>
            <c:multiLvlStrRef>
              <c:f>[1]Comparisons!$A$50:$B$52</c:f>
              <c:multiLvlStrCache>
                <c:ptCount val="2"/>
                <c:lvl>
                  <c:pt idx="1">
                    <c:v>Back office labour
rate ($/hr)</c:v>
                  </c:pt>
                </c:lvl>
                <c:lvl>
                  <c:pt idx="1">
                    <c:v>Technican labour
rate ($/hr)</c:v>
                  </c:pt>
                </c:lvl>
                <c:lvl>
                  <c:pt idx="0">
                    <c:v>Comparison of costs</c:v>
                  </c:pt>
                  <c:pt idx="1">
                    <c:v>Fee ($)</c:v>
                  </c:pt>
                </c:lvl>
              </c:multiLvlStrCache>
            </c:multiLvlStrRef>
          </c:cat>
          <c:val>
            <c:numRef>
              <c:f>[1]Comparisons!$D$50:$D$52</c:f>
              <c:numCache>
                <c:formatCode>General</c:formatCode>
                <c:ptCount val="3"/>
                <c:pt idx="0">
                  <c:v>606.19000000000005</c:v>
                </c:pt>
                <c:pt idx="1">
                  <c:v>171.45392955983669</c:v>
                </c:pt>
                <c:pt idx="2">
                  <c:v>74.692499172499993</c:v>
                </c:pt>
              </c:numCache>
            </c:numRef>
          </c:val>
        </c:ser>
        <c:gapWidth val="75"/>
        <c:overlap val="-25"/>
        <c:axId val="150952192"/>
        <c:axId val="151045632"/>
      </c:barChart>
      <c:catAx>
        <c:axId val="150952192"/>
        <c:scaling>
          <c:orientation val="minMax"/>
        </c:scaling>
        <c:axPos val="b"/>
        <c:majorTickMark val="none"/>
        <c:tickLblPos val="nextTo"/>
        <c:spPr>
          <a:noFill/>
        </c:spPr>
        <c:crossAx val="151045632"/>
        <c:crosses val="autoZero"/>
        <c:auto val="1"/>
        <c:lblAlgn val="ctr"/>
        <c:lblOffset val="100"/>
      </c:catAx>
      <c:valAx>
        <c:axId val="151045632"/>
        <c:scaling>
          <c:orientation val="minMax"/>
        </c:scaling>
        <c:axPos val="l"/>
        <c:majorGridlines/>
        <c:numFmt formatCode="#,##0;[Red]\-#,##0" sourceLinked="0"/>
        <c:majorTickMark val="none"/>
        <c:tickLblPos val="nextTo"/>
        <c:spPr>
          <a:noFill/>
          <a:ln w="9525">
            <a:noFill/>
          </a:ln>
        </c:spPr>
        <c:txPr>
          <a:bodyPr/>
          <a:lstStyle/>
          <a:p>
            <a:pPr>
              <a:defRPr baseline="0"/>
            </a:pPr>
            <a:endParaRPr lang="en-US"/>
          </a:p>
        </c:txPr>
        <c:crossAx val="150952192"/>
        <c:crosses val="autoZero"/>
        <c:crossBetween val="between"/>
      </c:valAx>
    </c:plotArea>
    <c:legend>
      <c:legendPos val="b"/>
    </c:legend>
    <c:plotVisOnly val="1"/>
    <c:dispBlanksAs val="gap"/>
  </c:chart>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chart>
    <c:title>
      <c:tx>
        <c:rich>
          <a:bodyPr/>
          <a:lstStyle/>
          <a:p>
            <a:pPr>
              <a:defRPr/>
            </a:pPr>
            <a:r>
              <a:rPr lang="en-AU"/>
              <a:t>Meter Test (time view)</a:t>
            </a:r>
          </a:p>
        </c:rich>
      </c:tx>
    </c:title>
    <c:plotArea>
      <c:layout/>
      <c:barChart>
        <c:barDir val="col"/>
        <c:grouping val="clustered"/>
        <c:ser>
          <c:idx val="0"/>
          <c:order val="0"/>
          <c:tx>
            <c:v>AER Vic Determination (CP/PC)</c:v>
          </c:tx>
          <c:cat>
            <c:strRef>
              <c:f>[1]Comparisons!$B$48:$B$49</c:f>
              <c:strCache>
                <c:ptCount val="2"/>
                <c:pt idx="0">
                  <c:v>Technican time (hr)</c:v>
                </c:pt>
                <c:pt idx="1">
                  <c:v>Back office time (hr)</c:v>
                </c:pt>
              </c:strCache>
            </c:strRef>
          </c:cat>
          <c:val>
            <c:numRef>
              <c:f>[1]Comparisons!$C$48:$C$49</c:f>
              <c:numCache>
                <c:formatCode>General</c:formatCode>
                <c:ptCount val="2"/>
                <c:pt idx="0">
                  <c:v>3.17</c:v>
                </c:pt>
                <c:pt idx="1">
                  <c:v>1.1299999999999999</c:v>
                </c:pt>
              </c:numCache>
            </c:numRef>
          </c:val>
        </c:ser>
        <c:ser>
          <c:idx val="1"/>
          <c:order val="1"/>
          <c:tx>
            <c:v>Ausgrid</c:v>
          </c:tx>
          <c:cat>
            <c:strRef>
              <c:f>[1]Comparisons!$B$48:$B$49</c:f>
              <c:strCache>
                <c:ptCount val="2"/>
                <c:pt idx="0">
                  <c:v>Technican time (hr)</c:v>
                </c:pt>
                <c:pt idx="1">
                  <c:v>Back office time (hr)</c:v>
                </c:pt>
              </c:strCache>
            </c:strRef>
          </c:cat>
          <c:val>
            <c:numRef>
              <c:f>[1]Comparisons!$D$48:$D$49</c:f>
              <c:numCache>
                <c:formatCode>General</c:formatCode>
                <c:ptCount val="2"/>
                <c:pt idx="0">
                  <c:v>3.1</c:v>
                </c:pt>
                <c:pt idx="1">
                  <c:v>0.68</c:v>
                </c:pt>
              </c:numCache>
            </c:numRef>
          </c:val>
        </c:ser>
        <c:gapWidth val="75"/>
        <c:overlap val="-25"/>
        <c:axId val="154021888"/>
        <c:axId val="154023424"/>
      </c:barChart>
      <c:catAx>
        <c:axId val="154021888"/>
        <c:scaling>
          <c:orientation val="minMax"/>
        </c:scaling>
        <c:axPos val="b"/>
        <c:majorTickMark val="none"/>
        <c:tickLblPos val="nextTo"/>
        <c:spPr>
          <a:noFill/>
        </c:spPr>
        <c:crossAx val="154023424"/>
        <c:crosses val="autoZero"/>
        <c:auto val="1"/>
        <c:lblAlgn val="ctr"/>
        <c:lblOffset val="100"/>
      </c:catAx>
      <c:valAx>
        <c:axId val="154023424"/>
        <c:scaling>
          <c:orientation val="minMax"/>
        </c:scaling>
        <c:axPos val="l"/>
        <c:majorGridlines/>
        <c:numFmt formatCode="#,##0.0" sourceLinked="0"/>
        <c:majorTickMark val="none"/>
        <c:tickLblPos val="nextTo"/>
        <c:spPr>
          <a:noFill/>
          <a:ln w="9525">
            <a:noFill/>
          </a:ln>
        </c:spPr>
        <c:txPr>
          <a:bodyPr/>
          <a:lstStyle/>
          <a:p>
            <a:pPr>
              <a:defRPr baseline="0"/>
            </a:pPr>
            <a:endParaRPr lang="en-US"/>
          </a:p>
        </c:txPr>
        <c:crossAx val="154021888"/>
        <c:crosses val="autoZero"/>
        <c:crossBetween val="between"/>
      </c:valAx>
    </c:plotArea>
    <c:legend>
      <c:legendPos val="b"/>
    </c:legend>
    <c:plotVisOnly val="1"/>
    <c:dispBlanksAs val="gap"/>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104775</xdr:colOff>
      <xdr:row>61</xdr:row>
      <xdr:rowOff>85725</xdr:rowOff>
    </xdr:from>
    <xdr:to>
      <xdr:col>2</xdr:col>
      <xdr:colOff>76200</xdr:colOff>
      <xdr:row>83</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714375</xdr:colOff>
      <xdr:row>61</xdr:row>
      <xdr:rowOff>95249</xdr:rowOff>
    </xdr:from>
    <xdr:to>
      <xdr:col>6</xdr:col>
      <xdr:colOff>390525</xdr:colOff>
      <xdr:row>83</xdr:row>
      <xdr:rowOff>76198</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RegStrat\Reset1419\A%20Subprograms\Alternative%20Control%20Services\Restore%20of%20Ancillary%20Network%20Services\KPMG%20Files\Miscellaneous%20fees\Worksheets%20at%2020%20Jan%202014\Metering-related\02b_Type%205-6_Meter_Test_templat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ummary"/>
      <sheetName val="Comparisons"/>
      <sheetName val="Service description"/>
      <sheetName val="Historical"/>
      <sheetName val="Projected"/>
    </sheetNames>
    <sheetDataSet>
      <sheetData sheetId="0" refreshError="1"/>
      <sheetData sheetId="1">
        <row r="48">
          <cell r="B48" t="str">
            <v>Technican time (hr)</v>
          </cell>
          <cell r="C48">
            <v>3.17</v>
          </cell>
          <cell r="D48">
            <v>3.1</v>
          </cell>
        </row>
        <row r="49">
          <cell r="B49" t="str">
            <v>Back office time (hr)</v>
          </cell>
          <cell r="C49">
            <v>1.1299999999999999</v>
          </cell>
          <cell r="D49">
            <v>0.68</v>
          </cell>
        </row>
        <row r="50">
          <cell r="A50" t="str">
            <v>Comparison of costs</v>
          </cell>
          <cell r="B50" t="str">
            <v>Fee ($)</v>
          </cell>
          <cell r="C50">
            <v>431.55</v>
          </cell>
          <cell r="D50">
            <v>606.19000000000005</v>
          </cell>
        </row>
        <row r="51">
          <cell r="B51" t="str">
            <v>Technican labour
rate ($/hr)</v>
          </cell>
          <cell r="C51">
            <v>130</v>
          </cell>
          <cell r="D51">
            <v>171.45392955983669</v>
          </cell>
        </row>
        <row r="52">
          <cell r="B52" t="str">
            <v>Back office labour
rate ($/hr)</v>
          </cell>
          <cell r="C52">
            <v>68</v>
          </cell>
          <cell r="D52">
            <v>74.692499172499993</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AG60"/>
  <sheetViews>
    <sheetView topLeftCell="A46" workbookViewId="0">
      <selection activeCell="C3" sqref="C3:E3"/>
    </sheetView>
  </sheetViews>
  <sheetFormatPr defaultRowHeight="15"/>
  <cols>
    <col min="1" max="1" width="2.42578125" customWidth="1"/>
    <col min="2" max="2" width="39.42578125" customWidth="1"/>
    <col min="3" max="7" width="13.140625" customWidth="1"/>
    <col min="8" max="8" width="15.28515625" bestFit="1" customWidth="1"/>
    <col min="9" max="10" width="9.5703125" bestFit="1" customWidth="1"/>
    <col min="12" max="12" width="13.42578125" bestFit="1" customWidth="1"/>
    <col min="16" max="16" width="5.28515625" customWidth="1"/>
    <col min="17" max="17" width="2.42578125" customWidth="1"/>
  </cols>
  <sheetData>
    <row r="2" spans="2:25">
      <c r="B2" s="69" t="s">
        <v>29</v>
      </c>
      <c r="C2" s="70"/>
      <c r="D2" s="70"/>
      <c r="E2" s="70"/>
      <c r="F2" s="70"/>
      <c r="G2" s="70"/>
      <c r="H2" s="70"/>
      <c r="I2" s="70"/>
      <c r="J2" s="70"/>
      <c r="K2" s="70"/>
      <c r="L2" s="70"/>
      <c r="M2" s="70"/>
      <c r="N2" s="70"/>
      <c r="O2" s="70"/>
      <c r="P2" s="70"/>
    </row>
    <row r="3" spans="2:25">
      <c r="B3" s="71" t="s">
        <v>0</v>
      </c>
      <c r="C3" s="152" t="s">
        <v>89</v>
      </c>
      <c r="D3" s="153"/>
      <c r="E3" s="153"/>
      <c r="F3" s="73"/>
      <c r="G3" s="73"/>
      <c r="H3" s="73"/>
      <c r="I3" s="73"/>
      <c r="J3" s="73"/>
      <c r="K3" s="73"/>
      <c r="L3" s="73"/>
      <c r="M3" s="73"/>
      <c r="N3" s="73"/>
      <c r="O3" s="73"/>
      <c r="P3" s="73"/>
    </row>
    <row r="4" spans="2:25">
      <c r="B4" s="71" t="s">
        <v>85</v>
      </c>
      <c r="C4" s="74" t="s">
        <v>86</v>
      </c>
      <c r="D4" s="74"/>
      <c r="E4" s="74"/>
      <c r="F4" s="74"/>
      <c r="G4" s="74"/>
      <c r="H4" s="74"/>
      <c r="I4" s="74"/>
      <c r="J4" s="74"/>
      <c r="K4" s="74"/>
      <c r="L4" s="74"/>
      <c r="M4" s="74"/>
      <c r="N4" s="74"/>
      <c r="O4" s="74"/>
      <c r="P4" s="74"/>
    </row>
    <row r="5" spans="2:25">
      <c r="B5" s="71" t="s">
        <v>87</v>
      </c>
      <c r="C5" s="75">
        <v>73</v>
      </c>
      <c r="D5" s="74"/>
      <c r="E5" s="74"/>
      <c r="F5" s="74"/>
      <c r="G5" s="74"/>
      <c r="H5" s="74"/>
      <c r="I5" s="74"/>
      <c r="J5" s="74"/>
      <c r="K5" s="74"/>
      <c r="L5" s="74"/>
      <c r="M5" s="74"/>
      <c r="N5" s="74"/>
      <c r="O5" s="74"/>
      <c r="P5" s="74"/>
      <c r="S5" s="21"/>
      <c r="T5" s="21"/>
      <c r="U5" s="21"/>
      <c r="V5" s="21"/>
      <c r="W5" s="21"/>
      <c r="X5" s="21"/>
      <c r="Y5" s="21"/>
    </row>
    <row r="6" spans="2:25">
      <c r="B6" s="72" t="s">
        <v>173</v>
      </c>
      <c r="C6" s="76">
        <f>D60</f>
        <v>568.48647154957155</v>
      </c>
      <c r="D6" s="77"/>
      <c r="E6" s="74"/>
      <c r="F6" s="74"/>
      <c r="G6" s="74"/>
      <c r="H6" s="74"/>
      <c r="I6" s="74"/>
      <c r="J6" s="74"/>
      <c r="K6" s="74"/>
      <c r="L6" s="74"/>
      <c r="M6" s="74"/>
      <c r="N6" s="74"/>
      <c r="O6" s="74"/>
      <c r="P6" s="74"/>
      <c r="S6" s="21"/>
      <c r="T6" s="21"/>
      <c r="U6" s="21"/>
      <c r="V6" s="21"/>
      <c r="W6" s="21"/>
      <c r="X6" s="21"/>
      <c r="Y6" s="21"/>
    </row>
    <row r="7" spans="2:25">
      <c r="S7" s="21"/>
      <c r="T7" s="78"/>
      <c r="U7" s="21"/>
      <c r="V7" s="21"/>
      <c r="W7" s="21"/>
      <c r="X7" s="21"/>
      <c r="Y7" s="21"/>
    </row>
    <row r="8" spans="2:25">
      <c r="B8" s="69" t="s">
        <v>24</v>
      </c>
      <c r="C8" s="70"/>
      <c r="D8" s="70"/>
      <c r="E8" s="70"/>
      <c r="F8" s="70"/>
      <c r="G8" s="70"/>
      <c r="H8" s="70"/>
      <c r="I8" s="70"/>
      <c r="J8" s="70"/>
      <c r="K8" s="70"/>
      <c r="L8" s="70"/>
      <c r="M8" s="70"/>
      <c r="N8" s="70"/>
      <c r="O8" s="70"/>
      <c r="P8" s="70"/>
      <c r="S8" s="21"/>
      <c r="T8" s="78"/>
      <c r="U8" s="154"/>
      <c r="V8" s="155"/>
      <c r="W8" s="21"/>
      <c r="X8" s="21"/>
      <c r="Y8" s="21"/>
    </row>
    <row r="9" spans="2:25">
      <c r="B9" s="134" t="s">
        <v>90</v>
      </c>
      <c r="C9" s="134"/>
      <c r="D9" s="134"/>
      <c r="E9" s="134"/>
      <c r="F9" s="134"/>
      <c r="G9" s="134"/>
      <c r="H9" s="134"/>
      <c r="I9" s="134"/>
      <c r="J9" s="134"/>
      <c r="K9" s="134"/>
      <c r="L9" s="134"/>
      <c r="M9" s="134"/>
      <c r="N9" s="134"/>
      <c r="O9" s="134"/>
      <c r="P9" s="134"/>
      <c r="S9" s="21"/>
      <c r="T9" s="78"/>
      <c r="U9" s="156"/>
      <c r="V9" s="155"/>
      <c r="W9" s="21"/>
      <c r="X9" s="21"/>
      <c r="Y9" s="21"/>
    </row>
    <row r="10" spans="2:25">
      <c r="B10" s="135"/>
      <c r="C10" s="135"/>
      <c r="D10" s="135"/>
      <c r="E10" s="135"/>
      <c r="F10" s="135"/>
      <c r="G10" s="135"/>
      <c r="H10" s="135"/>
      <c r="I10" s="135"/>
      <c r="J10" s="135"/>
      <c r="K10" s="135"/>
      <c r="L10" s="135"/>
      <c r="M10" s="135"/>
      <c r="N10" s="135"/>
      <c r="O10" s="135"/>
      <c r="P10" s="135"/>
      <c r="S10" s="21"/>
      <c r="T10" s="34"/>
      <c r="U10" s="157"/>
      <c r="V10" s="158"/>
      <c r="W10" s="21"/>
      <c r="X10" s="21"/>
      <c r="Y10" s="21"/>
    </row>
    <row r="12" spans="2:25">
      <c r="B12" s="69" t="s">
        <v>91</v>
      </c>
      <c r="C12" s="70"/>
      <c r="D12" s="70"/>
      <c r="E12" s="70"/>
      <c r="F12" s="70"/>
      <c r="G12" s="70"/>
      <c r="H12" s="70"/>
      <c r="I12" s="70"/>
      <c r="J12" s="70"/>
      <c r="K12" s="70"/>
      <c r="L12" s="70"/>
      <c r="M12" s="70"/>
      <c r="N12" s="70"/>
      <c r="O12" s="70"/>
      <c r="P12" s="70"/>
    </row>
    <row r="13" spans="2:25">
      <c r="B13" s="159" t="s">
        <v>92</v>
      </c>
      <c r="C13" s="159"/>
      <c r="D13" s="159"/>
      <c r="E13" s="159"/>
      <c r="F13" s="159"/>
      <c r="G13" s="159"/>
      <c r="H13" s="159"/>
      <c r="I13" s="159"/>
      <c r="J13" s="159"/>
      <c r="K13" s="159"/>
      <c r="L13" s="159"/>
      <c r="M13" s="159"/>
      <c r="N13" s="159"/>
      <c r="O13" s="159"/>
      <c r="P13" s="159"/>
    </row>
    <row r="14" spans="2:25" ht="19.5" customHeight="1">
      <c r="B14" s="160" t="s">
        <v>167</v>
      </c>
      <c r="C14" s="161"/>
      <c r="D14" s="161"/>
      <c r="E14" s="161"/>
      <c r="F14" s="161"/>
      <c r="G14" s="161"/>
      <c r="H14" s="161"/>
      <c r="I14" s="161"/>
      <c r="J14" s="161"/>
      <c r="K14" s="161"/>
      <c r="L14" s="161"/>
      <c r="M14" s="161"/>
      <c r="N14" s="161"/>
      <c r="O14" s="161"/>
      <c r="P14" s="161"/>
    </row>
    <row r="15" spans="2:25" ht="19.5" customHeight="1">
      <c r="B15" s="162"/>
      <c r="C15" s="162"/>
      <c r="D15" s="162"/>
      <c r="E15" s="162"/>
      <c r="F15" s="162"/>
      <c r="G15" s="162"/>
      <c r="H15" s="162"/>
      <c r="I15" s="162"/>
      <c r="J15" s="162"/>
      <c r="K15" s="162"/>
      <c r="L15" s="162"/>
      <c r="M15" s="162"/>
      <c r="N15" s="162"/>
      <c r="O15" s="162"/>
      <c r="P15" s="162"/>
    </row>
    <row r="16" spans="2:25" ht="19.5" customHeight="1">
      <c r="B16" s="162"/>
      <c r="C16" s="162"/>
      <c r="D16" s="162"/>
      <c r="E16" s="162"/>
      <c r="F16" s="162"/>
      <c r="G16" s="162"/>
      <c r="H16" s="162"/>
      <c r="I16" s="162"/>
      <c r="J16" s="162"/>
      <c r="K16" s="162"/>
      <c r="L16" s="162"/>
      <c r="M16" s="162"/>
      <c r="N16" s="162"/>
      <c r="O16" s="162"/>
      <c r="P16" s="162"/>
    </row>
    <row r="17" spans="2:33" ht="19.5" customHeight="1">
      <c r="B17" s="153"/>
      <c r="C17" s="153"/>
      <c r="D17" s="153"/>
      <c r="E17" s="153"/>
      <c r="F17" s="153"/>
      <c r="G17" s="153"/>
      <c r="H17" s="153"/>
      <c r="I17" s="153"/>
      <c r="J17" s="153"/>
      <c r="K17" s="153"/>
      <c r="L17" s="153"/>
      <c r="M17" s="153"/>
      <c r="N17" s="153"/>
      <c r="O17" s="153"/>
      <c r="P17" s="153"/>
    </row>
    <row r="18" spans="2:33" ht="19.5" customHeight="1">
      <c r="B18" s="153"/>
      <c r="C18" s="153"/>
      <c r="D18" s="153"/>
      <c r="E18" s="153"/>
      <c r="F18" s="153"/>
      <c r="G18" s="153"/>
      <c r="H18" s="153"/>
      <c r="I18" s="153"/>
      <c r="J18" s="153"/>
      <c r="K18" s="153"/>
      <c r="L18" s="153"/>
      <c r="M18" s="153"/>
      <c r="N18" s="153"/>
      <c r="O18" s="153"/>
      <c r="P18" s="153"/>
    </row>
    <row r="19" spans="2:33">
      <c r="B19" s="132"/>
      <c r="C19" s="132"/>
      <c r="D19" s="132"/>
      <c r="E19" s="132"/>
      <c r="F19" s="132"/>
      <c r="G19" s="132"/>
      <c r="H19" s="132"/>
      <c r="I19" s="132"/>
      <c r="J19" s="132"/>
      <c r="K19" s="132"/>
      <c r="L19" s="132"/>
      <c r="M19" s="132"/>
      <c r="N19" s="132"/>
      <c r="O19" s="132"/>
      <c r="P19" s="132"/>
      <c r="R19" s="21"/>
      <c r="S19" s="133"/>
      <c r="T19" s="133"/>
      <c r="U19" s="133"/>
      <c r="V19" s="133"/>
      <c r="W19" s="133"/>
      <c r="X19" s="133"/>
      <c r="Y19" s="133"/>
      <c r="Z19" s="133"/>
      <c r="AA19" s="133"/>
      <c r="AB19" s="133"/>
      <c r="AC19" s="133"/>
      <c r="AD19" s="133"/>
      <c r="AE19" s="133"/>
      <c r="AF19" s="133"/>
      <c r="AG19" s="133"/>
    </row>
    <row r="20" spans="2:33">
      <c r="I20" s="21"/>
      <c r="J20" s="21"/>
      <c r="K20" s="21"/>
      <c r="L20" s="21"/>
      <c r="M20" s="21"/>
      <c r="N20" s="21"/>
      <c r="O20" s="21"/>
      <c r="P20" s="21"/>
      <c r="R20" s="21"/>
      <c r="S20" s="21"/>
      <c r="T20" s="21"/>
      <c r="U20" s="21"/>
      <c r="V20" s="21"/>
      <c r="W20" s="21"/>
      <c r="X20" s="21"/>
      <c r="Y20" s="21"/>
      <c r="Z20" s="21"/>
      <c r="AA20" s="21"/>
      <c r="AB20" s="21"/>
      <c r="AC20" s="21"/>
      <c r="AD20" s="21"/>
    </row>
    <row r="21" spans="2:33">
      <c r="B21" s="69" t="s">
        <v>164</v>
      </c>
      <c r="C21" s="70"/>
      <c r="D21" s="70"/>
      <c r="E21" s="70"/>
      <c r="F21" s="70"/>
      <c r="G21" s="70"/>
      <c r="H21" s="70"/>
      <c r="I21" s="82"/>
      <c r="J21" s="82"/>
      <c r="K21" s="82"/>
      <c r="L21" s="82"/>
      <c r="M21" s="82"/>
      <c r="N21" s="82"/>
      <c r="O21" s="82"/>
      <c r="P21" s="82"/>
    </row>
    <row r="23" spans="2:33">
      <c r="B23" s="8" t="s">
        <v>28</v>
      </c>
      <c r="C23" s="9" t="s">
        <v>53</v>
      </c>
      <c r="D23" s="9" t="s">
        <v>2</v>
      </c>
      <c r="E23" s="9" t="s">
        <v>3</v>
      </c>
      <c r="F23" s="9" t="s">
        <v>4</v>
      </c>
      <c r="G23" s="9" t="s">
        <v>64</v>
      </c>
      <c r="H23" s="10" t="s">
        <v>5</v>
      </c>
    </row>
    <row r="24" spans="2:33">
      <c r="B24" t="s">
        <v>8</v>
      </c>
      <c r="C24" s="44">
        <f>Historical!E71</f>
        <v>373464.72628450108</v>
      </c>
      <c r="D24" s="44">
        <f>Historical!F71</f>
        <v>433296.09034015471</v>
      </c>
      <c r="E24" s="44">
        <f>Historical!G71</f>
        <v>533233.48425352108</v>
      </c>
      <c r="F24" s="44">
        <f>Historical!H71</f>
        <v>506322.04269396549</v>
      </c>
      <c r="G24" s="44">
        <f>Historical!I71</f>
        <v>619949.20340474369</v>
      </c>
      <c r="H24" s="45">
        <f>SUM(C24:G24)</f>
        <v>2466265.5469768862</v>
      </c>
    </row>
    <row r="25" spans="2:33">
      <c r="B25" t="s">
        <v>38</v>
      </c>
      <c r="C25" s="44">
        <f>Historical!E87</f>
        <v>0</v>
      </c>
      <c r="D25" s="44">
        <f>Historical!F87</f>
        <v>0</v>
      </c>
      <c r="E25" s="44">
        <f>Historical!G87</f>
        <v>0</v>
      </c>
      <c r="F25" s="44">
        <f>Historical!H87</f>
        <v>0</v>
      </c>
      <c r="G25" s="44">
        <f>Historical!I87</f>
        <v>0</v>
      </c>
      <c r="H25" s="45">
        <f>SUM(C25:G25)</f>
        <v>0</v>
      </c>
    </row>
    <row r="26" spans="2:33">
      <c r="B26" t="s">
        <v>9</v>
      </c>
      <c r="C26" s="44"/>
      <c r="D26" s="44"/>
      <c r="E26" s="44"/>
      <c r="F26" s="44"/>
      <c r="G26" s="44"/>
      <c r="H26" s="79">
        <f>SUM(C26:G26)</f>
        <v>0</v>
      </c>
    </row>
    <row r="27" spans="2:33">
      <c r="B27" s="11" t="s">
        <v>10</v>
      </c>
      <c r="C27" s="46">
        <f t="shared" ref="C27:H27" si="0">SUM(C24:C26)</f>
        <v>373464.72628450108</v>
      </c>
      <c r="D27" s="46">
        <f t="shared" si="0"/>
        <v>433296.09034015471</v>
      </c>
      <c r="E27" s="46">
        <f t="shared" si="0"/>
        <v>533233.48425352108</v>
      </c>
      <c r="F27" s="46">
        <f t="shared" si="0"/>
        <v>506322.04269396549</v>
      </c>
      <c r="G27" s="46">
        <f t="shared" si="0"/>
        <v>619949.20340474369</v>
      </c>
      <c r="H27" s="46">
        <f t="shared" si="0"/>
        <v>2466265.5469768862</v>
      </c>
    </row>
    <row r="28" spans="2:33" ht="11.25" customHeight="1"/>
    <row r="29" spans="2:33">
      <c r="B29" t="s">
        <v>165</v>
      </c>
      <c r="C29" s="144">
        <v>221.81034482758622</v>
      </c>
      <c r="D29" s="144">
        <v>703.1232876712329</v>
      </c>
      <c r="E29" s="144">
        <v>649</v>
      </c>
      <c r="F29" s="144">
        <v>928</v>
      </c>
      <c r="G29" s="144">
        <v>957</v>
      </c>
      <c r="H29" s="59">
        <f>SUM(C29:G29)</f>
        <v>3458.933632498819</v>
      </c>
    </row>
    <row r="30" spans="2:33" ht="11.25" customHeight="1"/>
    <row r="31" spans="2:33">
      <c r="B31" s="8" t="s">
        <v>26</v>
      </c>
      <c r="C31" s="9" t="s">
        <v>53</v>
      </c>
      <c r="D31" s="9" t="s">
        <v>2</v>
      </c>
      <c r="E31" s="9" t="s">
        <v>3</v>
      </c>
      <c r="F31" s="9" t="s">
        <v>4</v>
      </c>
      <c r="G31" s="9" t="s">
        <v>64</v>
      </c>
    </row>
    <row r="32" spans="2:33">
      <c r="B32" t="s">
        <v>22</v>
      </c>
      <c r="C32" s="60">
        <f>C27/C29</f>
        <v>1683.7119412748591</v>
      </c>
      <c r="D32" s="60">
        <f t="shared" ref="D32:G32" si="1">D27/D29</f>
        <v>616.24482923221819</v>
      </c>
      <c r="E32" s="60">
        <f t="shared" si="1"/>
        <v>821.62324230126512</v>
      </c>
      <c r="F32" s="60">
        <f t="shared" si="1"/>
        <v>545.60564945470423</v>
      </c>
      <c r="G32" s="60">
        <f t="shared" si="1"/>
        <v>647.80481024529126</v>
      </c>
      <c r="I32" s="60"/>
    </row>
    <row r="35" spans="2:16">
      <c r="C35" s="80"/>
      <c r="D35" s="81"/>
      <c r="E35" s="80"/>
      <c r="F35" s="80"/>
      <c r="G35" s="80"/>
    </row>
    <row r="36" spans="2:16">
      <c r="B36" s="69" t="s">
        <v>49</v>
      </c>
      <c r="C36" s="70"/>
      <c r="D36" s="70"/>
      <c r="E36" s="70"/>
      <c r="F36" s="70"/>
      <c r="G36" s="70"/>
      <c r="H36" s="70"/>
      <c r="I36" s="70"/>
      <c r="J36" s="70"/>
      <c r="K36" s="70"/>
      <c r="L36" s="70"/>
      <c r="M36" s="70"/>
      <c r="N36" s="70"/>
      <c r="O36" s="70"/>
      <c r="P36" s="70"/>
    </row>
    <row r="38" spans="2:16">
      <c r="B38" s="8" t="s">
        <v>28</v>
      </c>
      <c r="C38" s="9" t="s">
        <v>17</v>
      </c>
      <c r="D38" s="9" t="s">
        <v>18</v>
      </c>
      <c r="E38" s="9" t="s">
        <v>19</v>
      </c>
      <c r="F38" s="9" t="s">
        <v>20</v>
      </c>
      <c r="G38" s="9" t="s">
        <v>21</v>
      </c>
      <c r="H38" s="10" t="s">
        <v>5</v>
      </c>
    </row>
    <row r="39" spans="2:16">
      <c r="B39" t="s">
        <v>8</v>
      </c>
      <c r="C39" s="44">
        <f>Projected!E76</f>
        <v>657131.00560036977</v>
      </c>
      <c r="D39" s="44">
        <f>Projected!F76</f>
        <v>679419.24648282025</v>
      </c>
      <c r="E39" s="44">
        <f>Projected!G76</f>
        <v>706154.39383191906</v>
      </c>
      <c r="F39" s="44">
        <f>Projected!H76</f>
        <v>735533.94738729612</v>
      </c>
      <c r="G39" s="44">
        <f>Projected!I76</f>
        <v>764778.77713541489</v>
      </c>
      <c r="H39" s="45">
        <v>3423626.1703226836</v>
      </c>
    </row>
    <row r="40" spans="2:16">
      <c r="B40" t="s">
        <v>38</v>
      </c>
      <c r="C40" s="44">
        <f>Projected!E88</f>
        <v>0</v>
      </c>
      <c r="D40" s="44">
        <f>Projected!F88</f>
        <v>0</v>
      </c>
      <c r="E40" s="44">
        <f>Projected!G88</f>
        <v>0</v>
      </c>
      <c r="F40" s="44">
        <f>Projected!H88</f>
        <v>0</v>
      </c>
      <c r="G40" s="44">
        <f>Projected!I88</f>
        <v>0</v>
      </c>
      <c r="H40" s="45">
        <v>0</v>
      </c>
    </row>
    <row r="41" spans="2:16">
      <c r="B41" t="s">
        <v>9</v>
      </c>
      <c r="C41" s="44">
        <f>(C39+C40)*C43</f>
        <v>24294.732961650108</v>
      </c>
      <c r="D41" s="44">
        <f t="shared" ref="D41:G41" si="2">(D39+D40)*D43</f>
        <v>25118.749566876872</v>
      </c>
      <c r="E41" s="44">
        <f t="shared" si="2"/>
        <v>26107.172362333473</v>
      </c>
      <c r="F41" s="44">
        <f t="shared" si="2"/>
        <v>27193.361268468358</v>
      </c>
      <c r="G41" s="44">
        <f t="shared" si="2"/>
        <v>28274.569312502656</v>
      </c>
      <c r="H41" s="79">
        <v>457319.95100782602</v>
      </c>
      <c r="L41" s="145"/>
    </row>
    <row r="42" spans="2:16">
      <c r="B42" s="11" t="s">
        <v>10</v>
      </c>
      <c r="C42" s="46">
        <f>SUM(C39:C41)</f>
        <v>681425.73856201989</v>
      </c>
      <c r="D42" s="46">
        <f t="shared" ref="D42:H42" si="3">SUM(D39:D41)</f>
        <v>704537.99604969716</v>
      </c>
      <c r="E42" s="46">
        <f t="shared" si="3"/>
        <v>732261.56619425258</v>
      </c>
      <c r="F42" s="46">
        <f t="shared" si="3"/>
        <v>762727.30865576444</v>
      </c>
      <c r="G42" s="46">
        <f t="shared" si="3"/>
        <v>793053.34644791752</v>
      </c>
      <c r="H42" s="46">
        <f t="shared" si="3"/>
        <v>3880946.1213305099</v>
      </c>
    </row>
    <row r="43" spans="2:16">
      <c r="B43" s="11" t="s">
        <v>169</v>
      </c>
      <c r="C43" s="136">
        <v>3.6970912579986831E-2</v>
      </c>
      <c r="D43" s="136">
        <v>3.6970912579986831E-2</v>
      </c>
      <c r="E43" s="136">
        <v>3.6970912579986831E-2</v>
      </c>
      <c r="F43" s="136">
        <v>3.6970912579986831E-2</v>
      </c>
      <c r="G43" s="136">
        <v>3.6970912579986831E-2</v>
      </c>
    </row>
    <row r="44" spans="2:16">
      <c r="B44" t="s">
        <v>76</v>
      </c>
      <c r="C44" s="66">
        <v>0.21234567901234569</v>
      </c>
      <c r="D44" s="66">
        <v>0.21234567901234569</v>
      </c>
      <c r="E44" s="66">
        <v>0.21234567901234569</v>
      </c>
      <c r="F44" s="66">
        <v>0.21234567901234569</v>
      </c>
      <c r="G44" s="66">
        <v>0.21234567901234569</v>
      </c>
    </row>
    <row r="45" spans="2:16">
      <c r="B45" t="s">
        <v>75</v>
      </c>
      <c r="C45" s="67">
        <v>156396.2059833555</v>
      </c>
      <c r="D45" s="67">
        <v>160496.44277675723</v>
      </c>
      <c r="E45" s="67">
        <v>164706.97856634812</v>
      </c>
      <c r="F45" s="67">
        <v>169030.95380482517</v>
      </c>
      <c r="G45" s="67">
        <v>173471.5582129703</v>
      </c>
    </row>
    <row r="46" spans="2:16">
      <c r="B46" s="11" t="s">
        <v>77</v>
      </c>
      <c r="C46" s="46">
        <f>C42-C45</f>
        <v>525029.53257866437</v>
      </c>
      <c r="D46" s="46">
        <f>D42-D45</f>
        <v>544041.55327293999</v>
      </c>
      <c r="E46" s="46">
        <f>E42-E45</f>
        <v>567554.58762790449</v>
      </c>
      <c r="F46" s="46">
        <f>F42-F45</f>
        <v>593696.35485093924</v>
      </c>
      <c r="G46" s="46">
        <f>G42-G45</f>
        <v>619581.78823494725</v>
      </c>
      <c r="H46" s="46">
        <v>3056843.9819862526</v>
      </c>
    </row>
    <row r="48" spans="2:16">
      <c r="B48" s="8" t="s">
        <v>25</v>
      </c>
    </row>
    <row r="49" spans="2:16">
      <c r="B49" s="151" t="s">
        <v>78</v>
      </c>
      <c r="C49" s="151"/>
      <c r="D49" s="151"/>
      <c r="E49" s="151"/>
      <c r="F49" s="151"/>
      <c r="G49" s="151"/>
      <c r="H49" s="151"/>
      <c r="I49" s="151"/>
      <c r="J49" s="151"/>
      <c r="K49" s="151"/>
      <c r="L49" s="151"/>
      <c r="M49" s="151"/>
      <c r="N49" s="151"/>
      <c r="O49" s="151"/>
      <c r="P49" s="151"/>
    </row>
    <row r="50" spans="2:16">
      <c r="B50" s="68" t="s">
        <v>93</v>
      </c>
      <c r="C50" s="40"/>
      <c r="D50" s="40"/>
      <c r="E50" s="40"/>
      <c r="F50" s="40"/>
      <c r="G50" s="40"/>
      <c r="H50" s="40"/>
      <c r="I50" s="40"/>
      <c r="J50" s="40"/>
      <c r="K50" s="40"/>
      <c r="L50" s="40"/>
      <c r="M50" s="40"/>
      <c r="N50" s="40"/>
      <c r="O50" s="40"/>
      <c r="P50" s="40"/>
    </row>
    <row r="51" spans="2:16">
      <c r="B51" s="40"/>
      <c r="C51" s="40"/>
      <c r="D51" s="40"/>
      <c r="E51" s="40"/>
      <c r="F51" s="40"/>
      <c r="G51" s="40"/>
      <c r="H51" s="40"/>
      <c r="I51" s="40"/>
      <c r="J51" s="40"/>
      <c r="K51" s="40"/>
      <c r="L51" s="40"/>
      <c r="M51" s="40"/>
      <c r="N51" s="40"/>
      <c r="O51" s="40"/>
      <c r="P51" s="40"/>
    </row>
    <row r="54" spans="2:16">
      <c r="B54" s="69" t="s">
        <v>50</v>
      </c>
      <c r="C54" s="70"/>
      <c r="D54" s="70"/>
      <c r="E54" s="70"/>
      <c r="F54" s="70"/>
      <c r="G54" s="70"/>
      <c r="H54" s="70"/>
      <c r="I54" s="70"/>
      <c r="J54" s="70"/>
      <c r="K54" s="70"/>
      <c r="L54" s="70"/>
      <c r="M54" s="70"/>
      <c r="N54" s="70"/>
      <c r="O54" s="70"/>
      <c r="P54" s="70"/>
    </row>
    <row r="55" spans="2:16">
      <c r="B55" s="1"/>
    </row>
    <row r="56" spans="2:16">
      <c r="B56" s="8" t="s">
        <v>27</v>
      </c>
      <c r="C56" s="9" t="s">
        <v>17</v>
      </c>
      <c r="D56" s="9" t="s">
        <v>18</v>
      </c>
      <c r="E56" s="9" t="s">
        <v>19</v>
      </c>
      <c r="F56" s="9" t="s">
        <v>20</v>
      </c>
      <c r="G56" s="9" t="s">
        <v>21</v>
      </c>
      <c r="H56" s="10" t="s">
        <v>5</v>
      </c>
    </row>
    <row r="57" spans="2:16">
      <c r="B57" t="s">
        <v>166</v>
      </c>
      <c r="C57" s="61">
        <v>957</v>
      </c>
      <c r="D57" s="61">
        <f>C57</f>
        <v>957</v>
      </c>
      <c r="E57" s="61">
        <f>D57</f>
        <v>957</v>
      </c>
      <c r="F57" s="61">
        <f>E57</f>
        <v>957</v>
      </c>
      <c r="G57" s="61">
        <f>F57</f>
        <v>957</v>
      </c>
      <c r="H57" s="59">
        <f>SUM(C57:G57)</f>
        <v>4785</v>
      </c>
    </row>
    <row r="59" spans="2:16">
      <c r="B59" s="8" t="s">
        <v>26</v>
      </c>
      <c r="C59" s="9" t="s">
        <v>17</v>
      </c>
      <c r="D59" s="9" t="s">
        <v>18</v>
      </c>
      <c r="E59" s="9" t="s">
        <v>19</v>
      </c>
      <c r="F59" s="9" t="s">
        <v>20</v>
      </c>
      <c r="G59" s="9" t="s">
        <v>21</v>
      </c>
      <c r="H59" s="10" t="s">
        <v>5</v>
      </c>
    </row>
    <row r="60" spans="2:16">
      <c r="B60" t="s">
        <v>22</v>
      </c>
      <c r="C60" s="60">
        <f t="shared" ref="C60:H60" si="4">C46/C57</f>
        <v>548.62020123162415</v>
      </c>
      <c r="D60" s="60">
        <f t="shared" si="4"/>
        <v>568.48647154957155</v>
      </c>
      <c r="E60" s="60">
        <f t="shared" si="4"/>
        <v>593.05599543145718</v>
      </c>
      <c r="F60" s="60">
        <f t="shared" si="4"/>
        <v>620.37236661540146</v>
      </c>
      <c r="G60" s="60">
        <f t="shared" si="4"/>
        <v>647.4208863479073</v>
      </c>
      <c r="H60" s="60">
        <f t="shared" si="4"/>
        <v>638.83886770872573</v>
      </c>
      <c r="I60" s="60"/>
    </row>
  </sheetData>
  <mergeCells count="7">
    <mergeCell ref="B49:P49"/>
    <mergeCell ref="C3:E3"/>
    <mergeCell ref="U8:V8"/>
    <mergeCell ref="U9:V9"/>
    <mergeCell ref="U10:V10"/>
    <mergeCell ref="B13:P13"/>
    <mergeCell ref="B14:P18"/>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N61"/>
  <sheetViews>
    <sheetView workbookViewId="0">
      <selection sqref="A1:C1"/>
    </sheetView>
  </sheetViews>
  <sheetFormatPr defaultRowHeight="15"/>
  <cols>
    <col min="1" max="1" width="51.85546875" customWidth="1"/>
    <col min="2" max="2" width="20.85546875" customWidth="1"/>
    <col min="3" max="3" width="20" customWidth="1"/>
    <col min="4" max="4" width="17.28515625" customWidth="1"/>
    <col min="5" max="5" width="16" customWidth="1"/>
  </cols>
  <sheetData>
    <row r="1" spans="1:14">
      <c r="A1" s="167" t="s">
        <v>94</v>
      </c>
      <c r="B1" s="167"/>
      <c r="C1" s="167"/>
      <c r="D1" s="82"/>
      <c r="E1" s="82"/>
      <c r="F1" s="82"/>
      <c r="G1" s="82"/>
      <c r="H1" s="82"/>
      <c r="I1" s="82"/>
      <c r="J1" s="82"/>
      <c r="K1" s="82"/>
      <c r="L1" s="21"/>
    </row>
    <row r="2" spans="1:14">
      <c r="A2" s="71" t="s">
        <v>0</v>
      </c>
      <c r="B2" s="152" t="s">
        <v>89</v>
      </c>
      <c r="C2" s="153"/>
    </row>
    <row r="3" spans="1:14">
      <c r="A3" s="71" t="s">
        <v>85</v>
      </c>
      <c r="B3" s="152" t="s">
        <v>86</v>
      </c>
      <c r="C3" s="153"/>
    </row>
    <row r="4" spans="1:14">
      <c r="A4" s="72" t="s">
        <v>173</v>
      </c>
      <c r="B4" s="168">
        <f>'AER Summary'!C6</f>
        <v>568.48647154957155</v>
      </c>
      <c r="C4" s="169"/>
    </row>
    <row r="6" spans="1:14" ht="15" customHeight="1">
      <c r="A6" s="167" t="s">
        <v>95</v>
      </c>
      <c r="B6" s="167"/>
      <c r="C6" s="170" t="s">
        <v>96</v>
      </c>
      <c r="D6" s="170"/>
      <c r="E6" s="83"/>
      <c r="F6" s="83"/>
      <c r="G6" s="83"/>
    </row>
    <row r="7" spans="1:14">
      <c r="A7" s="8" t="s">
        <v>97</v>
      </c>
      <c r="B7" s="9" t="s">
        <v>98</v>
      </c>
      <c r="C7" s="170"/>
      <c r="D7" s="170"/>
      <c r="E7" s="83"/>
      <c r="F7" s="83"/>
      <c r="G7" s="83"/>
    </row>
    <row r="8" spans="1:14">
      <c r="A8" s="84" t="s">
        <v>156</v>
      </c>
      <c r="B8" s="85">
        <v>3.1</v>
      </c>
      <c r="C8" s="170"/>
      <c r="D8" s="170"/>
      <c r="E8" s="83"/>
      <c r="F8" s="83"/>
      <c r="G8" s="83"/>
      <c r="H8" s="86"/>
      <c r="I8" s="86"/>
      <c r="J8" s="86"/>
      <c r="K8" s="86"/>
      <c r="L8" s="86"/>
      <c r="M8" s="86"/>
    </row>
    <row r="9" spans="1:14">
      <c r="A9" s="84" t="s">
        <v>155</v>
      </c>
      <c r="B9" s="88">
        <v>447.37901234567903</v>
      </c>
      <c r="C9" s="170"/>
      <c r="D9" s="170"/>
      <c r="E9" s="83"/>
      <c r="F9" s="83"/>
      <c r="G9" s="83"/>
      <c r="H9" s="86"/>
      <c r="I9" s="86"/>
      <c r="J9" s="86"/>
      <c r="K9" s="86"/>
      <c r="L9" s="86"/>
      <c r="M9" s="86"/>
      <c r="N9" s="86"/>
    </row>
    <row r="10" spans="1:14">
      <c r="A10" s="87" t="s">
        <v>99</v>
      </c>
      <c r="B10" s="89">
        <f>B9/B8</f>
        <v>144.31581043409</v>
      </c>
      <c r="C10" t="s">
        <v>100</v>
      </c>
      <c r="E10" s="86"/>
      <c r="F10" s="86"/>
      <c r="G10" s="86"/>
      <c r="H10" s="86"/>
      <c r="I10" s="86"/>
      <c r="J10" s="86"/>
      <c r="K10" s="86"/>
      <c r="N10" s="86"/>
    </row>
    <row r="11" spans="1:14">
      <c r="A11" s="90" t="s">
        <v>101</v>
      </c>
      <c r="B11" s="89">
        <v>62.87</v>
      </c>
      <c r="C11" t="s">
        <v>100</v>
      </c>
      <c r="E11" s="86"/>
      <c r="F11" s="86"/>
      <c r="G11" s="91"/>
      <c r="H11" s="91"/>
      <c r="I11" s="91"/>
      <c r="J11" s="91"/>
      <c r="K11" s="91"/>
    </row>
    <row r="12" spans="1:14">
      <c r="A12" s="85" t="s">
        <v>102</v>
      </c>
      <c r="B12" s="92">
        <f>820/1215</f>
        <v>0.67489711934156382</v>
      </c>
      <c r="C12" s="86"/>
      <c r="D12" s="86"/>
      <c r="E12" s="93"/>
      <c r="G12" s="80"/>
      <c r="H12" s="80"/>
      <c r="I12" s="80"/>
      <c r="J12" s="80"/>
      <c r="K12" s="80"/>
      <c r="L12" s="86"/>
    </row>
    <row r="13" spans="1:14">
      <c r="A13" s="85" t="s">
        <v>103</v>
      </c>
      <c r="B13" s="94">
        <v>0.06</v>
      </c>
      <c r="D13" s="86"/>
      <c r="E13" s="86"/>
      <c r="F13" s="86"/>
      <c r="G13" s="86"/>
      <c r="H13" s="86"/>
      <c r="I13" s="86"/>
      <c r="J13" s="86"/>
      <c r="K13" s="86"/>
      <c r="L13" s="86"/>
      <c r="M13" s="86"/>
    </row>
    <row r="14" spans="1:14">
      <c r="A14" s="85" t="s">
        <v>104</v>
      </c>
      <c r="B14" s="94">
        <v>2.5000000000000001E-2</v>
      </c>
      <c r="D14" s="86"/>
    </row>
    <row r="15" spans="1:14">
      <c r="A15" s="38"/>
      <c r="B15" s="126"/>
    </row>
    <row r="17" spans="1:11">
      <c r="A17" s="69" t="s">
        <v>105</v>
      </c>
    </row>
    <row r="18" spans="1:11" ht="30">
      <c r="A18" s="8" t="s">
        <v>106</v>
      </c>
      <c r="B18" s="95" t="s">
        <v>107</v>
      </c>
      <c r="C18" s="95" t="s">
        <v>108</v>
      </c>
    </row>
    <row r="19" spans="1:11">
      <c r="A19" s="85" t="s">
        <v>109</v>
      </c>
      <c r="B19" s="96">
        <v>2.61</v>
      </c>
      <c r="C19" s="96" t="s">
        <v>110</v>
      </c>
    </row>
    <row r="20" spans="1:11">
      <c r="A20" s="85" t="s">
        <v>111</v>
      </c>
      <c r="B20" s="96">
        <v>1.1000000000000001</v>
      </c>
      <c r="C20" s="96">
        <v>1.1000000000000001</v>
      </c>
    </row>
    <row r="21" spans="1:11">
      <c r="A21" s="85" t="s">
        <v>112</v>
      </c>
      <c r="B21" s="96">
        <v>3.42</v>
      </c>
      <c r="C21" s="96" t="s">
        <v>113</v>
      </c>
    </row>
    <row r="22" spans="1:11">
      <c r="A22" s="85" t="s">
        <v>114</v>
      </c>
      <c r="B22" s="96">
        <v>1.9</v>
      </c>
      <c r="C22" s="96">
        <v>1.9</v>
      </c>
    </row>
    <row r="23" spans="1:11">
      <c r="A23" s="85" t="s">
        <v>115</v>
      </c>
      <c r="B23" s="96">
        <v>3.4</v>
      </c>
      <c r="C23" s="96">
        <v>3.4</v>
      </c>
    </row>
    <row r="24" spans="1:11">
      <c r="A24" s="85" t="s">
        <v>116</v>
      </c>
      <c r="B24" s="97">
        <f>25/60</f>
        <v>0.41666666666666669</v>
      </c>
      <c r="C24" s="97">
        <f>25/60</f>
        <v>0.41666666666666669</v>
      </c>
    </row>
    <row r="25" spans="1:11">
      <c r="A25" t="s">
        <v>117</v>
      </c>
    </row>
    <row r="27" spans="1:11">
      <c r="A27" s="8" t="s">
        <v>153</v>
      </c>
      <c r="B27" s="95" t="s">
        <v>118</v>
      </c>
      <c r="C27" s="95" t="s">
        <v>119</v>
      </c>
      <c r="G27" s="98"/>
      <c r="H27" s="98"/>
      <c r="I27" s="98"/>
      <c r="J27" s="98"/>
      <c r="K27" s="98"/>
    </row>
    <row r="28" spans="1:11">
      <c r="A28" s="85" t="s">
        <v>120</v>
      </c>
      <c r="B28" s="85">
        <v>60.83</v>
      </c>
      <c r="C28" s="89">
        <f>((B28*1.033)*1.0175)*1.025*1.025*1.0125</f>
        <v>68.013530408877514</v>
      </c>
      <c r="D28" s="86"/>
    </row>
    <row r="29" spans="1:11">
      <c r="A29" s="85" t="s">
        <v>121</v>
      </c>
      <c r="B29" s="85">
        <v>116.36</v>
      </c>
      <c r="C29" s="89">
        <f>((B29*1.033)*1.0175)*1.025*1.025*1.0125</f>
        <v>130.10117373626483</v>
      </c>
      <c r="D29" s="86"/>
    </row>
    <row r="31" spans="1:11">
      <c r="A31" s="8" t="s">
        <v>122</v>
      </c>
      <c r="B31" s="9">
        <v>2012</v>
      </c>
      <c r="C31" s="95" t="s">
        <v>119</v>
      </c>
      <c r="D31" s="86"/>
    </row>
    <row r="32" spans="1:11">
      <c r="A32" s="85" t="s">
        <v>123</v>
      </c>
      <c r="B32" s="89">
        <v>329.6</v>
      </c>
      <c r="C32" s="89">
        <f>((B32*1.0175*1.025*1.015))</f>
        <v>348.90848299999999</v>
      </c>
      <c r="D32" s="86"/>
      <c r="E32" s="86"/>
    </row>
    <row r="33" spans="1:5">
      <c r="A33" s="85" t="s">
        <v>124</v>
      </c>
      <c r="B33" s="89">
        <v>147.16</v>
      </c>
      <c r="C33" s="89">
        <f>((B33*1.0175*1.025*1.015))</f>
        <v>155.78086273749997</v>
      </c>
    </row>
    <row r="34" spans="1:5">
      <c r="A34" s="85" t="s">
        <v>125</v>
      </c>
      <c r="B34" s="89">
        <v>431.27</v>
      </c>
      <c r="C34" s="89">
        <f>((B34*1.0175*1.025*1.015))</f>
        <v>456.53447045937492</v>
      </c>
      <c r="D34" s="86"/>
      <c r="E34" s="86"/>
    </row>
    <row r="35" spans="1:5">
      <c r="A35" s="85" t="s">
        <v>126</v>
      </c>
      <c r="B35" s="89">
        <v>253.42</v>
      </c>
      <c r="C35" s="89">
        <f>((B35*1.0175*1.025*1.015))</f>
        <v>268.26573956874995</v>
      </c>
    </row>
    <row r="36" spans="1:5">
      <c r="A36" s="85" t="s">
        <v>127</v>
      </c>
      <c r="B36" s="89">
        <v>421.31</v>
      </c>
      <c r="C36" s="89">
        <f>((B36*1.0175*1.025*1.015))</f>
        <v>445.99099809687493</v>
      </c>
      <c r="D36" s="86"/>
      <c r="E36" s="86"/>
    </row>
    <row r="37" spans="1:5">
      <c r="E37" s="86"/>
    </row>
    <row r="38" spans="1:5">
      <c r="A38" s="69" t="s">
        <v>128</v>
      </c>
      <c r="E38" s="86"/>
    </row>
    <row r="39" spans="1:5">
      <c r="A39" t="s">
        <v>129</v>
      </c>
      <c r="E39" s="86"/>
    </row>
    <row r="40" spans="1:5">
      <c r="A40" t="s">
        <v>148</v>
      </c>
      <c r="E40" s="86"/>
    </row>
    <row r="41" spans="1:5">
      <c r="E41" s="86"/>
    </row>
    <row r="42" spans="1:5">
      <c r="A42" s="85" t="s">
        <v>152</v>
      </c>
      <c r="B42" s="85">
        <v>957</v>
      </c>
      <c r="C42" s="119"/>
      <c r="D42" s="38"/>
      <c r="E42" s="86"/>
    </row>
    <row r="43" spans="1:5">
      <c r="A43" s="85" t="s">
        <v>151</v>
      </c>
      <c r="B43" s="122">
        <f>957*1.48</f>
        <v>1416.36</v>
      </c>
      <c r="C43" s="120"/>
      <c r="D43" s="121"/>
      <c r="E43" s="86"/>
    </row>
    <row r="44" spans="1:5">
      <c r="A44" s="85" t="s">
        <v>145</v>
      </c>
      <c r="B44" s="123">
        <v>877</v>
      </c>
      <c r="C44" s="116">
        <f>C32</f>
        <v>348.90848299999999</v>
      </c>
      <c r="D44" s="89">
        <f>C44*B44</f>
        <v>305992.73959100002</v>
      </c>
      <c r="E44" s="86"/>
    </row>
    <row r="45" spans="1:5">
      <c r="A45" s="85" t="s">
        <v>149</v>
      </c>
      <c r="B45" s="123">
        <v>422</v>
      </c>
      <c r="C45" s="116">
        <f>C33</f>
        <v>155.78086273749997</v>
      </c>
      <c r="D45" s="89">
        <f>C45*B45</f>
        <v>65739.524075224996</v>
      </c>
      <c r="E45" s="86"/>
    </row>
    <row r="46" spans="1:5">
      <c r="A46" s="85" t="s">
        <v>146</v>
      </c>
      <c r="B46" s="123">
        <v>76</v>
      </c>
      <c r="C46" s="116">
        <f>C34</f>
        <v>456.53447045937492</v>
      </c>
      <c r="D46" s="89">
        <f>C46*B46</f>
        <v>34696.619754912492</v>
      </c>
      <c r="E46" s="86"/>
    </row>
    <row r="47" spans="1:5">
      <c r="A47" s="85" t="s">
        <v>150</v>
      </c>
      <c r="B47" s="123">
        <f>B46*0.48</f>
        <v>36.479999999999997</v>
      </c>
      <c r="C47" s="116">
        <f>C35</f>
        <v>268.26573956874995</v>
      </c>
      <c r="D47" s="89">
        <f>C47*B47</f>
        <v>9786.3341794679982</v>
      </c>
      <c r="E47" s="86"/>
    </row>
    <row r="48" spans="1:5">
      <c r="A48" s="117" t="s">
        <v>147</v>
      </c>
      <c r="B48" s="124">
        <v>5</v>
      </c>
      <c r="C48" s="118">
        <f>C36</f>
        <v>445.99099809687493</v>
      </c>
      <c r="D48" s="89">
        <f>C48*B48</f>
        <v>2229.9549904843748</v>
      </c>
      <c r="E48" s="21"/>
    </row>
    <row r="49" spans="1:5">
      <c r="A49" s="21"/>
      <c r="B49" s="125">
        <f>SUM(B44:B48)</f>
        <v>1416.48</v>
      </c>
      <c r="C49" s="114"/>
      <c r="D49" s="86">
        <f>SUM(D44:D48)</f>
        <v>418445.17259108991</v>
      </c>
      <c r="E49" s="21"/>
    </row>
    <row r="50" spans="1:5">
      <c r="A50" s="8" t="s">
        <v>130</v>
      </c>
      <c r="B50" s="99">
        <f>D49/B42</f>
        <v>437.24678431670839</v>
      </c>
      <c r="C50" s="114"/>
      <c r="D50" s="86"/>
      <c r="E50" s="21"/>
    </row>
    <row r="51" spans="1:5">
      <c r="A51" s="86"/>
      <c r="B51" s="21"/>
      <c r="E51" s="21"/>
    </row>
    <row r="52" spans="1:5">
      <c r="A52" s="69" t="s">
        <v>131</v>
      </c>
      <c r="B52" s="86"/>
      <c r="D52" s="86"/>
      <c r="E52" s="86"/>
    </row>
    <row r="53" spans="1:5" ht="45">
      <c r="A53" s="8" t="s">
        <v>132</v>
      </c>
      <c r="B53" s="100" t="s">
        <v>133</v>
      </c>
      <c r="C53" s="101" t="s">
        <v>134</v>
      </c>
      <c r="D53" s="100" t="s">
        <v>54</v>
      </c>
      <c r="E53" s="101" t="s">
        <v>154</v>
      </c>
    </row>
    <row r="54" spans="1:5">
      <c r="A54" s="163" t="s">
        <v>135</v>
      </c>
      <c r="B54" s="102" t="s">
        <v>136</v>
      </c>
      <c r="C54" s="127">
        <f>(B50-(25/60*C28))/C29</f>
        <v>3.1429986492045696</v>
      </c>
      <c r="D54" s="103">
        <v>3.1</v>
      </c>
      <c r="E54" s="128">
        <f>C54</f>
        <v>3.1429986492045696</v>
      </c>
    </row>
    <row r="55" spans="1:5">
      <c r="A55" s="164"/>
      <c r="B55" s="102" t="s">
        <v>137</v>
      </c>
      <c r="C55" s="115">
        <f>25/60</f>
        <v>0.41666666666666669</v>
      </c>
      <c r="D55" s="104">
        <f>0.66</f>
        <v>0.66</v>
      </c>
      <c r="E55" s="129">
        <f>25/60</f>
        <v>0.41666666666666669</v>
      </c>
    </row>
    <row r="56" spans="1:5">
      <c r="A56" s="163" t="s">
        <v>138</v>
      </c>
      <c r="B56" s="102" t="s">
        <v>139</v>
      </c>
      <c r="C56" s="105">
        <v>431.55</v>
      </c>
      <c r="D56" s="106">
        <f>B4</f>
        <v>568.48647154957155</v>
      </c>
      <c r="E56" s="130">
        <f>E54*E57+E55*E58</f>
        <v>548.68219834269166</v>
      </c>
    </row>
    <row r="57" spans="1:5" ht="30">
      <c r="A57" s="165"/>
      <c r="B57" s="107" t="s">
        <v>140</v>
      </c>
      <c r="C57" s="108">
        <v>130.1</v>
      </c>
      <c r="D57" s="109">
        <f>B10*(1+B13)*(1+B14)*(1+B14)</f>
        <v>160.71910623755471</v>
      </c>
      <c r="E57" s="131">
        <f>D57</f>
        <v>160.71910623755471</v>
      </c>
    </row>
    <row r="58" spans="1:5" ht="30">
      <c r="A58" s="166"/>
      <c r="B58" s="107" t="s">
        <v>141</v>
      </c>
      <c r="C58" s="108">
        <v>68.010000000000005</v>
      </c>
      <c r="D58" s="109">
        <f>B11/0.67*(1+B13)*(1+B14)*(1+B14)</f>
        <v>104.50143488805966</v>
      </c>
      <c r="E58" s="131">
        <f>D58</f>
        <v>104.50143488805966</v>
      </c>
    </row>
    <row r="59" spans="1:5">
      <c r="C59" s="86"/>
    </row>
    <row r="60" spans="1:5">
      <c r="C60" s="86"/>
    </row>
    <row r="61" spans="1:5">
      <c r="C61" s="86"/>
    </row>
  </sheetData>
  <mergeCells count="8">
    <mergeCell ref="A54:A55"/>
    <mergeCell ref="A56:A58"/>
    <mergeCell ref="A1:C1"/>
    <mergeCell ref="B2:C2"/>
    <mergeCell ref="B3:C3"/>
    <mergeCell ref="B4:C4"/>
    <mergeCell ref="A6:B6"/>
    <mergeCell ref="C6:D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R50"/>
  <sheetViews>
    <sheetView workbookViewId="0">
      <selection sqref="A1:K1"/>
    </sheetView>
  </sheetViews>
  <sheetFormatPr defaultRowHeight="15"/>
  <cols>
    <col min="1" max="1" width="2.42578125" style="110" customWidth="1"/>
    <col min="2" max="2" width="10.140625" style="110" customWidth="1"/>
    <col min="3" max="8" width="13.140625" style="110" customWidth="1"/>
    <col min="9" max="10" width="9.5703125" style="110" bestFit="1" customWidth="1"/>
    <col min="11" max="15" width="9.140625" style="110"/>
    <col min="16" max="16" width="5.28515625" style="110" customWidth="1"/>
    <col min="17" max="17" width="2.42578125" customWidth="1"/>
  </cols>
  <sheetData>
    <row r="1" spans="1:18">
      <c r="A1" s="167" t="s">
        <v>142</v>
      </c>
      <c r="B1" s="167"/>
      <c r="C1" s="167"/>
      <c r="D1" s="167"/>
      <c r="E1" s="167"/>
      <c r="F1" s="167"/>
      <c r="G1" s="167"/>
      <c r="H1" s="167"/>
      <c r="I1" s="167"/>
      <c r="J1" s="167"/>
      <c r="K1" s="167"/>
    </row>
    <row r="2" spans="1:18">
      <c r="A2" s="111" t="s">
        <v>0</v>
      </c>
      <c r="B2" s="8"/>
      <c r="C2" s="152" t="s">
        <v>89</v>
      </c>
      <c r="D2" s="175"/>
      <c r="E2" s="175"/>
      <c r="F2" s="175"/>
      <c r="G2" s="175"/>
      <c r="H2" s="175"/>
      <c r="I2" s="175"/>
      <c r="J2" s="175"/>
      <c r="K2" s="175"/>
      <c r="R2" s="112"/>
    </row>
    <row r="3" spans="1:18">
      <c r="R3" s="112"/>
    </row>
    <row r="4" spans="1:18">
      <c r="A4" s="173" t="s">
        <v>174</v>
      </c>
      <c r="B4" s="173"/>
      <c r="C4" s="173"/>
      <c r="D4" s="173"/>
      <c r="E4" s="173"/>
      <c r="F4" s="173"/>
      <c r="G4" s="173"/>
      <c r="H4" s="173"/>
      <c r="I4" s="173"/>
      <c r="J4" s="173"/>
      <c r="K4" s="173"/>
      <c r="L4" s="173"/>
      <c r="M4" s="173"/>
      <c r="N4" s="173"/>
      <c r="O4" s="173"/>
      <c r="R4" s="113"/>
    </row>
    <row r="5" spans="1:18">
      <c r="A5" s="160" t="s">
        <v>170</v>
      </c>
      <c r="B5" s="160"/>
      <c r="C5" s="160"/>
      <c r="D5" s="160"/>
      <c r="E5" s="160"/>
      <c r="F5" s="160"/>
      <c r="G5" s="160"/>
      <c r="H5" s="160"/>
      <c r="I5" s="160"/>
      <c r="J5" s="160"/>
      <c r="K5" s="160"/>
      <c r="L5" s="160"/>
      <c r="M5" s="160"/>
      <c r="N5" s="160"/>
      <c r="O5" s="160"/>
      <c r="R5" s="113"/>
    </row>
    <row r="6" spans="1:18">
      <c r="A6" s="174"/>
      <c r="B6" s="174"/>
      <c r="C6" s="174"/>
      <c r="D6" s="174"/>
      <c r="E6" s="174"/>
      <c r="F6" s="174"/>
      <c r="G6" s="174"/>
      <c r="H6" s="174"/>
      <c r="I6" s="174"/>
      <c r="J6" s="174"/>
      <c r="K6" s="174"/>
      <c r="L6" s="174"/>
      <c r="M6" s="174"/>
      <c r="N6" s="174"/>
      <c r="O6" s="174"/>
    </row>
    <row r="7" spans="1:18">
      <c r="A7" s="174"/>
      <c r="B7" s="174"/>
      <c r="C7" s="174"/>
      <c r="D7" s="174"/>
      <c r="E7" s="174"/>
      <c r="F7" s="174"/>
      <c r="G7" s="174"/>
      <c r="H7" s="174"/>
      <c r="I7" s="174"/>
      <c r="J7" s="174"/>
      <c r="K7" s="174"/>
      <c r="L7" s="174"/>
      <c r="M7" s="174"/>
      <c r="N7" s="174"/>
      <c r="O7" s="174"/>
    </row>
    <row r="8" spans="1:18">
      <c r="A8" s="174"/>
      <c r="B8" s="174"/>
      <c r="C8" s="174"/>
      <c r="D8" s="174"/>
      <c r="E8" s="174"/>
      <c r="F8" s="174"/>
      <c r="G8" s="174"/>
      <c r="H8" s="174"/>
      <c r="I8" s="174"/>
      <c r="J8" s="174"/>
      <c r="K8" s="174"/>
      <c r="L8" s="174"/>
      <c r="M8" s="174"/>
      <c r="N8" s="174"/>
      <c r="O8" s="174"/>
    </row>
    <row r="9" spans="1:18">
      <c r="A9" s="174"/>
      <c r="B9" s="174"/>
      <c r="C9" s="174"/>
      <c r="D9" s="174"/>
      <c r="E9" s="174"/>
      <c r="F9" s="174"/>
      <c r="G9" s="174"/>
      <c r="H9" s="174"/>
      <c r="I9" s="174"/>
      <c r="J9" s="174"/>
      <c r="K9" s="174"/>
      <c r="L9" s="174"/>
      <c r="M9" s="174"/>
      <c r="N9" s="174"/>
      <c r="O9" s="174"/>
    </row>
    <row r="10" spans="1:18">
      <c r="A10" s="174"/>
      <c r="B10" s="174"/>
      <c r="C10" s="174"/>
      <c r="D10" s="174"/>
      <c r="E10" s="174"/>
      <c r="F10" s="174"/>
      <c r="G10" s="174"/>
      <c r="H10" s="174"/>
      <c r="I10" s="174"/>
      <c r="J10" s="174"/>
      <c r="K10" s="174"/>
      <c r="L10" s="174"/>
      <c r="M10" s="174"/>
      <c r="N10" s="174"/>
      <c r="O10" s="174"/>
    </row>
    <row r="11" spans="1:18">
      <c r="A11" s="174"/>
      <c r="B11" s="174"/>
      <c r="C11" s="174"/>
      <c r="D11" s="174"/>
      <c r="E11" s="174"/>
      <c r="F11" s="174"/>
      <c r="G11" s="174"/>
      <c r="H11" s="174"/>
      <c r="I11" s="174"/>
      <c r="J11" s="174"/>
      <c r="K11" s="174"/>
      <c r="L11" s="174"/>
      <c r="M11" s="174"/>
      <c r="N11" s="174"/>
      <c r="O11" s="174"/>
    </row>
    <row r="12" spans="1:18">
      <c r="A12" s="174"/>
      <c r="B12" s="174"/>
      <c r="C12" s="174"/>
      <c r="D12" s="174"/>
      <c r="E12" s="174"/>
      <c r="F12" s="174"/>
      <c r="G12" s="174"/>
      <c r="H12" s="174"/>
      <c r="I12" s="174"/>
      <c r="J12" s="174"/>
      <c r="K12" s="174"/>
      <c r="L12" s="174"/>
      <c r="M12" s="174"/>
      <c r="N12" s="174"/>
      <c r="O12" s="174"/>
    </row>
    <row r="15" spans="1:18">
      <c r="A15" s="173" t="s">
        <v>143</v>
      </c>
      <c r="B15" s="173"/>
      <c r="C15" s="173"/>
      <c r="D15" s="173"/>
      <c r="E15" s="173"/>
      <c r="F15" s="173"/>
      <c r="G15" s="173"/>
      <c r="H15" s="173"/>
      <c r="I15" s="173"/>
      <c r="J15" s="173"/>
      <c r="K15" s="173"/>
      <c r="L15" s="173"/>
      <c r="M15" s="173"/>
      <c r="N15" s="173"/>
      <c r="O15" s="173"/>
    </row>
    <row r="16" spans="1:18" ht="15" customHeight="1">
      <c r="A16" s="160" t="s">
        <v>171</v>
      </c>
      <c r="B16" s="160"/>
      <c r="C16" s="160"/>
      <c r="D16" s="160"/>
      <c r="E16" s="160"/>
      <c r="F16" s="160"/>
      <c r="G16" s="160"/>
      <c r="H16" s="160"/>
      <c r="I16" s="160"/>
      <c r="J16" s="160"/>
      <c r="K16" s="160"/>
      <c r="L16" s="160"/>
      <c r="M16" s="160"/>
      <c r="N16" s="160"/>
      <c r="O16" s="160"/>
    </row>
    <row r="17" spans="1:15">
      <c r="A17" s="174"/>
      <c r="B17" s="174"/>
      <c r="C17" s="174"/>
      <c r="D17" s="174"/>
      <c r="E17" s="174"/>
      <c r="F17" s="174"/>
      <c r="G17" s="174"/>
      <c r="H17" s="174"/>
      <c r="I17" s="174"/>
      <c r="J17" s="174"/>
      <c r="K17" s="174"/>
      <c r="L17" s="174"/>
      <c r="M17" s="174"/>
      <c r="N17" s="174"/>
      <c r="O17" s="174"/>
    </row>
    <row r="18" spans="1:15">
      <c r="A18" s="174"/>
      <c r="B18" s="174"/>
      <c r="C18" s="174"/>
      <c r="D18" s="174"/>
      <c r="E18" s="174"/>
      <c r="F18" s="174"/>
      <c r="G18" s="174"/>
      <c r="H18" s="174"/>
      <c r="I18" s="174"/>
      <c r="J18" s="174"/>
      <c r="K18" s="174"/>
      <c r="L18" s="174"/>
      <c r="M18" s="174"/>
      <c r="N18" s="174"/>
      <c r="O18" s="174"/>
    </row>
    <row r="19" spans="1:15">
      <c r="A19" s="174"/>
      <c r="B19" s="174"/>
      <c r="C19" s="174"/>
      <c r="D19" s="174"/>
      <c r="E19" s="174"/>
      <c r="F19" s="174"/>
      <c r="G19" s="174"/>
      <c r="H19" s="174"/>
      <c r="I19" s="174"/>
      <c r="J19" s="174"/>
      <c r="K19" s="174"/>
      <c r="L19" s="174"/>
      <c r="M19" s="174"/>
      <c r="N19" s="174"/>
      <c r="O19" s="174"/>
    </row>
    <row r="20" spans="1:15">
      <c r="A20" s="174"/>
      <c r="B20" s="174"/>
      <c r="C20" s="174"/>
      <c r="D20" s="174"/>
      <c r="E20" s="174"/>
      <c r="F20" s="174"/>
      <c r="G20" s="174"/>
      <c r="H20" s="174"/>
      <c r="I20" s="174"/>
      <c r="J20" s="174"/>
      <c r="K20" s="174"/>
      <c r="L20" s="174"/>
      <c r="M20" s="174"/>
      <c r="N20" s="174"/>
      <c r="O20" s="174"/>
    </row>
    <row r="21" spans="1:15">
      <c r="A21" s="174"/>
      <c r="B21" s="174"/>
      <c r="C21" s="174"/>
      <c r="D21" s="174"/>
      <c r="E21" s="174"/>
      <c r="F21" s="174"/>
      <c r="G21" s="174"/>
      <c r="H21" s="174"/>
      <c r="I21" s="174"/>
      <c r="J21" s="174"/>
      <c r="K21" s="174"/>
      <c r="L21" s="174"/>
      <c r="M21" s="174"/>
      <c r="N21" s="174"/>
      <c r="O21" s="174"/>
    </row>
    <row r="22" spans="1:15">
      <c r="A22" s="174"/>
      <c r="B22" s="174"/>
      <c r="C22" s="174"/>
      <c r="D22" s="174"/>
      <c r="E22" s="174"/>
      <c r="F22" s="174"/>
      <c r="G22" s="174"/>
      <c r="H22" s="174"/>
      <c r="I22" s="174"/>
      <c r="J22" s="174"/>
      <c r="K22" s="174"/>
      <c r="L22" s="174"/>
      <c r="M22" s="174"/>
      <c r="N22" s="174"/>
      <c r="O22" s="174"/>
    </row>
    <row r="23" spans="1:15">
      <c r="A23" s="174"/>
      <c r="B23" s="174"/>
      <c r="C23" s="174"/>
      <c r="D23" s="174"/>
      <c r="E23" s="174"/>
      <c r="F23" s="174"/>
      <c r="G23" s="174"/>
      <c r="H23" s="174"/>
      <c r="I23" s="174"/>
      <c r="J23" s="174"/>
      <c r="K23" s="174"/>
      <c r="L23" s="174"/>
      <c r="M23" s="174"/>
      <c r="N23" s="174"/>
      <c r="O23" s="174"/>
    </row>
    <row r="26" spans="1:15">
      <c r="A26" s="173" t="s">
        <v>24</v>
      </c>
      <c r="B26" s="173"/>
      <c r="C26" s="173"/>
      <c r="D26" s="173"/>
      <c r="E26" s="173"/>
      <c r="F26" s="173"/>
      <c r="G26" s="173"/>
      <c r="H26" s="173"/>
      <c r="I26" s="173"/>
      <c r="J26" s="173"/>
      <c r="K26" s="173"/>
      <c r="L26" s="173"/>
      <c r="M26" s="173"/>
      <c r="N26" s="173"/>
      <c r="O26" s="173"/>
    </row>
    <row r="27" spans="1:15">
      <c r="A27" s="171" t="s">
        <v>172</v>
      </c>
      <c r="B27" s="171"/>
      <c r="C27" s="171"/>
      <c r="D27" s="171"/>
      <c r="E27" s="171"/>
      <c r="F27" s="171"/>
      <c r="G27" s="171"/>
      <c r="H27" s="171"/>
      <c r="I27" s="171"/>
      <c r="J27" s="171"/>
      <c r="K27" s="171"/>
      <c r="L27" s="171"/>
      <c r="M27" s="171"/>
      <c r="N27" s="171"/>
      <c r="O27" s="171"/>
    </row>
    <row r="28" spans="1:15">
      <c r="A28" s="172"/>
      <c r="B28" s="172"/>
      <c r="C28" s="172"/>
      <c r="D28" s="172"/>
      <c r="E28" s="172"/>
      <c r="F28" s="172"/>
      <c r="G28" s="172"/>
      <c r="H28" s="172"/>
      <c r="I28" s="172"/>
      <c r="J28" s="172"/>
      <c r="K28" s="172"/>
      <c r="L28" s="172"/>
      <c r="M28" s="172"/>
      <c r="N28" s="172"/>
      <c r="O28" s="172"/>
    </row>
    <row r="29" spans="1:15">
      <c r="A29" s="172"/>
      <c r="B29" s="172"/>
      <c r="C29" s="172"/>
      <c r="D29" s="172"/>
      <c r="E29" s="172"/>
      <c r="F29" s="172"/>
      <c r="G29" s="172"/>
      <c r="H29" s="172"/>
      <c r="I29" s="172"/>
      <c r="J29" s="172"/>
      <c r="K29" s="172"/>
      <c r="L29" s="172"/>
      <c r="M29" s="172"/>
      <c r="N29" s="172"/>
      <c r="O29" s="172"/>
    </row>
    <row r="30" spans="1:15">
      <c r="A30" s="172"/>
      <c r="B30" s="172"/>
      <c r="C30" s="172"/>
      <c r="D30" s="172"/>
      <c r="E30" s="172"/>
      <c r="F30" s="172"/>
      <c r="G30" s="172"/>
      <c r="H30" s="172"/>
      <c r="I30" s="172"/>
      <c r="J30" s="172"/>
      <c r="K30" s="172"/>
      <c r="L30" s="172"/>
      <c r="M30" s="172"/>
      <c r="N30" s="172"/>
      <c r="O30" s="172"/>
    </row>
    <row r="31" spans="1:15">
      <c r="A31" s="172"/>
      <c r="B31" s="172"/>
      <c r="C31" s="172"/>
      <c r="D31" s="172"/>
      <c r="E31" s="172"/>
      <c r="F31" s="172"/>
      <c r="G31" s="172"/>
      <c r="H31" s="172"/>
      <c r="I31" s="172"/>
      <c r="J31" s="172"/>
      <c r="K31" s="172"/>
      <c r="L31" s="172"/>
      <c r="M31" s="172"/>
      <c r="N31" s="172"/>
      <c r="O31" s="172"/>
    </row>
    <row r="32" spans="1:15">
      <c r="A32" s="172"/>
      <c r="B32" s="172"/>
      <c r="C32" s="172"/>
      <c r="D32" s="172"/>
      <c r="E32" s="172"/>
      <c r="F32" s="172"/>
      <c r="G32" s="172"/>
      <c r="H32" s="172"/>
      <c r="I32" s="172"/>
      <c r="J32" s="172"/>
      <c r="K32" s="172"/>
      <c r="L32" s="172"/>
      <c r="M32" s="172"/>
      <c r="N32" s="172"/>
      <c r="O32" s="172"/>
    </row>
    <row r="33" spans="1:15">
      <c r="A33" s="172"/>
      <c r="B33" s="172"/>
      <c r="C33" s="172"/>
      <c r="D33" s="172"/>
      <c r="E33" s="172"/>
      <c r="F33" s="172"/>
      <c r="G33" s="172"/>
      <c r="H33" s="172"/>
      <c r="I33" s="172"/>
      <c r="J33" s="172"/>
      <c r="K33" s="172"/>
      <c r="L33" s="172"/>
      <c r="M33" s="172"/>
      <c r="N33" s="172"/>
      <c r="O33" s="172"/>
    </row>
    <row r="34" spans="1:15">
      <c r="A34" s="172"/>
      <c r="B34" s="172"/>
      <c r="C34" s="172"/>
      <c r="D34" s="172"/>
      <c r="E34" s="172"/>
      <c r="F34" s="172"/>
      <c r="G34" s="172"/>
      <c r="H34" s="172"/>
      <c r="I34" s="172"/>
      <c r="J34" s="172"/>
      <c r="K34" s="172"/>
      <c r="L34" s="172"/>
      <c r="M34" s="172"/>
      <c r="N34" s="172"/>
      <c r="O34" s="172"/>
    </row>
    <row r="35" spans="1:15">
      <c r="A35" s="172"/>
      <c r="B35" s="172"/>
      <c r="C35" s="172"/>
      <c r="D35" s="172"/>
      <c r="E35" s="172"/>
      <c r="F35" s="172"/>
      <c r="G35" s="172"/>
      <c r="H35" s="172"/>
      <c r="I35" s="172"/>
      <c r="J35" s="172"/>
      <c r="K35" s="172"/>
      <c r="L35" s="172"/>
      <c r="M35" s="172"/>
      <c r="N35" s="172"/>
      <c r="O35" s="172"/>
    </row>
    <row r="38" spans="1:15">
      <c r="A38" s="173" t="s">
        <v>88</v>
      </c>
      <c r="B38" s="173"/>
      <c r="C38" s="173"/>
      <c r="D38" s="173"/>
      <c r="E38" s="173"/>
      <c r="F38" s="173"/>
      <c r="G38" s="173"/>
      <c r="H38" s="173"/>
      <c r="I38" s="173"/>
      <c r="J38" s="173"/>
      <c r="K38" s="173"/>
      <c r="L38" s="173"/>
      <c r="M38" s="173"/>
      <c r="N38" s="173"/>
      <c r="O38" s="173"/>
    </row>
    <row r="39" spans="1:15">
      <c r="A39" s="160" t="s">
        <v>144</v>
      </c>
      <c r="B39" s="160"/>
      <c r="C39" s="160"/>
      <c r="D39" s="160"/>
      <c r="E39" s="160"/>
      <c r="F39" s="160"/>
      <c r="G39" s="160"/>
      <c r="H39" s="160"/>
      <c r="I39" s="160"/>
      <c r="J39" s="160"/>
      <c r="K39" s="160"/>
      <c r="L39" s="160"/>
      <c r="M39" s="160"/>
      <c r="N39" s="160"/>
      <c r="O39" s="160"/>
    </row>
    <row r="40" spans="1:15">
      <c r="A40" s="174"/>
      <c r="B40" s="174"/>
      <c r="C40" s="174"/>
      <c r="D40" s="174"/>
      <c r="E40" s="174"/>
      <c r="F40" s="174"/>
      <c r="G40" s="174"/>
      <c r="H40" s="174"/>
      <c r="I40" s="174"/>
      <c r="J40" s="174"/>
      <c r="K40" s="174"/>
      <c r="L40" s="174"/>
      <c r="M40" s="174"/>
      <c r="N40" s="174"/>
      <c r="O40" s="174"/>
    </row>
    <row r="41" spans="1:15">
      <c r="A41" s="174"/>
      <c r="B41" s="174"/>
      <c r="C41" s="174"/>
      <c r="D41" s="174"/>
      <c r="E41" s="174"/>
      <c r="F41" s="174"/>
      <c r="G41" s="174"/>
      <c r="H41" s="174"/>
      <c r="I41" s="174"/>
      <c r="J41" s="174"/>
      <c r="K41" s="174"/>
      <c r="L41" s="174"/>
      <c r="M41" s="174"/>
      <c r="N41" s="174"/>
      <c r="O41" s="174"/>
    </row>
    <row r="42" spans="1:15">
      <c r="A42" s="174"/>
      <c r="B42" s="174"/>
      <c r="C42" s="174"/>
      <c r="D42" s="174"/>
      <c r="E42" s="174"/>
      <c r="F42" s="174"/>
      <c r="G42" s="174"/>
      <c r="H42" s="174"/>
      <c r="I42" s="174"/>
      <c r="J42" s="174"/>
      <c r="K42" s="174"/>
      <c r="L42" s="174"/>
      <c r="M42" s="174"/>
      <c r="N42" s="174"/>
      <c r="O42" s="174"/>
    </row>
    <row r="43" spans="1:15">
      <c r="A43" s="174"/>
      <c r="B43" s="174"/>
      <c r="C43" s="174"/>
      <c r="D43" s="174"/>
      <c r="E43" s="174"/>
      <c r="F43" s="174"/>
      <c r="G43" s="174"/>
      <c r="H43" s="174"/>
      <c r="I43" s="174"/>
      <c r="J43" s="174"/>
      <c r="K43" s="174"/>
      <c r="L43" s="174"/>
      <c r="M43" s="174"/>
      <c r="N43" s="174"/>
      <c r="O43" s="174"/>
    </row>
    <row r="44" spans="1:15">
      <c r="A44" s="174"/>
      <c r="B44" s="174"/>
      <c r="C44" s="174"/>
      <c r="D44" s="174"/>
      <c r="E44" s="174"/>
      <c r="F44" s="174"/>
      <c r="G44" s="174"/>
      <c r="H44" s="174"/>
      <c r="I44" s="174"/>
      <c r="J44" s="174"/>
      <c r="K44" s="174"/>
      <c r="L44" s="174"/>
      <c r="M44" s="174"/>
      <c r="N44" s="174"/>
      <c r="O44" s="174"/>
    </row>
    <row r="45" spans="1:15">
      <c r="A45" s="174"/>
      <c r="B45" s="174"/>
      <c r="C45" s="174"/>
      <c r="D45" s="174"/>
      <c r="E45" s="174"/>
      <c r="F45" s="174"/>
      <c r="G45" s="174"/>
      <c r="H45" s="174"/>
      <c r="I45" s="174"/>
      <c r="J45" s="174"/>
      <c r="K45" s="174"/>
      <c r="L45" s="174"/>
      <c r="M45" s="174"/>
      <c r="N45" s="174"/>
      <c r="O45" s="174"/>
    </row>
    <row r="46" spans="1:15">
      <c r="A46" s="174"/>
      <c r="B46" s="174"/>
      <c r="C46" s="174"/>
      <c r="D46" s="174"/>
      <c r="E46" s="174"/>
      <c r="F46" s="174"/>
      <c r="G46" s="174"/>
      <c r="H46" s="174"/>
      <c r="I46" s="174"/>
      <c r="J46" s="174"/>
      <c r="K46" s="174"/>
      <c r="L46" s="174"/>
      <c r="M46" s="174"/>
      <c r="N46" s="174"/>
      <c r="O46" s="174"/>
    </row>
    <row r="47" spans="1:15">
      <c r="A47" s="174"/>
      <c r="B47" s="174"/>
      <c r="C47" s="174"/>
      <c r="D47" s="174"/>
      <c r="E47" s="174"/>
      <c r="F47" s="174"/>
      <c r="G47" s="174"/>
      <c r="H47" s="174"/>
      <c r="I47" s="174"/>
      <c r="J47" s="174"/>
      <c r="K47" s="174"/>
      <c r="L47" s="174"/>
      <c r="M47" s="174"/>
      <c r="N47" s="174"/>
      <c r="O47" s="174"/>
    </row>
    <row r="48" spans="1:15">
      <c r="A48" s="174"/>
      <c r="B48" s="174"/>
      <c r="C48" s="174"/>
      <c r="D48" s="174"/>
      <c r="E48" s="174"/>
      <c r="F48" s="174"/>
      <c r="G48" s="174"/>
      <c r="H48" s="174"/>
      <c r="I48" s="174"/>
      <c r="J48" s="174"/>
      <c r="K48" s="174"/>
      <c r="L48" s="174"/>
      <c r="M48" s="174"/>
      <c r="N48" s="174"/>
      <c r="O48" s="174"/>
    </row>
    <row r="49" spans="1:15">
      <c r="A49" s="174"/>
      <c r="B49" s="174"/>
      <c r="C49" s="174"/>
      <c r="D49" s="174"/>
      <c r="E49" s="174"/>
      <c r="F49" s="174"/>
      <c r="G49" s="174"/>
      <c r="H49" s="174"/>
      <c r="I49" s="174"/>
      <c r="J49" s="174"/>
      <c r="K49" s="174"/>
      <c r="L49" s="174"/>
      <c r="M49" s="174"/>
      <c r="N49" s="174"/>
      <c r="O49" s="174"/>
    </row>
    <row r="50" spans="1:15">
      <c r="A50" s="174"/>
      <c r="B50" s="174"/>
      <c r="C50" s="174"/>
      <c r="D50" s="174"/>
      <c r="E50" s="174"/>
      <c r="F50" s="174"/>
      <c r="G50" s="174"/>
      <c r="H50" s="174"/>
      <c r="I50" s="174"/>
      <c r="J50" s="174"/>
      <c r="K50" s="174"/>
      <c r="L50" s="174"/>
      <c r="M50" s="174"/>
      <c r="N50" s="174"/>
      <c r="O50" s="174"/>
    </row>
  </sheetData>
  <mergeCells count="10">
    <mergeCell ref="A27:O35"/>
    <mergeCell ref="A38:O38"/>
    <mergeCell ref="A39:O50"/>
    <mergeCell ref="A1:K1"/>
    <mergeCell ref="C2:K2"/>
    <mergeCell ref="A4:O4"/>
    <mergeCell ref="A5:O12"/>
    <mergeCell ref="A15:O15"/>
    <mergeCell ref="A16:O23"/>
    <mergeCell ref="A26:O26"/>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L94"/>
  <sheetViews>
    <sheetView showGridLines="0" topLeftCell="A25" workbookViewId="0"/>
  </sheetViews>
  <sheetFormatPr defaultRowHeight="15"/>
  <cols>
    <col min="1" max="1" width="2.5703125" customWidth="1"/>
    <col min="2" max="2" width="27.5703125" customWidth="1"/>
    <col min="3" max="3" width="40.7109375" customWidth="1"/>
    <col min="4" max="4" width="19.140625" customWidth="1"/>
    <col min="5" max="5" width="16.140625" customWidth="1"/>
    <col min="6" max="9" width="15" customWidth="1"/>
    <col min="10" max="10" width="14.5703125" customWidth="1"/>
    <col min="12" max="12" width="2.5703125" customWidth="1"/>
  </cols>
  <sheetData>
    <row r="2" spans="2:11">
      <c r="B2" s="2" t="s">
        <v>30</v>
      </c>
      <c r="C2" s="3"/>
      <c r="D2" s="3"/>
      <c r="E2" s="3"/>
      <c r="F2" s="3"/>
      <c r="G2" s="3"/>
      <c r="H2" s="3"/>
      <c r="I2" s="3"/>
      <c r="J2" s="3"/>
      <c r="K2" s="3"/>
    </row>
    <row r="3" spans="2:11">
      <c r="B3" s="4" t="s">
        <v>0</v>
      </c>
      <c r="C3" s="176" t="s">
        <v>56</v>
      </c>
      <c r="D3" s="177"/>
      <c r="E3" s="177"/>
      <c r="F3" s="177"/>
      <c r="G3" s="177"/>
      <c r="H3" s="177"/>
      <c r="I3" s="177"/>
      <c r="J3" s="177"/>
      <c r="K3" s="177"/>
    </row>
    <row r="4" spans="2:11">
      <c r="B4" s="4" t="s">
        <v>1</v>
      </c>
      <c r="C4" s="176" t="s">
        <v>168</v>
      </c>
      <c r="D4" s="177"/>
      <c r="E4" s="177"/>
      <c r="F4" s="177"/>
      <c r="G4" s="177"/>
      <c r="H4" s="177"/>
      <c r="I4" s="177"/>
      <c r="J4" s="177"/>
      <c r="K4" s="177"/>
    </row>
    <row r="7" spans="2:11">
      <c r="B7" s="2" t="s">
        <v>6</v>
      </c>
      <c r="C7" s="3"/>
      <c r="D7" s="3"/>
      <c r="E7" s="3"/>
      <c r="F7" s="3"/>
      <c r="G7" s="3"/>
      <c r="H7" s="3"/>
      <c r="I7" s="3"/>
      <c r="J7" s="3"/>
      <c r="K7" s="3"/>
    </row>
    <row r="9" spans="2:11">
      <c r="B9" s="13" t="s">
        <v>12</v>
      </c>
      <c r="C9" s="13" t="s">
        <v>13</v>
      </c>
      <c r="D9" s="13" t="s">
        <v>16</v>
      </c>
      <c r="E9" s="9" t="s">
        <v>53</v>
      </c>
      <c r="F9" s="9" t="s">
        <v>2</v>
      </c>
      <c r="G9" s="9" t="s">
        <v>3</v>
      </c>
      <c r="H9" s="9" t="s">
        <v>4</v>
      </c>
      <c r="I9" s="9" t="s">
        <v>64</v>
      </c>
      <c r="J9" s="10" t="s">
        <v>5</v>
      </c>
    </row>
    <row r="10" spans="2:11">
      <c r="B10" s="47" t="s">
        <v>61</v>
      </c>
      <c r="C10" s="48" t="s">
        <v>84</v>
      </c>
      <c r="D10" s="5" t="s">
        <v>14</v>
      </c>
      <c r="E10" s="49">
        <v>12865</v>
      </c>
      <c r="F10" s="49">
        <v>51328</v>
      </c>
      <c r="G10" s="49">
        <v>47377</v>
      </c>
      <c r="H10" s="49">
        <v>67744</v>
      </c>
      <c r="I10" s="49">
        <v>69861</v>
      </c>
      <c r="J10" s="42">
        <f>SUM(E10:I10)</f>
        <v>249175</v>
      </c>
    </row>
    <row r="11" spans="2:11">
      <c r="B11" s="14"/>
      <c r="C11" s="6"/>
      <c r="D11" s="5" t="s">
        <v>14</v>
      </c>
      <c r="E11" s="41"/>
      <c r="F11" s="41"/>
      <c r="G11" s="41"/>
      <c r="H11" s="41"/>
      <c r="I11" s="41"/>
      <c r="J11" s="42">
        <f>SUM(E11:I11)</f>
        <v>0</v>
      </c>
    </row>
    <row r="12" spans="2:11">
      <c r="B12" s="14"/>
      <c r="C12" s="6"/>
      <c r="D12" s="5" t="s">
        <v>14</v>
      </c>
      <c r="E12" s="41"/>
      <c r="F12" s="41"/>
      <c r="G12" s="41"/>
      <c r="H12" s="41"/>
      <c r="I12" s="41"/>
      <c r="J12" s="42">
        <f>SUM(E12:I12)</f>
        <v>0</v>
      </c>
    </row>
    <row r="13" spans="2:11">
      <c r="B13" s="14"/>
      <c r="C13" s="6"/>
      <c r="D13" s="5" t="s">
        <v>14</v>
      </c>
      <c r="E13" s="41"/>
      <c r="F13" s="41"/>
      <c r="G13" s="41"/>
      <c r="H13" s="41"/>
      <c r="I13" s="41"/>
      <c r="J13" s="42">
        <f>SUM(E13:I13)</f>
        <v>0</v>
      </c>
    </row>
    <row r="14" spans="2:11">
      <c r="B14" s="12" t="s">
        <v>5</v>
      </c>
      <c r="C14" s="15"/>
      <c r="D14" s="11"/>
      <c r="E14" s="43">
        <f>SUM(E10:E13)</f>
        <v>12865</v>
      </c>
      <c r="F14" s="43">
        <f t="shared" ref="F14:J14" si="0">SUM(F10:F13)</f>
        <v>51328</v>
      </c>
      <c r="G14" s="43">
        <f t="shared" si="0"/>
        <v>47377</v>
      </c>
      <c r="H14" s="43">
        <f t="shared" si="0"/>
        <v>67744</v>
      </c>
      <c r="I14" s="43">
        <f t="shared" si="0"/>
        <v>69861</v>
      </c>
      <c r="J14" s="43">
        <f t="shared" si="0"/>
        <v>249175</v>
      </c>
    </row>
    <row r="17" spans="2:11">
      <c r="B17" s="2" t="s">
        <v>32</v>
      </c>
      <c r="C17" s="3"/>
      <c r="D17" s="3"/>
      <c r="E17" s="3"/>
      <c r="F17" s="3"/>
      <c r="G17" s="3"/>
      <c r="H17" s="3"/>
      <c r="I17" s="3"/>
      <c r="J17" s="3"/>
      <c r="K17" s="3"/>
    </row>
    <row r="19" spans="2:11">
      <c r="B19" s="13" t="s">
        <v>23</v>
      </c>
      <c r="C19" s="20" t="s">
        <v>31</v>
      </c>
      <c r="D19" s="8"/>
      <c r="E19" s="9" t="s">
        <v>53</v>
      </c>
      <c r="F19" s="9" t="s">
        <v>2</v>
      </c>
      <c r="G19" s="9" t="s">
        <v>3</v>
      </c>
      <c r="H19" s="9" t="s">
        <v>4</v>
      </c>
      <c r="I19" s="9" t="s">
        <v>64</v>
      </c>
      <c r="J19" s="10" t="s">
        <v>5</v>
      </c>
    </row>
    <row r="20" spans="2:11">
      <c r="B20" s="16" t="s">
        <v>67</v>
      </c>
      <c r="C20" s="7" t="s">
        <v>65</v>
      </c>
      <c r="D20" s="14"/>
      <c r="E20" s="56">
        <v>221.81034482758622</v>
      </c>
      <c r="F20" s="56">
        <v>703.1232876712329</v>
      </c>
      <c r="G20" s="56">
        <v>649</v>
      </c>
      <c r="H20" s="56">
        <v>928</v>
      </c>
      <c r="I20" s="56">
        <v>957</v>
      </c>
      <c r="J20" s="63">
        <f>SUM(E20:I20)</f>
        <v>3458.933632498819</v>
      </c>
    </row>
    <row r="21" spans="2:11">
      <c r="B21" s="16"/>
      <c r="C21" s="7"/>
      <c r="D21" s="14"/>
      <c r="E21" s="56"/>
      <c r="F21" s="56"/>
      <c r="G21" s="56"/>
      <c r="H21" s="56"/>
      <c r="I21" s="56"/>
      <c r="J21" s="63">
        <f>SUM(E21:I21)</f>
        <v>0</v>
      </c>
    </row>
    <row r="22" spans="2:11">
      <c r="B22" s="17"/>
      <c r="C22" s="7"/>
      <c r="D22" s="14"/>
      <c r="E22" s="56"/>
      <c r="F22" s="56"/>
      <c r="G22" s="56"/>
      <c r="H22" s="56"/>
      <c r="I22" s="56"/>
      <c r="J22" s="63">
        <f>SUM(E22:I22)</f>
        <v>0</v>
      </c>
    </row>
    <row r="23" spans="2:11">
      <c r="B23" s="12" t="s">
        <v>71</v>
      </c>
      <c r="C23" s="15"/>
      <c r="D23" s="11"/>
      <c r="E23" s="64">
        <f t="shared" ref="E23:I23" si="1">SUM(E20:E22)</f>
        <v>221.81034482758622</v>
      </c>
      <c r="F23" s="64">
        <f t="shared" si="1"/>
        <v>703.1232876712329</v>
      </c>
      <c r="G23" s="64">
        <f t="shared" si="1"/>
        <v>649</v>
      </c>
      <c r="H23" s="64">
        <f t="shared" si="1"/>
        <v>928</v>
      </c>
      <c r="I23" s="64">
        <f t="shared" si="1"/>
        <v>957</v>
      </c>
      <c r="J23" s="64">
        <f>SUM(J20:J22)</f>
        <v>3458.933632498819</v>
      </c>
    </row>
    <row r="24" spans="2:11">
      <c r="E24" s="1"/>
      <c r="F24" s="1"/>
      <c r="G24" s="1"/>
      <c r="H24" s="1"/>
      <c r="I24" s="1"/>
      <c r="J24" s="1"/>
    </row>
    <row r="25" spans="2:11">
      <c r="B25" s="8" t="s">
        <v>25</v>
      </c>
      <c r="E25" s="1"/>
      <c r="F25" s="1"/>
      <c r="G25" s="1"/>
      <c r="H25" s="1"/>
      <c r="I25" s="1"/>
      <c r="J25" s="1"/>
    </row>
    <row r="26" spans="2:11">
      <c r="B26" s="62" t="s">
        <v>68</v>
      </c>
      <c r="C26" s="18"/>
      <c r="D26" s="18"/>
      <c r="E26" s="18"/>
      <c r="F26" s="18"/>
      <c r="G26" s="18"/>
      <c r="H26" s="18"/>
      <c r="I26" s="18"/>
      <c r="J26" s="18"/>
      <c r="K26" s="18"/>
    </row>
    <row r="27" spans="2:11">
      <c r="B27" s="19"/>
      <c r="C27" s="19"/>
      <c r="D27" s="19"/>
      <c r="E27" s="19"/>
      <c r="F27" s="19"/>
      <c r="G27" s="19"/>
      <c r="H27" s="19"/>
      <c r="I27" s="19"/>
      <c r="J27" s="19"/>
      <c r="K27" s="19"/>
    </row>
    <row r="28" spans="2:11">
      <c r="E28" s="1"/>
      <c r="F28" s="1"/>
      <c r="G28" s="1"/>
      <c r="H28" s="1"/>
      <c r="I28" s="1"/>
      <c r="J28" s="1"/>
    </row>
    <row r="29" spans="2:11">
      <c r="B29" s="13" t="s">
        <v>23</v>
      </c>
      <c r="C29" s="20" t="s">
        <v>31</v>
      </c>
      <c r="D29" s="8"/>
      <c r="E29" s="9" t="s">
        <v>53</v>
      </c>
      <c r="F29" s="9" t="s">
        <v>2</v>
      </c>
      <c r="G29" s="9" t="s">
        <v>3</v>
      </c>
      <c r="H29" s="9" t="s">
        <v>4</v>
      </c>
      <c r="I29" s="9" t="s">
        <v>64</v>
      </c>
      <c r="J29" s="10" t="s">
        <v>5</v>
      </c>
    </row>
    <row r="30" spans="2:11">
      <c r="B30" s="16" t="s">
        <v>69</v>
      </c>
      <c r="C30" s="7"/>
      <c r="D30" s="14"/>
      <c r="E30" s="56">
        <v>730</v>
      </c>
      <c r="F30" s="56">
        <v>730</v>
      </c>
      <c r="G30" s="56">
        <v>919</v>
      </c>
      <c r="H30" s="56">
        <v>1071</v>
      </c>
      <c r="I30" s="56">
        <v>1215</v>
      </c>
      <c r="J30" s="63">
        <f>SUM(E30:I30)</f>
        <v>4665</v>
      </c>
    </row>
    <row r="31" spans="2:11">
      <c r="B31" s="16"/>
      <c r="C31" s="7"/>
      <c r="D31" s="14"/>
      <c r="E31" s="56"/>
      <c r="F31" s="56"/>
      <c r="G31" s="56"/>
      <c r="H31" s="56"/>
      <c r="I31" s="56"/>
      <c r="J31" s="63">
        <f>SUM(E31:I31)</f>
        <v>0</v>
      </c>
    </row>
    <row r="32" spans="2:11">
      <c r="B32" s="17"/>
      <c r="C32" s="7"/>
      <c r="D32" s="14"/>
      <c r="E32" s="56"/>
      <c r="F32" s="56"/>
      <c r="G32" s="56"/>
      <c r="H32" s="56"/>
      <c r="I32" s="56"/>
      <c r="J32" s="63">
        <f>SUM(E32:I32)</f>
        <v>0</v>
      </c>
    </row>
    <row r="33" spans="2:11">
      <c r="B33" s="12" t="s">
        <v>70</v>
      </c>
      <c r="C33" s="15"/>
      <c r="D33" s="11"/>
      <c r="E33" s="64">
        <f t="shared" ref="E33:I33" si="2">SUM(E30:E32)</f>
        <v>730</v>
      </c>
      <c r="F33" s="64">
        <f t="shared" si="2"/>
        <v>730</v>
      </c>
      <c r="G33" s="64">
        <f t="shared" si="2"/>
        <v>919</v>
      </c>
      <c r="H33" s="64">
        <f t="shared" si="2"/>
        <v>1071</v>
      </c>
      <c r="I33" s="64">
        <f t="shared" si="2"/>
        <v>1215</v>
      </c>
      <c r="J33" s="64">
        <f>SUM(J30:J32)</f>
        <v>4665</v>
      </c>
    </row>
    <row r="34" spans="2:11">
      <c r="E34" s="1"/>
      <c r="F34" s="1"/>
      <c r="G34" s="1"/>
      <c r="H34" s="1"/>
      <c r="I34" s="1"/>
      <c r="J34" s="1"/>
    </row>
    <row r="35" spans="2:11">
      <c r="B35" s="8" t="s">
        <v>25</v>
      </c>
      <c r="E35" s="1"/>
      <c r="F35" s="1"/>
      <c r="G35" s="1"/>
      <c r="H35" s="1"/>
      <c r="I35" s="1"/>
      <c r="J35" s="1"/>
    </row>
    <row r="36" spans="2:11">
      <c r="B36" s="62" t="s">
        <v>72</v>
      </c>
      <c r="C36" s="18"/>
      <c r="D36" s="18"/>
      <c r="E36" s="18"/>
      <c r="F36" s="18"/>
      <c r="G36" s="18"/>
      <c r="H36" s="18"/>
      <c r="I36" s="18"/>
      <c r="J36" s="18"/>
      <c r="K36" s="18"/>
    </row>
    <row r="37" spans="2:11">
      <c r="B37" s="19"/>
      <c r="C37" s="19"/>
      <c r="D37" s="19"/>
      <c r="E37" s="19"/>
      <c r="F37" s="19"/>
      <c r="G37" s="19"/>
      <c r="H37" s="19"/>
      <c r="I37" s="19"/>
      <c r="J37" s="19"/>
      <c r="K37" s="19"/>
    </row>
    <row r="38" spans="2:11">
      <c r="E38" s="1"/>
      <c r="F38" s="1"/>
      <c r="G38" s="1"/>
      <c r="H38" s="1"/>
      <c r="I38" s="1"/>
      <c r="J38" s="1"/>
    </row>
    <row r="39" spans="2:11">
      <c r="E39" s="1"/>
      <c r="F39" s="1"/>
      <c r="G39" s="1"/>
      <c r="H39" s="1"/>
      <c r="I39" s="1"/>
      <c r="J39" s="1"/>
    </row>
    <row r="40" spans="2:11">
      <c r="B40" s="2" t="s">
        <v>7</v>
      </c>
      <c r="C40" s="3"/>
      <c r="D40" s="3"/>
      <c r="E40" s="3"/>
      <c r="F40" s="3"/>
      <c r="G40" s="3"/>
      <c r="H40" s="3"/>
      <c r="I40" s="3"/>
      <c r="J40" s="3"/>
      <c r="K40" s="3"/>
    </row>
    <row r="42" spans="2:11">
      <c r="B42" s="23" t="s">
        <v>34</v>
      </c>
      <c r="C42" s="22"/>
      <c r="D42" s="22"/>
      <c r="E42" s="22"/>
      <c r="F42" s="22"/>
      <c r="G42" s="22"/>
      <c r="H42" s="22"/>
      <c r="I42" s="22"/>
      <c r="J42" s="22"/>
      <c r="K42" s="22"/>
    </row>
    <row r="43" spans="2:11">
      <c r="B43" s="53" t="s">
        <v>74</v>
      </c>
      <c r="C43" s="19"/>
      <c r="D43" s="19"/>
      <c r="E43" s="19"/>
      <c r="F43" s="19"/>
      <c r="G43" s="19"/>
      <c r="H43" s="19"/>
      <c r="I43" s="19"/>
      <c r="J43" s="19"/>
      <c r="K43" s="19"/>
    </row>
    <row r="44" spans="2:11">
      <c r="B44" s="53" t="s">
        <v>66</v>
      </c>
      <c r="C44" s="19"/>
      <c r="D44" s="19"/>
      <c r="E44" s="19"/>
      <c r="F44" s="19"/>
      <c r="G44" s="19"/>
      <c r="H44" s="19"/>
      <c r="I44" s="19"/>
      <c r="J44" s="19"/>
      <c r="K44" s="19"/>
    </row>
    <row r="45" spans="2:11">
      <c r="B45" s="53"/>
      <c r="C45" s="19"/>
      <c r="D45" s="19"/>
      <c r="E45" s="19"/>
      <c r="F45" s="19"/>
      <c r="G45" s="19"/>
      <c r="H45" s="19"/>
      <c r="I45" s="19"/>
      <c r="J45" s="19"/>
      <c r="K45" s="19"/>
    </row>
    <row r="46" spans="2:11">
      <c r="B46" s="19"/>
      <c r="C46" s="19"/>
      <c r="D46" s="19"/>
      <c r="E46" s="19"/>
      <c r="F46" s="19"/>
      <c r="G46" s="19"/>
      <c r="H46" s="19"/>
      <c r="I46" s="19"/>
      <c r="J46" s="19"/>
      <c r="K46" s="19"/>
    </row>
    <row r="47" spans="2:11">
      <c r="B47" s="19"/>
      <c r="C47" s="19"/>
      <c r="D47" s="19"/>
      <c r="E47" s="19"/>
      <c r="F47" s="19"/>
      <c r="G47" s="19"/>
      <c r="H47" s="19"/>
      <c r="I47" s="19"/>
      <c r="J47" s="19"/>
      <c r="K47" s="19"/>
    </row>
    <row r="48" spans="2:11">
      <c r="B48" s="19"/>
      <c r="C48" s="19"/>
      <c r="D48" s="19"/>
      <c r="E48" s="19"/>
      <c r="F48" s="19"/>
      <c r="G48" s="19"/>
      <c r="H48" s="19"/>
      <c r="I48" s="19"/>
      <c r="J48" s="19"/>
      <c r="K48" s="19"/>
    </row>
    <row r="49" spans="2:11">
      <c r="B49" s="19"/>
      <c r="C49" s="19"/>
      <c r="D49" s="19"/>
      <c r="E49" s="19"/>
      <c r="F49" s="19"/>
      <c r="G49" s="19"/>
      <c r="H49" s="19"/>
      <c r="I49" s="19"/>
      <c r="J49" s="19"/>
      <c r="K49" s="19"/>
    </row>
    <row r="50" spans="2:11">
      <c r="B50" s="19"/>
      <c r="C50" s="19"/>
      <c r="D50" s="19"/>
      <c r="E50" s="19"/>
      <c r="F50" s="19"/>
      <c r="G50" s="19"/>
      <c r="H50" s="19"/>
      <c r="I50" s="19"/>
      <c r="J50" s="19"/>
      <c r="K50" s="19"/>
    </row>
    <row r="51" spans="2:11">
      <c r="B51" s="19"/>
      <c r="C51" s="19"/>
      <c r="D51" s="19"/>
      <c r="E51" s="19"/>
      <c r="F51" s="19"/>
      <c r="G51" s="19"/>
      <c r="H51" s="19"/>
      <c r="I51" s="19"/>
      <c r="J51" s="19"/>
      <c r="K51" s="19"/>
    </row>
    <row r="52" spans="2:11">
      <c r="B52" s="19"/>
      <c r="C52" s="19"/>
      <c r="D52" s="19"/>
      <c r="E52" s="19"/>
      <c r="F52" s="19"/>
      <c r="G52" s="19"/>
      <c r="H52" s="19"/>
      <c r="I52" s="19"/>
      <c r="J52" s="19"/>
      <c r="K52" s="19"/>
    </row>
    <row r="53" spans="2:11">
      <c r="B53" s="19"/>
      <c r="C53" s="19"/>
      <c r="D53" s="19"/>
      <c r="E53" s="19"/>
      <c r="F53" s="19"/>
      <c r="G53" s="19"/>
      <c r="H53" s="19"/>
      <c r="I53" s="19"/>
      <c r="J53" s="19"/>
      <c r="K53" s="19"/>
    </row>
    <row r="54" spans="2:11">
      <c r="B54" s="19"/>
      <c r="C54" s="19"/>
      <c r="D54" s="19"/>
      <c r="E54" s="19"/>
      <c r="F54" s="19"/>
      <c r="G54" s="19"/>
      <c r="H54" s="19"/>
      <c r="I54" s="19"/>
      <c r="J54" s="19"/>
      <c r="K54" s="19"/>
    </row>
    <row r="57" spans="2:11">
      <c r="B57" s="23" t="s">
        <v>41</v>
      </c>
      <c r="C57" s="22"/>
      <c r="D57" s="22"/>
      <c r="E57" s="22"/>
      <c r="F57" s="22"/>
      <c r="G57" s="22"/>
      <c r="H57" s="22"/>
      <c r="I57" s="22"/>
      <c r="J57" s="22"/>
      <c r="K57" s="24"/>
    </row>
    <row r="58" spans="2:11">
      <c r="B58" s="25" t="s">
        <v>12</v>
      </c>
      <c r="C58" s="26" t="s">
        <v>13</v>
      </c>
      <c r="D58" s="26" t="s">
        <v>16</v>
      </c>
      <c r="E58" s="27" t="s">
        <v>53</v>
      </c>
      <c r="F58" s="27" t="s">
        <v>2</v>
      </c>
      <c r="G58" s="27" t="s">
        <v>3</v>
      </c>
      <c r="H58" s="27" t="s">
        <v>4</v>
      </c>
      <c r="I58" s="27" t="s">
        <v>64</v>
      </c>
      <c r="J58" s="28" t="s">
        <v>5</v>
      </c>
    </row>
    <row r="59" spans="2:11">
      <c r="B59" s="47" t="s">
        <v>57</v>
      </c>
      <c r="C59" s="47" t="s">
        <v>79</v>
      </c>
      <c r="D59" s="5" t="s">
        <v>15</v>
      </c>
      <c r="E59" s="49">
        <v>0</v>
      </c>
      <c r="F59" s="49">
        <v>0</v>
      </c>
      <c r="G59" s="49">
        <v>58628.51999999999</v>
      </c>
      <c r="H59" s="49">
        <v>68056.259999999995</v>
      </c>
      <c r="I59" s="49">
        <v>92626.01999999996</v>
      </c>
      <c r="J59" s="42">
        <f t="shared" ref="J59:J67" si="3">SUM(E59:I59)</f>
        <v>219310.79999999993</v>
      </c>
    </row>
    <row r="60" spans="2:11">
      <c r="B60" s="47" t="s">
        <v>58</v>
      </c>
      <c r="C60" s="47" t="s">
        <v>80</v>
      </c>
      <c r="D60" s="5" t="s">
        <v>15</v>
      </c>
      <c r="E60" s="49">
        <v>73849.740000000034</v>
      </c>
      <c r="F60" s="49">
        <v>102872.94000000002</v>
      </c>
      <c r="G60" s="49">
        <v>75111.170000000042</v>
      </c>
      <c r="H60" s="49">
        <v>68063.070000000007</v>
      </c>
      <c r="I60" s="49">
        <v>71885.13</v>
      </c>
      <c r="J60" s="42">
        <f t="shared" si="3"/>
        <v>391782.0500000001</v>
      </c>
    </row>
    <row r="61" spans="2:11">
      <c r="B61" s="47" t="s">
        <v>59</v>
      </c>
      <c r="C61" s="47" t="s">
        <v>81</v>
      </c>
      <c r="D61" s="5" t="s">
        <v>15</v>
      </c>
      <c r="E61" s="49">
        <v>53875.6</v>
      </c>
      <c r="F61" s="49">
        <v>66477.490000000005</v>
      </c>
      <c r="G61" s="49">
        <v>84749.569999999992</v>
      </c>
      <c r="H61" s="49">
        <v>111334.13999999998</v>
      </c>
      <c r="I61" s="49">
        <v>110588.32000000002</v>
      </c>
      <c r="J61" s="42">
        <f t="shared" si="3"/>
        <v>427025.11999999994</v>
      </c>
    </row>
    <row r="62" spans="2:11">
      <c r="B62" s="47" t="s">
        <v>60</v>
      </c>
      <c r="C62" s="47" t="s">
        <v>82</v>
      </c>
      <c r="D62" s="5" t="s">
        <v>15</v>
      </c>
      <c r="E62" s="49">
        <v>94107.939999999988</v>
      </c>
      <c r="F62" s="49">
        <v>181500.46</v>
      </c>
      <c r="G62" s="49">
        <v>242651.02999999997</v>
      </c>
      <c r="H62" s="49">
        <v>195037.42</v>
      </c>
      <c r="I62" s="49">
        <v>268466.02999999997</v>
      </c>
      <c r="J62" s="42">
        <f t="shared" si="3"/>
        <v>981762.87999999989</v>
      </c>
    </row>
    <row r="63" spans="2:11">
      <c r="B63" s="47" t="s">
        <v>73</v>
      </c>
      <c r="C63" s="47" t="s">
        <v>83</v>
      </c>
      <c r="D63" s="5" t="s">
        <v>15</v>
      </c>
      <c r="E63" s="49">
        <v>151631.44628450106</v>
      </c>
      <c r="F63" s="49">
        <v>82445.200340154712</v>
      </c>
      <c r="G63" s="49">
        <v>72093.194253521127</v>
      </c>
      <c r="H63" s="49">
        <v>63831.152693965494</v>
      </c>
      <c r="I63" s="49">
        <v>76383.70340474369</v>
      </c>
      <c r="J63" s="42">
        <f t="shared" si="3"/>
        <v>446384.69697688601</v>
      </c>
    </row>
    <row r="64" spans="2:11">
      <c r="B64" s="14"/>
      <c r="C64" s="6"/>
      <c r="D64" s="5" t="s">
        <v>15</v>
      </c>
      <c r="E64" s="41"/>
      <c r="F64" s="41"/>
      <c r="G64" s="41"/>
      <c r="H64" s="41"/>
      <c r="I64" s="41"/>
      <c r="J64" s="42">
        <f t="shared" si="3"/>
        <v>0</v>
      </c>
    </row>
    <row r="65" spans="2:10">
      <c r="B65" s="14"/>
      <c r="C65" s="6"/>
      <c r="D65" s="5" t="s">
        <v>15</v>
      </c>
      <c r="E65" s="41"/>
      <c r="F65" s="41"/>
      <c r="G65" s="41"/>
      <c r="H65" s="41"/>
      <c r="I65" s="41"/>
      <c r="J65" s="42">
        <f t="shared" si="3"/>
        <v>0</v>
      </c>
    </row>
    <row r="66" spans="2:10">
      <c r="B66" s="14"/>
      <c r="C66" s="6"/>
      <c r="D66" s="5" t="s">
        <v>15</v>
      </c>
      <c r="E66" s="41"/>
      <c r="F66" s="41"/>
      <c r="G66" s="41"/>
      <c r="H66" s="41"/>
      <c r="I66" s="41"/>
      <c r="J66" s="42">
        <f t="shared" si="3"/>
        <v>0</v>
      </c>
    </row>
    <row r="67" spans="2:10">
      <c r="B67" s="14"/>
      <c r="C67" s="6"/>
      <c r="D67" s="5" t="s">
        <v>15</v>
      </c>
      <c r="E67" s="41"/>
      <c r="F67" s="41"/>
      <c r="G67" s="41"/>
      <c r="H67" s="41"/>
      <c r="I67" s="41"/>
      <c r="J67" s="42">
        <f t="shared" si="3"/>
        <v>0</v>
      </c>
    </row>
    <row r="68" spans="2:10">
      <c r="B68" s="14"/>
      <c r="C68" s="6"/>
      <c r="D68" s="5" t="s">
        <v>15</v>
      </c>
      <c r="E68" s="41"/>
      <c r="F68" s="41"/>
      <c r="G68" s="41"/>
      <c r="H68" s="41"/>
      <c r="I68" s="41"/>
      <c r="J68" s="42">
        <f t="shared" ref="J68" si="4">SUM(E68:I68)</f>
        <v>0</v>
      </c>
    </row>
    <row r="69" spans="2:10">
      <c r="B69" s="14"/>
      <c r="C69" s="6"/>
      <c r="D69" s="5" t="s">
        <v>15</v>
      </c>
      <c r="E69" s="41"/>
      <c r="F69" s="41"/>
      <c r="G69" s="41"/>
      <c r="H69" s="41"/>
      <c r="I69" s="41"/>
      <c r="J69" s="42">
        <f>SUM(E69:I69)</f>
        <v>0</v>
      </c>
    </row>
    <row r="70" spans="2:10">
      <c r="B70" s="14"/>
      <c r="C70" s="6"/>
      <c r="D70" s="5" t="s">
        <v>15</v>
      </c>
      <c r="E70" s="41"/>
      <c r="F70" s="41"/>
      <c r="G70" s="41"/>
      <c r="H70" s="41"/>
      <c r="I70" s="41"/>
      <c r="J70" s="42">
        <f>SUM(E70:I70)</f>
        <v>0</v>
      </c>
    </row>
    <row r="71" spans="2:10">
      <c r="B71" s="30" t="s">
        <v>5</v>
      </c>
      <c r="C71" s="32"/>
      <c r="D71" s="31"/>
      <c r="E71" s="50">
        <f t="shared" ref="E71:I71" si="5">SUM(E59:E70)</f>
        <v>373464.72628450108</v>
      </c>
      <c r="F71" s="50">
        <f t="shared" si="5"/>
        <v>433296.09034015471</v>
      </c>
      <c r="G71" s="50">
        <f t="shared" si="5"/>
        <v>533233.48425352108</v>
      </c>
      <c r="H71" s="50">
        <f t="shared" si="5"/>
        <v>506322.04269396549</v>
      </c>
      <c r="I71" s="50">
        <f t="shared" si="5"/>
        <v>619949.20340474369</v>
      </c>
      <c r="J71" s="51">
        <f>SUM(J59:J70)</f>
        <v>2466265.5469768858</v>
      </c>
    </row>
    <row r="75" spans="2:10">
      <c r="B75" s="23" t="s">
        <v>38</v>
      </c>
      <c r="C75" s="22"/>
      <c r="D75" s="22"/>
      <c r="E75" s="22"/>
      <c r="F75" s="22"/>
      <c r="G75" s="22"/>
      <c r="H75" s="22"/>
      <c r="I75" s="22"/>
      <c r="J75" s="22"/>
    </row>
    <row r="77" spans="2:10">
      <c r="B77" t="s">
        <v>39</v>
      </c>
    </row>
    <row r="79" spans="2:10">
      <c r="B79" s="25" t="s">
        <v>40</v>
      </c>
      <c r="C79" s="33" t="s">
        <v>51</v>
      </c>
      <c r="D79" s="25"/>
      <c r="E79" s="27" t="s">
        <v>53</v>
      </c>
      <c r="F79" s="27" t="s">
        <v>2</v>
      </c>
      <c r="G79" s="27" t="s">
        <v>3</v>
      </c>
      <c r="H79" s="27" t="s">
        <v>4</v>
      </c>
      <c r="I79" s="27" t="s">
        <v>64</v>
      </c>
      <c r="J79" s="28" t="s">
        <v>5</v>
      </c>
    </row>
    <row r="80" spans="2:10">
      <c r="B80" s="14"/>
      <c r="C80" s="7"/>
      <c r="D80" s="14"/>
      <c r="E80" s="52"/>
      <c r="F80" s="52"/>
      <c r="G80" s="52"/>
      <c r="H80" s="52"/>
      <c r="I80" s="52"/>
      <c r="J80" s="42">
        <f t="shared" ref="J80:J86" si="6">SUM(E80:I80)</f>
        <v>0</v>
      </c>
    </row>
    <row r="81" spans="2:12">
      <c r="B81" s="14"/>
      <c r="C81" s="7"/>
      <c r="D81" s="14"/>
      <c r="E81" s="52"/>
      <c r="F81" s="52"/>
      <c r="G81" s="52"/>
      <c r="H81" s="52"/>
      <c r="I81" s="52"/>
      <c r="J81" s="42">
        <f t="shared" si="6"/>
        <v>0</v>
      </c>
    </row>
    <row r="82" spans="2:12">
      <c r="B82" s="14"/>
      <c r="C82" s="7"/>
      <c r="D82" s="14"/>
      <c r="E82" s="52"/>
      <c r="F82" s="52"/>
      <c r="G82" s="52"/>
      <c r="H82" s="52"/>
      <c r="I82" s="52"/>
      <c r="J82" s="42">
        <f t="shared" si="6"/>
        <v>0</v>
      </c>
    </row>
    <row r="83" spans="2:12">
      <c r="B83" s="14"/>
      <c r="C83" s="7"/>
      <c r="D83" s="14"/>
      <c r="E83" s="52"/>
      <c r="F83" s="52"/>
      <c r="G83" s="52"/>
      <c r="H83" s="52"/>
      <c r="I83" s="52"/>
      <c r="J83" s="42">
        <f t="shared" si="6"/>
        <v>0</v>
      </c>
    </row>
    <row r="84" spans="2:12">
      <c r="B84" s="14"/>
      <c r="C84" s="7"/>
      <c r="D84" s="14"/>
      <c r="E84" s="52"/>
      <c r="F84" s="52"/>
      <c r="G84" s="52"/>
      <c r="H84" s="52"/>
      <c r="I84" s="52"/>
      <c r="J84" s="42">
        <f t="shared" si="6"/>
        <v>0</v>
      </c>
    </row>
    <row r="85" spans="2:12">
      <c r="B85" s="14"/>
      <c r="C85" s="7"/>
      <c r="D85" s="14"/>
      <c r="E85" s="52"/>
      <c r="F85" s="52"/>
      <c r="G85" s="52"/>
      <c r="H85" s="52"/>
      <c r="I85" s="52"/>
      <c r="J85" s="42">
        <f t="shared" si="6"/>
        <v>0</v>
      </c>
    </row>
    <row r="86" spans="2:12">
      <c r="B86" s="14"/>
      <c r="C86" s="7"/>
      <c r="D86" s="14"/>
      <c r="E86" s="52"/>
      <c r="F86" s="52"/>
      <c r="G86" s="52"/>
      <c r="H86" s="52"/>
      <c r="I86" s="52"/>
      <c r="J86" s="42">
        <f t="shared" si="6"/>
        <v>0</v>
      </c>
    </row>
    <row r="87" spans="2:12">
      <c r="B87" s="30" t="s">
        <v>5</v>
      </c>
      <c r="C87" s="32"/>
      <c r="D87" s="31"/>
      <c r="E87" s="50">
        <f>SUM(E80:E86)</f>
        <v>0</v>
      </c>
      <c r="F87" s="50">
        <f t="shared" ref="F87:J87" si="7">SUM(F80:F86)</f>
        <v>0</v>
      </c>
      <c r="G87" s="50">
        <f t="shared" si="7"/>
        <v>0</v>
      </c>
      <c r="H87" s="50">
        <f t="shared" si="7"/>
        <v>0</v>
      </c>
      <c r="I87" s="50">
        <f t="shared" si="7"/>
        <v>0</v>
      </c>
      <c r="J87" s="50">
        <f t="shared" si="7"/>
        <v>0</v>
      </c>
    </row>
    <row r="88" spans="2:12">
      <c r="B88" t="s">
        <v>11</v>
      </c>
    </row>
    <row r="92" spans="2:12" s="21" customFormat="1">
      <c r="B92"/>
      <c r="C92"/>
      <c r="D92"/>
      <c r="E92"/>
      <c r="F92"/>
      <c r="G92"/>
      <c r="H92"/>
      <c r="I92"/>
      <c r="J92"/>
      <c r="K92"/>
      <c r="L92"/>
    </row>
    <row r="93" spans="2:12" s="21" customFormat="1">
      <c r="B93"/>
      <c r="C93"/>
      <c r="D93"/>
      <c r="E93"/>
      <c r="F93"/>
      <c r="G93"/>
      <c r="H93"/>
      <c r="I93"/>
      <c r="J93"/>
      <c r="K93"/>
      <c r="L93"/>
    </row>
    <row r="94" spans="2:12" s="21" customFormat="1">
      <c r="B94"/>
      <c r="C94"/>
      <c r="D94"/>
      <c r="E94"/>
      <c r="F94"/>
      <c r="G94"/>
      <c r="H94"/>
      <c r="I94"/>
      <c r="J94"/>
      <c r="K94"/>
      <c r="L94"/>
    </row>
  </sheetData>
  <mergeCells count="2">
    <mergeCell ref="C3:K3"/>
    <mergeCell ref="C4:K4"/>
  </mergeCells>
  <pageMargins left="0.70866141732283472" right="0.70866141732283472" top="0.74803149606299213" bottom="0.74803149606299213" header="0.31496062992125984" footer="0.31496062992125984"/>
  <pageSetup paperSize="9" scale="50" fitToHeight="10" orientation="portrait" r:id="rId1"/>
</worksheet>
</file>

<file path=xl/worksheets/sheet5.xml><?xml version="1.0" encoding="utf-8"?>
<worksheet xmlns="http://schemas.openxmlformats.org/spreadsheetml/2006/main" xmlns:r="http://schemas.openxmlformats.org/officeDocument/2006/relationships">
  <sheetPr>
    <tabColor rgb="FF76AD1C"/>
    <pageSetUpPr fitToPage="1"/>
  </sheetPr>
  <dimension ref="B2:M89"/>
  <sheetViews>
    <sheetView showGridLines="0" tabSelected="1" workbookViewId="0">
      <selection activeCell="G69" sqref="G69"/>
    </sheetView>
  </sheetViews>
  <sheetFormatPr defaultRowHeight="15"/>
  <cols>
    <col min="1" max="1" width="2.5703125" customWidth="1"/>
    <col min="2" max="2" width="26.5703125" customWidth="1"/>
    <col min="3" max="3" width="35.5703125" customWidth="1"/>
    <col min="4" max="4" width="19.140625" customWidth="1"/>
    <col min="5" max="9" width="16.28515625" customWidth="1"/>
    <col min="10" max="10" width="15.28515625" bestFit="1" customWidth="1"/>
    <col min="12" max="12" width="2.5703125" customWidth="1"/>
  </cols>
  <sheetData>
    <row r="2" spans="2:11">
      <c r="B2" s="2" t="s">
        <v>43</v>
      </c>
      <c r="C2" s="3"/>
      <c r="D2" s="3"/>
      <c r="E2" s="3"/>
      <c r="F2" s="3"/>
      <c r="G2" s="3"/>
      <c r="H2" s="3"/>
      <c r="I2" s="3"/>
      <c r="J2" s="3"/>
      <c r="K2" s="3"/>
    </row>
    <row r="3" spans="2:11">
      <c r="B3" s="4" t="s">
        <v>0</v>
      </c>
      <c r="C3" s="176" t="s">
        <v>56</v>
      </c>
      <c r="D3" s="177"/>
      <c r="E3" s="177"/>
      <c r="F3" s="177"/>
      <c r="G3" s="177"/>
      <c r="H3" s="177"/>
      <c r="I3" s="177"/>
      <c r="J3" s="177"/>
      <c r="K3" s="177"/>
    </row>
    <row r="4" spans="2:11">
      <c r="B4" s="4" t="s">
        <v>52</v>
      </c>
      <c r="C4" s="176" t="s">
        <v>168</v>
      </c>
      <c r="D4" s="177"/>
      <c r="E4" s="177"/>
      <c r="F4" s="177"/>
      <c r="G4" s="177"/>
      <c r="H4" s="177"/>
      <c r="I4" s="177"/>
      <c r="J4" s="177"/>
      <c r="K4" s="177"/>
    </row>
    <row r="7" spans="2:11">
      <c r="B7" s="2" t="s">
        <v>46</v>
      </c>
      <c r="C7" s="3"/>
      <c r="D7" s="3"/>
      <c r="E7" s="3"/>
      <c r="F7" s="3"/>
      <c r="G7" s="3"/>
      <c r="H7" s="3"/>
      <c r="I7" s="3"/>
      <c r="J7" s="3"/>
      <c r="K7" s="3"/>
    </row>
    <row r="9" spans="2:11">
      <c r="B9" s="13" t="s">
        <v>23</v>
      </c>
      <c r="C9" s="20" t="s">
        <v>44</v>
      </c>
      <c r="D9" s="8"/>
      <c r="E9" s="9" t="s">
        <v>17</v>
      </c>
      <c r="F9" s="9" t="s">
        <v>18</v>
      </c>
      <c r="G9" s="9" t="s">
        <v>19</v>
      </c>
      <c r="H9" s="9" t="s">
        <v>20</v>
      </c>
      <c r="I9" s="9" t="s">
        <v>21</v>
      </c>
      <c r="J9" s="10" t="s">
        <v>5</v>
      </c>
    </row>
    <row r="10" spans="2:11">
      <c r="B10" s="16" t="s">
        <v>35</v>
      </c>
      <c r="C10" s="7"/>
      <c r="D10" s="14"/>
      <c r="E10" s="65">
        <v>957</v>
      </c>
      <c r="F10" s="65">
        <v>957</v>
      </c>
      <c r="G10" s="65">
        <v>957</v>
      </c>
      <c r="H10" s="65">
        <v>957</v>
      </c>
      <c r="I10" s="65">
        <v>957</v>
      </c>
      <c r="J10" s="57">
        <f>SUM(E10:I10)</f>
        <v>4785</v>
      </c>
    </row>
    <row r="11" spans="2:11">
      <c r="B11" s="16" t="s">
        <v>36</v>
      </c>
      <c r="C11" s="7"/>
      <c r="D11" s="14"/>
      <c r="E11" s="6"/>
      <c r="F11" s="6"/>
      <c r="G11" s="6"/>
      <c r="H11" s="6"/>
      <c r="I11" s="6"/>
      <c r="J11" s="57">
        <f>SUM(E11:I11)</f>
        <v>0</v>
      </c>
    </row>
    <row r="12" spans="2:11">
      <c r="B12" s="17" t="s">
        <v>37</v>
      </c>
      <c r="C12" s="7"/>
      <c r="D12" s="14"/>
      <c r="E12" s="6"/>
      <c r="F12" s="6"/>
      <c r="G12" s="6"/>
      <c r="H12" s="6"/>
      <c r="I12" s="6"/>
      <c r="J12" s="55">
        <f>SUM(E12:I12)</f>
        <v>0</v>
      </c>
    </row>
    <row r="13" spans="2:11">
      <c r="B13" s="12" t="s">
        <v>33</v>
      </c>
      <c r="C13" s="15"/>
      <c r="D13" s="11"/>
      <c r="E13" s="58">
        <f t="shared" ref="E13:I13" si="0">SUM(E10:E12)</f>
        <v>957</v>
      </c>
      <c r="F13" s="58">
        <f t="shared" si="0"/>
        <v>957</v>
      </c>
      <c r="G13" s="58">
        <f t="shared" si="0"/>
        <v>957</v>
      </c>
      <c r="H13" s="58">
        <f t="shared" si="0"/>
        <v>957</v>
      </c>
      <c r="I13" s="58">
        <f t="shared" si="0"/>
        <v>957</v>
      </c>
      <c r="J13" s="58">
        <f>SUM(J10:J12)</f>
        <v>4785</v>
      </c>
    </row>
    <row r="14" spans="2:11">
      <c r="E14" s="1"/>
      <c r="F14" s="1"/>
      <c r="G14" s="1"/>
      <c r="H14" s="1"/>
      <c r="I14" s="1"/>
      <c r="J14" s="1"/>
    </row>
    <row r="15" spans="2:11">
      <c r="B15" s="8" t="s">
        <v>25</v>
      </c>
      <c r="E15" s="1"/>
      <c r="F15" s="1"/>
      <c r="G15" s="1"/>
      <c r="H15" s="1"/>
      <c r="I15" s="1"/>
      <c r="J15" s="1"/>
    </row>
    <row r="16" spans="2:11">
      <c r="B16" s="62" t="s">
        <v>62</v>
      </c>
      <c r="C16" s="18"/>
      <c r="D16" s="18"/>
      <c r="E16" s="18"/>
      <c r="F16" s="18"/>
      <c r="G16" s="18"/>
      <c r="H16" s="18"/>
      <c r="I16" s="18"/>
      <c r="J16" s="18"/>
      <c r="K16" s="18"/>
    </row>
    <row r="17" spans="2:11">
      <c r="B17" s="19"/>
      <c r="C17" s="19"/>
      <c r="D17" s="19"/>
      <c r="E17" s="19"/>
      <c r="F17" s="19"/>
      <c r="G17" s="19"/>
      <c r="H17" s="19"/>
      <c r="I17" s="19"/>
      <c r="J17" s="19"/>
      <c r="K17" s="19"/>
    </row>
    <row r="18" spans="2:11">
      <c r="E18" s="1"/>
      <c r="F18" s="1"/>
      <c r="G18" s="1"/>
      <c r="H18" s="1"/>
      <c r="I18" s="1"/>
      <c r="J18" s="1"/>
    </row>
    <row r="19" spans="2:11">
      <c r="E19" s="1"/>
      <c r="F19" s="1"/>
      <c r="G19" s="1"/>
      <c r="H19" s="1"/>
      <c r="I19" s="1"/>
      <c r="J19" s="1"/>
    </row>
    <row r="20" spans="2:11">
      <c r="B20" s="2" t="s">
        <v>45</v>
      </c>
      <c r="C20" s="3"/>
      <c r="D20" s="3"/>
      <c r="E20" s="3"/>
      <c r="F20" s="3"/>
      <c r="G20" s="3"/>
      <c r="H20" s="3"/>
      <c r="I20" s="3"/>
      <c r="J20" s="3"/>
      <c r="K20" s="3"/>
    </row>
    <row r="22" spans="2:11">
      <c r="B22" s="23" t="s">
        <v>47</v>
      </c>
      <c r="C22" s="22"/>
      <c r="D22" s="22"/>
      <c r="E22" s="22"/>
      <c r="F22" s="22"/>
      <c r="G22" s="22"/>
      <c r="H22" s="22"/>
      <c r="I22" s="22"/>
      <c r="J22" s="22"/>
      <c r="K22" s="22"/>
    </row>
    <row r="23" spans="2:11">
      <c r="B23" s="53" t="s">
        <v>63</v>
      </c>
      <c r="C23" s="19"/>
      <c r="D23" s="19"/>
      <c r="E23" s="19"/>
      <c r="F23" s="19"/>
      <c r="G23" s="19"/>
      <c r="H23" s="19"/>
      <c r="I23" s="19"/>
      <c r="J23" s="19"/>
      <c r="K23" s="19"/>
    </row>
    <row r="24" spans="2:11">
      <c r="B24" s="19"/>
      <c r="C24" s="19"/>
      <c r="D24" s="19"/>
      <c r="E24" s="19"/>
      <c r="F24" s="19"/>
      <c r="G24" s="19"/>
      <c r="H24" s="19"/>
      <c r="I24" s="19"/>
      <c r="J24" s="19"/>
      <c r="K24" s="19"/>
    </row>
    <row r="25" spans="2:11">
      <c r="B25" s="19"/>
      <c r="C25" s="19"/>
      <c r="D25" s="19"/>
      <c r="E25" s="19"/>
      <c r="F25" s="19"/>
      <c r="G25" s="19"/>
      <c r="H25" s="19"/>
      <c r="I25" s="19"/>
      <c r="J25" s="19"/>
      <c r="K25" s="19"/>
    </row>
    <row r="26" spans="2:11">
      <c r="B26" s="19"/>
      <c r="C26" s="19"/>
      <c r="D26" s="19"/>
      <c r="E26" s="19"/>
      <c r="F26" s="19"/>
      <c r="G26" s="19"/>
      <c r="H26" s="19"/>
      <c r="I26" s="19"/>
      <c r="J26" s="19"/>
      <c r="K26" s="19"/>
    </row>
    <row r="27" spans="2:11">
      <c r="B27" s="19"/>
      <c r="C27" s="19"/>
      <c r="D27" s="19"/>
      <c r="E27" s="19"/>
      <c r="F27" s="19"/>
      <c r="G27" s="19"/>
      <c r="H27" s="19"/>
      <c r="I27" s="19"/>
      <c r="J27" s="19"/>
      <c r="K27" s="19"/>
    </row>
    <row r="28" spans="2:11">
      <c r="B28" s="19"/>
      <c r="C28" s="19"/>
      <c r="D28" s="19"/>
      <c r="E28" s="19"/>
      <c r="F28" s="19"/>
      <c r="G28" s="19"/>
      <c r="H28" s="19"/>
      <c r="I28" s="19"/>
      <c r="J28" s="19"/>
      <c r="K28" s="19"/>
    </row>
    <row r="29" spans="2:11">
      <c r="B29" s="19"/>
      <c r="C29" s="19"/>
      <c r="D29" s="19"/>
      <c r="E29" s="19"/>
      <c r="F29" s="19"/>
      <c r="G29" s="19"/>
      <c r="H29" s="19"/>
      <c r="I29" s="19"/>
      <c r="J29" s="19"/>
      <c r="K29" s="19"/>
    </row>
    <row r="30" spans="2:11">
      <c r="B30" s="19"/>
      <c r="C30" s="19"/>
      <c r="D30" s="19"/>
      <c r="E30" s="19"/>
      <c r="F30" s="19"/>
      <c r="G30" s="19"/>
      <c r="H30" s="19"/>
      <c r="I30" s="19"/>
      <c r="J30" s="19"/>
      <c r="K30" s="19"/>
    </row>
    <row r="31" spans="2:11">
      <c r="B31" s="19"/>
      <c r="C31" s="19"/>
      <c r="D31" s="19"/>
      <c r="E31" s="19"/>
      <c r="F31" s="19"/>
      <c r="G31" s="19"/>
      <c r="H31" s="19"/>
      <c r="I31" s="19"/>
      <c r="J31" s="19"/>
      <c r="K31" s="19"/>
    </row>
    <row r="34" spans="2:11">
      <c r="B34" s="23" t="s">
        <v>41</v>
      </c>
      <c r="C34" s="22"/>
      <c r="D34" s="22"/>
      <c r="E34" s="22"/>
      <c r="F34" s="22"/>
      <c r="G34" s="22"/>
      <c r="H34" s="22"/>
      <c r="I34" s="22"/>
      <c r="J34" s="22"/>
      <c r="K34" s="24"/>
    </row>
    <row r="35" spans="2:11">
      <c r="B35" s="25" t="s">
        <v>40</v>
      </c>
      <c r="C35" s="26" t="s">
        <v>13</v>
      </c>
      <c r="D35" s="26" t="s">
        <v>16</v>
      </c>
      <c r="E35" s="35" t="s">
        <v>17</v>
      </c>
      <c r="F35" s="35" t="s">
        <v>18</v>
      </c>
      <c r="G35" s="35" t="s">
        <v>19</v>
      </c>
      <c r="H35" s="35" t="s">
        <v>20</v>
      </c>
      <c r="I35" s="35" t="s">
        <v>21</v>
      </c>
      <c r="J35" s="28" t="s">
        <v>5</v>
      </c>
    </row>
    <row r="36" spans="2:11">
      <c r="B36" s="14" t="str">
        <f>Historical!B59</f>
        <v>132100041</v>
      </c>
      <c r="C36" s="14" t="str">
        <f>Historical!C59</f>
        <v>ZMET Meter Accuracy - CC</v>
      </c>
      <c r="D36" s="5" t="s">
        <v>15</v>
      </c>
      <c r="E36" s="41">
        <f>Historical!I59*1.025*1.025</f>
        <v>97315.212262499947</v>
      </c>
      <c r="F36" s="41">
        <f>E36*1.025</f>
        <v>99748.092569062443</v>
      </c>
      <c r="G36" s="41">
        <f t="shared" ref="G36:I36" si="1">F36*1.025</f>
        <v>102241.794883289</v>
      </c>
      <c r="H36" s="41">
        <f t="shared" si="1"/>
        <v>104797.83975537121</v>
      </c>
      <c r="I36" s="41">
        <f t="shared" si="1"/>
        <v>107417.78574925549</v>
      </c>
      <c r="J36" s="42">
        <f>SUM(E36:I36)</f>
        <v>511520.72521947807</v>
      </c>
    </row>
    <row r="37" spans="2:11">
      <c r="B37" s="14" t="str">
        <f>Historical!B60</f>
        <v>132100049</v>
      </c>
      <c r="C37" s="14" t="str">
        <f>Historical!C60</f>
        <v>ZMET Meter Accuracy - Hunter</v>
      </c>
      <c r="D37" s="5" t="s">
        <v>15</v>
      </c>
      <c r="E37" s="41">
        <f>Historical!I60*1.025*1.025</f>
        <v>75524.314706249992</v>
      </c>
      <c r="F37" s="41">
        <f t="shared" ref="F37:I46" si="2">E37*1.025</f>
        <v>77412.422573906239</v>
      </c>
      <c r="G37" s="41">
        <f t="shared" si="2"/>
        <v>79347.733138253883</v>
      </c>
      <c r="H37" s="41">
        <f t="shared" si="2"/>
        <v>81331.426466710225</v>
      </c>
      <c r="I37" s="41">
        <f t="shared" si="2"/>
        <v>83364.712128377971</v>
      </c>
      <c r="J37" s="42">
        <f>SUM(E37:I37)</f>
        <v>396980.6090134983</v>
      </c>
    </row>
    <row r="38" spans="2:11">
      <c r="B38" s="14" t="str">
        <f>Historical!B61</f>
        <v>132100052</v>
      </c>
      <c r="C38" s="14" t="str">
        <f>Historical!C61</f>
        <v>ZMET Meter Accuracy - Syd.Nth</v>
      </c>
      <c r="D38" s="5" t="s">
        <v>15</v>
      </c>
      <c r="E38" s="41">
        <f>Historical!I61*1.025*1.025</f>
        <v>116186.85369999999</v>
      </c>
      <c r="F38" s="41">
        <f t="shared" si="2"/>
        <v>119091.52504249998</v>
      </c>
      <c r="G38" s="41">
        <f t="shared" si="2"/>
        <v>122068.81316856247</v>
      </c>
      <c r="H38" s="41">
        <f t="shared" si="2"/>
        <v>125120.53349777652</v>
      </c>
      <c r="I38" s="41">
        <f t="shared" si="2"/>
        <v>128248.54683522091</v>
      </c>
      <c r="J38" s="42">
        <f>SUM(E38:I38)</f>
        <v>610716.27224405983</v>
      </c>
    </row>
    <row r="39" spans="2:11">
      <c r="B39" s="14" t="str">
        <f>Historical!B62</f>
        <v>132100055</v>
      </c>
      <c r="C39" s="14" t="str">
        <f>Historical!C62</f>
        <v>ZMET Meter Accuracy - Syd.Sth</v>
      </c>
      <c r="D39" s="5" t="s">
        <v>15</v>
      </c>
      <c r="E39" s="41">
        <f>Historical!I62*1.025*1.025</f>
        <v>282057.12276874989</v>
      </c>
      <c r="F39" s="41">
        <f t="shared" si="2"/>
        <v>289108.55083796859</v>
      </c>
      <c r="G39" s="41">
        <f t="shared" si="2"/>
        <v>296336.26460891776</v>
      </c>
      <c r="H39" s="41">
        <f t="shared" si="2"/>
        <v>303744.67122414068</v>
      </c>
      <c r="I39" s="41">
        <f t="shared" si="2"/>
        <v>311338.28800474416</v>
      </c>
      <c r="J39" s="42">
        <f t="shared" ref="J39:J47" si="3">SUM(E39:I39)</f>
        <v>1482584.8974445208</v>
      </c>
    </row>
    <row r="40" spans="2:11">
      <c r="B40" s="14" t="str">
        <f>+Historical!B63</f>
        <v>131610332</v>
      </c>
      <c r="C40" s="14" t="str">
        <f>+Historical!C63</f>
        <v>B2B Services Other (Meter Tests/Inspect)</v>
      </c>
      <c r="D40" s="5" t="s">
        <v>15</v>
      </c>
      <c r="E40" s="41">
        <f>Historical!I63*1.025*1.025</f>
        <v>80250.628389608828</v>
      </c>
      <c r="F40" s="41">
        <f t="shared" si="2"/>
        <v>82256.89409934904</v>
      </c>
      <c r="G40" s="41">
        <f t="shared" si="2"/>
        <v>84313.316451832754</v>
      </c>
      <c r="H40" s="41">
        <f t="shared" si="2"/>
        <v>86421.14936312857</v>
      </c>
      <c r="I40" s="41">
        <f t="shared" si="2"/>
        <v>88581.678097206779</v>
      </c>
      <c r="J40" s="42">
        <f t="shared" si="3"/>
        <v>421823.66640112596</v>
      </c>
    </row>
    <row r="41" spans="2:11">
      <c r="B41" s="14">
        <f>Historical!B64</f>
        <v>0</v>
      </c>
      <c r="C41" s="14">
        <f>Historical!C64</f>
        <v>0</v>
      </c>
      <c r="D41" s="5" t="s">
        <v>15</v>
      </c>
      <c r="E41" s="41">
        <f>Historical!I64*1.025*1.025</f>
        <v>0</v>
      </c>
      <c r="F41" s="41">
        <f t="shared" si="2"/>
        <v>0</v>
      </c>
      <c r="G41" s="41">
        <f t="shared" si="2"/>
        <v>0</v>
      </c>
      <c r="H41" s="41">
        <f t="shared" si="2"/>
        <v>0</v>
      </c>
      <c r="I41" s="41">
        <f t="shared" si="2"/>
        <v>0</v>
      </c>
      <c r="J41" s="42">
        <f t="shared" si="3"/>
        <v>0</v>
      </c>
    </row>
    <row r="42" spans="2:11">
      <c r="B42" s="14">
        <f>Historical!B65</f>
        <v>0</v>
      </c>
      <c r="C42" s="14">
        <f>Historical!C65</f>
        <v>0</v>
      </c>
      <c r="D42" s="5" t="s">
        <v>15</v>
      </c>
      <c r="E42" s="41">
        <f>Historical!I65*1.025*1.025</f>
        <v>0</v>
      </c>
      <c r="F42" s="41">
        <f t="shared" si="2"/>
        <v>0</v>
      </c>
      <c r="G42" s="41">
        <f t="shared" si="2"/>
        <v>0</v>
      </c>
      <c r="H42" s="41">
        <f t="shared" si="2"/>
        <v>0</v>
      </c>
      <c r="I42" s="41">
        <f t="shared" si="2"/>
        <v>0</v>
      </c>
      <c r="J42" s="42">
        <f t="shared" si="3"/>
        <v>0</v>
      </c>
    </row>
    <row r="43" spans="2:11">
      <c r="B43" s="14">
        <f>Historical!B66</f>
        <v>0</v>
      </c>
      <c r="C43" s="14">
        <f>Historical!C66</f>
        <v>0</v>
      </c>
      <c r="D43" s="5" t="s">
        <v>15</v>
      </c>
      <c r="E43" s="41">
        <f>Historical!I66*1.025*1.025</f>
        <v>0</v>
      </c>
      <c r="F43" s="41">
        <f t="shared" si="2"/>
        <v>0</v>
      </c>
      <c r="G43" s="41">
        <f t="shared" si="2"/>
        <v>0</v>
      </c>
      <c r="H43" s="41">
        <f t="shared" si="2"/>
        <v>0</v>
      </c>
      <c r="I43" s="41">
        <f t="shared" si="2"/>
        <v>0</v>
      </c>
      <c r="J43" s="42">
        <f t="shared" si="3"/>
        <v>0</v>
      </c>
    </row>
    <row r="44" spans="2:11">
      <c r="B44" s="14">
        <f>Historical!B67</f>
        <v>0</v>
      </c>
      <c r="C44" s="14">
        <f>Historical!C67</f>
        <v>0</v>
      </c>
      <c r="D44" s="5" t="s">
        <v>15</v>
      </c>
      <c r="E44" s="41">
        <f>Historical!I67*1.025*1.025</f>
        <v>0</v>
      </c>
      <c r="F44" s="41">
        <f t="shared" si="2"/>
        <v>0</v>
      </c>
      <c r="G44" s="41">
        <f t="shared" si="2"/>
        <v>0</v>
      </c>
      <c r="H44" s="41">
        <f t="shared" si="2"/>
        <v>0</v>
      </c>
      <c r="I44" s="41">
        <f t="shared" si="2"/>
        <v>0</v>
      </c>
      <c r="J44" s="42">
        <f t="shared" si="3"/>
        <v>0</v>
      </c>
    </row>
    <row r="45" spans="2:11">
      <c r="B45" s="14">
        <f>Historical!B68</f>
        <v>0</v>
      </c>
      <c r="C45" s="14">
        <f>Historical!C68</f>
        <v>0</v>
      </c>
      <c r="D45" s="5" t="s">
        <v>15</v>
      </c>
      <c r="E45" s="41">
        <f>Historical!I68*1.025*1.025</f>
        <v>0</v>
      </c>
      <c r="F45" s="41">
        <f t="shared" si="2"/>
        <v>0</v>
      </c>
      <c r="G45" s="41">
        <f t="shared" si="2"/>
        <v>0</v>
      </c>
      <c r="H45" s="41">
        <f t="shared" si="2"/>
        <v>0</v>
      </c>
      <c r="I45" s="41">
        <f t="shared" si="2"/>
        <v>0</v>
      </c>
      <c r="J45" s="42">
        <f t="shared" si="3"/>
        <v>0</v>
      </c>
    </row>
    <row r="46" spans="2:11">
      <c r="B46" s="14">
        <f>Historical!B69</f>
        <v>0</v>
      </c>
      <c r="C46" s="14">
        <f>Historical!C69</f>
        <v>0</v>
      </c>
      <c r="D46" s="5" t="s">
        <v>15</v>
      </c>
      <c r="E46" s="41">
        <f>Historical!I69*1.025*1.025</f>
        <v>0</v>
      </c>
      <c r="F46" s="41">
        <f t="shared" si="2"/>
        <v>0</v>
      </c>
      <c r="G46" s="41">
        <f t="shared" si="2"/>
        <v>0</v>
      </c>
      <c r="H46" s="41">
        <f t="shared" si="2"/>
        <v>0</v>
      </c>
      <c r="I46" s="41">
        <f t="shared" si="2"/>
        <v>0</v>
      </c>
      <c r="J46" s="42">
        <f t="shared" si="3"/>
        <v>0</v>
      </c>
    </row>
    <row r="47" spans="2:11">
      <c r="B47" s="14"/>
      <c r="C47" s="6"/>
      <c r="D47" s="5" t="s">
        <v>15</v>
      </c>
      <c r="E47" s="41"/>
      <c r="F47" s="41"/>
      <c r="G47" s="41"/>
      <c r="H47" s="41"/>
      <c r="I47" s="41"/>
      <c r="J47" s="42">
        <f t="shared" si="3"/>
        <v>0</v>
      </c>
    </row>
    <row r="48" spans="2:11">
      <c r="B48" s="30" t="s">
        <v>5</v>
      </c>
      <c r="C48" s="32"/>
      <c r="D48" s="31"/>
      <c r="E48" s="50">
        <f t="shared" ref="E48:J48" si="4">SUM(E36:E47)</f>
        <v>651334.13182710856</v>
      </c>
      <c r="F48" s="50">
        <f t="shared" si="4"/>
        <v>667617.48512278625</v>
      </c>
      <c r="G48" s="50">
        <f t="shared" si="4"/>
        <v>684307.92225085583</v>
      </c>
      <c r="H48" s="50">
        <f t="shared" si="4"/>
        <v>701415.62030712725</v>
      </c>
      <c r="I48" s="50">
        <f t="shared" si="4"/>
        <v>718951.01081480528</v>
      </c>
      <c r="J48" s="51">
        <f t="shared" si="4"/>
        <v>3423626.1703226832</v>
      </c>
    </row>
    <row r="51" spans="2:10">
      <c r="B51" s="23" t="s">
        <v>38</v>
      </c>
      <c r="C51" s="22"/>
      <c r="D51" s="22"/>
      <c r="E51" s="22"/>
      <c r="F51" s="22"/>
      <c r="G51" s="22"/>
      <c r="H51" s="22"/>
      <c r="I51" s="22"/>
      <c r="J51" s="22"/>
    </row>
    <row r="53" spans="2:10">
      <c r="B53" t="s">
        <v>48</v>
      </c>
    </row>
    <row r="54" spans="2:10">
      <c r="B54" s="38"/>
      <c r="C54" s="38"/>
      <c r="D54" s="38"/>
      <c r="J54" s="38"/>
    </row>
    <row r="55" spans="2:10">
      <c r="B55" s="36" t="s">
        <v>40</v>
      </c>
      <c r="C55" s="37" t="s">
        <v>42</v>
      </c>
      <c r="D55" s="36"/>
      <c r="E55" s="35" t="s">
        <v>17</v>
      </c>
      <c r="F55" s="35" t="s">
        <v>18</v>
      </c>
      <c r="G55" s="35" t="s">
        <v>19</v>
      </c>
      <c r="H55" s="35" t="s">
        <v>20</v>
      </c>
      <c r="I55" s="35" t="s">
        <v>21</v>
      </c>
      <c r="J55" s="39" t="s">
        <v>5</v>
      </c>
    </row>
    <row r="56" spans="2:10">
      <c r="B56" s="14" t="s">
        <v>55</v>
      </c>
      <c r="C56" s="7"/>
      <c r="D56" s="14"/>
      <c r="E56" s="14"/>
      <c r="F56" s="14"/>
      <c r="G56" s="14"/>
      <c r="H56" s="14"/>
      <c r="I56" s="14"/>
      <c r="J56" s="14"/>
    </row>
    <row r="57" spans="2:10">
      <c r="B57" s="14"/>
      <c r="C57" s="7"/>
      <c r="D57" s="14"/>
      <c r="E57" s="14"/>
      <c r="F57" s="14"/>
      <c r="G57" s="14"/>
      <c r="H57" s="14"/>
      <c r="I57" s="14"/>
      <c r="J57" s="14"/>
    </row>
    <row r="58" spans="2:10">
      <c r="B58" s="14"/>
      <c r="C58" s="7"/>
      <c r="D58" s="14"/>
      <c r="E58" s="14"/>
      <c r="F58" s="14"/>
      <c r="G58" s="14"/>
      <c r="H58" s="14"/>
      <c r="I58" s="14"/>
      <c r="J58" s="14"/>
    </row>
    <row r="59" spans="2:10">
      <c r="B59" s="14"/>
      <c r="C59" s="7"/>
      <c r="D59" s="14"/>
      <c r="E59" s="14"/>
      <c r="F59" s="14"/>
      <c r="G59" s="14"/>
      <c r="H59" s="14"/>
      <c r="I59" s="14"/>
      <c r="J59" s="14"/>
    </row>
    <row r="60" spans="2:10">
      <c r="B60" s="14"/>
      <c r="C60" s="7"/>
      <c r="D60" s="14"/>
      <c r="E60" s="14"/>
      <c r="F60" s="14"/>
      <c r="G60" s="14"/>
      <c r="H60" s="14"/>
      <c r="I60" s="14"/>
      <c r="J60" s="14"/>
    </row>
    <row r="61" spans="2:10">
      <c r="B61" s="14"/>
      <c r="C61" s="7"/>
      <c r="D61" s="14"/>
      <c r="E61" s="14"/>
      <c r="F61" s="14"/>
      <c r="G61" s="14"/>
      <c r="H61" s="14"/>
      <c r="I61" s="14"/>
      <c r="J61" s="14"/>
    </row>
    <row r="62" spans="2:10">
      <c r="B62" s="14"/>
      <c r="C62" s="7"/>
      <c r="D62" s="14"/>
      <c r="E62" s="14"/>
      <c r="F62" s="14"/>
      <c r="G62" s="14"/>
      <c r="H62" s="14"/>
      <c r="I62" s="14"/>
      <c r="J62" s="14"/>
    </row>
    <row r="63" spans="2:10">
      <c r="B63" s="30" t="s">
        <v>5</v>
      </c>
      <c r="C63" s="32"/>
      <c r="D63" s="31"/>
      <c r="E63" s="29">
        <f>SUM(E56:E62)</f>
        <v>0</v>
      </c>
      <c r="F63" s="29">
        <f t="shared" ref="F63:J63" si="5">SUM(F56:F62)</f>
        <v>0</v>
      </c>
      <c r="G63" s="29">
        <f t="shared" si="5"/>
        <v>0</v>
      </c>
      <c r="H63" s="29">
        <f t="shared" si="5"/>
        <v>0</v>
      </c>
      <c r="I63" s="29">
        <f t="shared" si="5"/>
        <v>0</v>
      </c>
      <c r="J63" s="29">
        <f t="shared" si="5"/>
        <v>0</v>
      </c>
    </row>
    <row r="66" spans="2:13">
      <c r="B66" s="36" t="s">
        <v>157</v>
      </c>
      <c r="C66" s="37"/>
      <c r="D66" s="137"/>
      <c r="E66" s="137" t="s">
        <v>17</v>
      </c>
      <c r="F66" s="137" t="s">
        <v>18</v>
      </c>
      <c r="G66" s="137" t="s">
        <v>19</v>
      </c>
      <c r="H66" s="137" t="s">
        <v>20</v>
      </c>
      <c r="I66" s="137" t="s">
        <v>21</v>
      </c>
      <c r="J66" s="39"/>
    </row>
    <row r="67" spans="2:13" s="21" customFormat="1">
      <c r="B67" t="s">
        <v>158</v>
      </c>
      <c r="C67"/>
      <c r="D67"/>
      <c r="E67"/>
      <c r="F67"/>
      <c r="G67"/>
      <c r="H67"/>
      <c r="I67"/>
      <c r="J67"/>
      <c r="K67"/>
      <c r="L67"/>
      <c r="M67"/>
    </row>
    <row r="68" spans="2:13" s="21" customFormat="1">
      <c r="B68" t="s">
        <v>159</v>
      </c>
      <c r="C68"/>
      <c r="D68" s="138"/>
      <c r="E68" s="146">
        <v>1.0088999999999999</v>
      </c>
      <c r="F68" s="146">
        <v>1.0176774299999998</v>
      </c>
      <c r="G68" s="146">
        <v>1.0319249140199998</v>
      </c>
      <c r="H68" s="146">
        <v>1.0486420976271238</v>
      </c>
      <c r="I68" s="147">
        <v>1.0637425438329544</v>
      </c>
      <c r="J68"/>
      <c r="K68"/>
      <c r="L68"/>
      <c r="M68"/>
    </row>
    <row r="69" spans="2:13" s="21" customFormat="1">
      <c r="B69" t="s">
        <v>160</v>
      </c>
      <c r="C69"/>
      <c r="D69" s="138"/>
      <c r="E69" s="146">
        <v>1.0068089696657949</v>
      </c>
      <c r="F69" s="146">
        <v>1.0201853463488124</v>
      </c>
      <c r="G69" s="146">
        <v>1.0331468206955503</v>
      </c>
      <c r="H69" s="146">
        <v>1.045194706841702</v>
      </c>
      <c r="I69" s="148">
        <v>1.0577832377708929</v>
      </c>
      <c r="J69"/>
      <c r="K69"/>
      <c r="L69"/>
      <c r="M69"/>
    </row>
    <row r="70" spans="2:13">
      <c r="B70" t="s">
        <v>161</v>
      </c>
      <c r="D70" s="138"/>
      <c r="E70" s="146">
        <v>1.0068089696657949</v>
      </c>
      <c r="F70" s="146">
        <v>1.0201853463488124</v>
      </c>
      <c r="G70" s="146">
        <v>1.0331468206955503</v>
      </c>
      <c r="H70" s="146">
        <v>1.045194706841702</v>
      </c>
      <c r="I70" s="148">
        <v>1.0577832377708929</v>
      </c>
    </row>
    <row r="71" spans="2:13">
      <c r="B71" t="s">
        <v>162</v>
      </c>
      <c r="D71" s="138"/>
      <c r="E71" s="149">
        <v>1</v>
      </c>
      <c r="F71" s="149">
        <v>1</v>
      </c>
      <c r="G71" s="149">
        <v>1</v>
      </c>
      <c r="H71" s="149">
        <v>1</v>
      </c>
      <c r="I71" s="150">
        <v>1</v>
      </c>
    </row>
    <row r="72" spans="2:13">
      <c r="D72" s="138"/>
      <c r="E72" s="138"/>
      <c r="F72" s="138"/>
      <c r="G72" s="138"/>
      <c r="H72" s="138"/>
      <c r="I72" s="138"/>
    </row>
    <row r="74" spans="2:13">
      <c r="B74" s="36" t="s">
        <v>163</v>
      </c>
      <c r="C74" s="37"/>
      <c r="D74" s="137"/>
      <c r="E74" s="137" t="s">
        <v>17</v>
      </c>
      <c r="F74" s="137" t="s">
        <v>18</v>
      </c>
      <c r="G74" s="137" t="s">
        <v>19</v>
      </c>
      <c r="H74" s="137" t="s">
        <v>20</v>
      </c>
      <c r="I74" s="137" t="s">
        <v>21</v>
      </c>
      <c r="J74" s="39" t="s">
        <v>5</v>
      </c>
    </row>
    <row r="75" spans="2:13">
      <c r="B75" s="1" t="s">
        <v>8</v>
      </c>
    </row>
    <row r="76" spans="2:13">
      <c r="B76" t="str">
        <f>B68</f>
        <v>Labour EGW</v>
      </c>
      <c r="D76" s="138"/>
      <c r="E76" s="54">
        <f>(E36+E37+E38+E39+E40)*E68</f>
        <v>657131.00560036977</v>
      </c>
      <c r="F76" s="54">
        <f>(F36+F37+F38+F39+F40)*F68</f>
        <v>679419.24648282025</v>
      </c>
      <c r="G76" s="54">
        <f>(G36+G37+G38+G39+G40)*G68</f>
        <v>706154.39383191906</v>
      </c>
      <c r="H76" s="54">
        <f>(H36+H37+H38+H39+H40)*H68</f>
        <v>735533.94738729612</v>
      </c>
      <c r="I76" s="54">
        <f>(I36+I37+I38+I39+I40)*I68</f>
        <v>764778.77713541489</v>
      </c>
      <c r="J76" s="139">
        <f t="shared" ref="J76:J79" si="6">SUM(E76:I76)</f>
        <v>3543017.3704378204</v>
      </c>
    </row>
    <row r="77" spans="2:13">
      <c r="B77" t="str">
        <f t="shared" ref="B77:B79" si="7">B69</f>
        <v>Labour Hire</v>
      </c>
      <c r="D77" s="138"/>
      <c r="E77" s="54"/>
      <c r="F77" s="54"/>
      <c r="G77" s="54"/>
      <c r="H77" s="54"/>
      <c r="I77" s="54"/>
      <c r="J77" s="139">
        <f t="shared" si="6"/>
        <v>0</v>
      </c>
    </row>
    <row r="78" spans="2:13">
      <c r="B78" t="str">
        <f t="shared" si="7"/>
        <v>Contracted Services</v>
      </c>
      <c r="D78" s="138"/>
      <c r="E78" s="54"/>
      <c r="F78" s="54"/>
      <c r="G78" s="54"/>
      <c r="H78" s="54"/>
      <c r="I78" s="54"/>
      <c r="J78" s="139">
        <f t="shared" si="6"/>
        <v>0</v>
      </c>
    </row>
    <row r="79" spans="2:13">
      <c r="B79" t="str">
        <f t="shared" si="7"/>
        <v>Materials</v>
      </c>
      <c r="D79" s="138"/>
      <c r="E79" s="140"/>
      <c r="F79" s="140"/>
      <c r="G79" s="140"/>
      <c r="H79" s="140"/>
      <c r="I79" s="140"/>
      <c r="J79" s="141">
        <f t="shared" si="6"/>
        <v>0</v>
      </c>
    </row>
    <row r="80" spans="2:13" ht="15.75" thickBot="1">
      <c r="D80" s="138"/>
      <c r="E80" s="142">
        <f>SUM(E76:E79)</f>
        <v>657131.00560036977</v>
      </c>
      <c r="F80" s="142">
        <f t="shared" ref="F80:J80" si="8">SUM(F76:F79)</f>
        <v>679419.24648282025</v>
      </c>
      <c r="G80" s="142">
        <f t="shared" si="8"/>
        <v>706154.39383191906</v>
      </c>
      <c r="H80" s="142">
        <f t="shared" si="8"/>
        <v>735533.94738729612</v>
      </c>
      <c r="I80" s="142">
        <f t="shared" si="8"/>
        <v>764778.77713541489</v>
      </c>
      <c r="J80" s="143">
        <f t="shared" si="8"/>
        <v>3543017.3704378204</v>
      </c>
    </row>
    <row r="81" spans="2:10" ht="15.75" thickTop="1"/>
    <row r="82" spans="2:10">
      <c r="B82" s="36" t="s">
        <v>163</v>
      </c>
      <c r="C82" s="37"/>
      <c r="D82" s="137"/>
      <c r="E82" s="137" t="s">
        <v>17</v>
      </c>
      <c r="F82" s="137" t="s">
        <v>18</v>
      </c>
      <c r="G82" s="137" t="s">
        <v>19</v>
      </c>
      <c r="H82" s="137" t="s">
        <v>20</v>
      </c>
      <c r="I82" s="137" t="s">
        <v>21</v>
      </c>
      <c r="J82" s="39" t="s">
        <v>5</v>
      </c>
    </row>
    <row r="83" spans="2:10">
      <c r="B83" s="1" t="s">
        <v>38</v>
      </c>
    </row>
    <row r="84" spans="2:10">
      <c r="B84" t="str">
        <f>B76</f>
        <v>Labour EGW</v>
      </c>
      <c r="D84" s="138"/>
      <c r="E84" s="54"/>
      <c r="F84" s="54"/>
      <c r="G84" s="54"/>
      <c r="H84" s="54"/>
      <c r="I84" s="54"/>
      <c r="J84" s="139">
        <f>SUM(E84:I84)</f>
        <v>0</v>
      </c>
    </row>
    <row r="85" spans="2:10">
      <c r="B85" t="str">
        <f t="shared" ref="B85:B87" si="9">B77</f>
        <v>Labour Hire</v>
      </c>
      <c r="D85" s="138"/>
      <c r="E85" s="54"/>
      <c r="F85" s="54"/>
      <c r="G85" s="54"/>
      <c r="H85" s="54"/>
      <c r="I85" s="54"/>
      <c r="J85" s="139">
        <f t="shared" ref="J85:J87" si="10">SUM(E85:I85)</f>
        <v>0</v>
      </c>
    </row>
    <row r="86" spans="2:10">
      <c r="B86" t="str">
        <f t="shared" si="9"/>
        <v>Contracted Services</v>
      </c>
      <c r="D86" s="138"/>
      <c r="E86" s="54"/>
      <c r="F86" s="54"/>
      <c r="G86" s="54"/>
      <c r="H86" s="54"/>
      <c r="I86" s="54"/>
      <c r="J86" s="139">
        <f t="shared" si="10"/>
        <v>0</v>
      </c>
    </row>
    <row r="87" spans="2:10">
      <c r="B87" t="str">
        <f t="shared" si="9"/>
        <v>Materials</v>
      </c>
      <c r="D87" s="138"/>
      <c r="E87" s="54"/>
      <c r="F87" s="54"/>
      <c r="G87" s="54"/>
      <c r="H87" s="54"/>
      <c r="I87" s="54"/>
      <c r="J87" s="139">
        <f t="shared" si="10"/>
        <v>0</v>
      </c>
    </row>
    <row r="88" spans="2:10" ht="15.75" thickBot="1">
      <c r="D88" s="138"/>
      <c r="E88" s="142">
        <f>SUM(E84:E87)</f>
        <v>0</v>
      </c>
      <c r="F88" s="142">
        <f t="shared" ref="F88:J88" si="11">SUM(F84:F87)</f>
        <v>0</v>
      </c>
      <c r="G88" s="142">
        <f t="shared" si="11"/>
        <v>0</v>
      </c>
      <c r="H88" s="142">
        <f t="shared" si="11"/>
        <v>0</v>
      </c>
      <c r="I88" s="142">
        <f t="shared" si="11"/>
        <v>0</v>
      </c>
      <c r="J88" s="143">
        <f t="shared" si="11"/>
        <v>0</v>
      </c>
    </row>
    <row r="89" spans="2:10" ht="15.75" thickTop="1"/>
  </sheetData>
  <mergeCells count="2">
    <mergeCell ref="C3:K3"/>
    <mergeCell ref="C4:K4"/>
  </mergeCells>
  <pageMargins left="0.70866141732283472" right="0.70866141732283472" top="0.74803149606299213" bottom="0.74803149606299213" header="0.31496062992125984" footer="0.31496062992125984"/>
  <pageSetup paperSize="9" scale="45"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2013-07-05T06:41:41Z</cp:lastPrinted>
  <dcterms:created xsi:type="dcterms:W3CDTF">2013-06-17T01:25:32Z</dcterms:created>
  <dcterms:modified xsi:type="dcterms:W3CDTF">2015-01-12T02:52:54Z</dcterms:modified>
</cp:coreProperties>
</file>