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bookViews>
  <sheets>
    <sheet name="AER Summary" sheetId="8" r:id="rId1"/>
    <sheet name="Comparisons" sheetId="9" r:id="rId2"/>
    <sheet name="Service Description" sheetId="10"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C4" i="3"/>
  <c r="C3"/>
  <c r="C4" i="2"/>
  <c r="C3"/>
  <c r="D29" i="8" l="1"/>
  <c r="E29"/>
  <c r="F29"/>
  <c r="G29"/>
  <c r="C29"/>
  <c r="D25"/>
  <c r="E25"/>
  <c r="F25"/>
  <c r="G25"/>
  <c r="C25"/>
  <c r="D53"/>
  <c r="H26"/>
  <c r="C5"/>
  <c r="J77" i="3"/>
  <c r="J76"/>
  <c r="J75"/>
  <c r="J83"/>
  <c r="J84"/>
  <c r="J85"/>
  <c r="B75"/>
  <c r="B76"/>
  <c r="B74"/>
  <c r="H29" i="8" l="1"/>
  <c r="H25"/>
  <c r="H53"/>
  <c r="E53"/>
  <c r="F53" s="1"/>
  <c r="G53" s="1"/>
  <c r="B82" i="3"/>
  <c r="B83"/>
  <c r="B77"/>
  <c r="B85" s="1"/>
  <c r="B84"/>
  <c r="D13" i="9" l="1"/>
  <c r="C13"/>
  <c r="E82" i="3" l="1"/>
  <c r="C39" i="8" s="1"/>
  <c r="E86" i="3" l="1"/>
  <c r="F53"/>
  <c r="F82" s="1"/>
  <c r="D39" i="8" s="1"/>
  <c r="F86" i="3" l="1"/>
  <c r="G53"/>
  <c r="G82" s="1"/>
  <c r="E39" i="8" s="1"/>
  <c r="G86" i="3" l="1"/>
  <c r="H53"/>
  <c r="H82" s="1"/>
  <c r="F39" i="8" s="1"/>
  <c r="H86" i="3" l="1"/>
  <c r="I53"/>
  <c r="I82" s="1"/>
  <c r="G39" i="8" s="1"/>
  <c r="H39" s="1"/>
  <c r="J82" i="3" l="1"/>
  <c r="J86" s="1"/>
  <c r="I86"/>
  <c r="I45" i="2" l="1"/>
  <c r="J134" l="1"/>
  <c r="J133"/>
  <c r="J132"/>
  <c r="J131"/>
  <c r="J130"/>
  <c r="J129"/>
  <c r="J128"/>
  <c r="J83" l="1"/>
  <c r="F14" l="1"/>
  <c r="F135"/>
  <c r="F48"/>
  <c r="J44" i="3"/>
  <c r="J43"/>
  <c r="J42"/>
  <c r="J41"/>
  <c r="J40"/>
  <c r="J12"/>
  <c r="J11"/>
  <c r="J135" i="2"/>
  <c r="I135"/>
  <c r="H135"/>
  <c r="G135"/>
  <c r="E135"/>
  <c r="J87"/>
  <c r="J88"/>
  <c r="J86"/>
  <c r="G90" l="1"/>
  <c r="J78"/>
  <c r="J79"/>
  <c r="G14"/>
  <c r="I90"/>
  <c r="H90"/>
  <c r="J46"/>
  <c r="I48"/>
  <c r="H48"/>
  <c r="G48"/>
  <c r="E48"/>
  <c r="J47"/>
  <c r="J45"/>
  <c r="J89"/>
  <c r="J85"/>
  <c r="J84"/>
  <c r="J82"/>
  <c r="J81"/>
  <c r="J77"/>
  <c r="J13"/>
  <c r="J12"/>
  <c r="J11"/>
  <c r="I14"/>
  <c r="H14"/>
  <c r="E14"/>
  <c r="F24" i="8" l="1"/>
  <c r="F27" s="1"/>
  <c r="F32" s="1"/>
  <c r="E24"/>
  <c r="E27" s="1"/>
  <c r="E32" s="1"/>
  <c r="G24"/>
  <c r="G27" s="1"/>
  <c r="G32" s="1"/>
  <c r="F90" i="2"/>
  <c r="J10"/>
  <c r="J14" s="1"/>
  <c r="E10" i="3"/>
  <c r="J48" i="2"/>
  <c r="D24" i="8" l="1"/>
  <c r="D27" s="1"/>
  <c r="D32" s="1"/>
  <c r="E74" i="3"/>
  <c r="C38" i="8" s="1"/>
  <c r="C40" s="1"/>
  <c r="J80" i="2"/>
  <c r="J90" s="1"/>
  <c r="E90"/>
  <c r="F74" i="3"/>
  <c r="D38" i="8" s="1"/>
  <c r="F10" i="3"/>
  <c r="F13" s="1"/>
  <c r="G10"/>
  <c r="G13" s="1"/>
  <c r="I10"/>
  <c r="I13" s="1"/>
  <c r="H10"/>
  <c r="H13" s="1"/>
  <c r="E13"/>
  <c r="D40" i="8" l="1"/>
  <c r="D41"/>
  <c r="D56" s="1"/>
  <c r="C6" s="1"/>
  <c r="C24"/>
  <c r="C41"/>
  <c r="C56" s="1"/>
  <c r="E78" i="3"/>
  <c r="F78"/>
  <c r="E45"/>
  <c r="G74"/>
  <c r="E38" i="8" s="1"/>
  <c r="F45" i="3"/>
  <c r="J10"/>
  <c r="J13" s="1"/>
  <c r="E62"/>
  <c r="E40" i="8" l="1"/>
  <c r="E41" s="1"/>
  <c r="E56" s="1"/>
  <c r="C27"/>
  <c r="C32" s="1"/>
  <c r="H24"/>
  <c r="H27" s="1"/>
  <c r="G78" i="3"/>
  <c r="J38"/>
  <c r="G45"/>
  <c r="F62"/>
  <c r="G62"/>
  <c r="H74" l="1"/>
  <c r="F38" i="8" s="1"/>
  <c r="I74" i="3"/>
  <c r="G38" i="8" s="1"/>
  <c r="B4" i="9"/>
  <c r="B11" s="1"/>
  <c r="B13" s="1"/>
  <c r="J36" i="3"/>
  <c r="H45"/>
  <c r="J37"/>
  <c r="I45"/>
  <c r="I62"/>
  <c r="F40" i="8" l="1"/>
  <c r="H38"/>
  <c r="G40"/>
  <c r="G41" s="1"/>
  <c r="G56" s="1"/>
  <c r="H78" i="3"/>
  <c r="I78"/>
  <c r="J74"/>
  <c r="J78" s="1"/>
  <c r="J39"/>
  <c r="J45" s="1"/>
  <c r="H62"/>
  <c r="J53"/>
  <c r="F41" i="8" l="1"/>
  <c r="F56" s="1"/>
  <c r="H40"/>
  <c r="H41" s="1"/>
  <c r="H56" s="1"/>
  <c r="J62" i="3"/>
</calcChain>
</file>

<file path=xl/comments1.xml><?xml version="1.0" encoding="utf-8"?>
<comments xmlns="http://schemas.openxmlformats.org/spreadsheetml/2006/main">
  <authors>
    <author>t52274</author>
  </authors>
  <commentList>
    <comment ref="E53" authorId="0">
      <text>
        <r>
          <rPr>
            <b/>
            <sz val="8"/>
            <color indexed="81"/>
            <rFont val="Tahoma"/>
            <family val="2"/>
          </rPr>
          <t>t52274:</t>
        </r>
        <r>
          <rPr>
            <sz val="8"/>
            <color indexed="81"/>
            <rFont val="Tahoma"/>
            <family val="2"/>
          </rPr>
          <t xml:space="preserve">
First 2 months of completed costs total $8,357.81. Multiply by 6 to get full year cost and uplift by 2 * CPI (2.5%)
</t>
        </r>
      </text>
    </comment>
  </commentList>
</comments>
</file>

<file path=xl/sharedStrings.xml><?xml version="1.0" encoding="utf-8"?>
<sst xmlns="http://schemas.openxmlformats.org/spreadsheetml/2006/main" count="279" uniqueCount="132">
  <si>
    <t>Service:</t>
  </si>
  <si>
    <t>FY2009-14 Classification:</t>
  </si>
  <si>
    <t>FY2010</t>
  </si>
  <si>
    <t>FY2011</t>
  </si>
  <si>
    <t>FY2012</t>
  </si>
  <si>
    <t>Total</t>
  </si>
  <si>
    <t>Historical Revenue</t>
  </si>
  <si>
    <t>FY2013*</t>
  </si>
  <si>
    <t>* Projected revenue result</t>
  </si>
  <si>
    <t>Historical Costs</t>
  </si>
  <si>
    <t>Direct Costs</t>
  </si>
  <si>
    <t>Indirect Costs</t>
  </si>
  <si>
    <t>Total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</si>
  <si>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</si>
  <si>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</si>
  <si>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</si>
  <si>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</si>
  <si>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</si>
  <si>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</si>
  <si>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</si>
  <si>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</si>
  <si>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</si>
  <si>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</si>
  <si>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</si>
  <si>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</si>
  <si>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</si>
  <si>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</si>
  <si>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</si>
  <si>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Workload</t>
  </si>
  <si>
    <t>Costs</t>
  </si>
  <si>
    <t>Please include SAP IO Snapshots below:</t>
  </si>
  <si>
    <t>Alternative Control Service Summary</t>
  </si>
  <si>
    <t>Alternative Control Service - Historical Revenue &amp; Costs Workings</t>
  </si>
  <si>
    <t>Source</t>
  </si>
  <si>
    <t>Historical Completed Volumes</t>
  </si>
  <si>
    <t>Total Service Orders</t>
  </si>
  <si>
    <t>Details on how costs were obtained:</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</si>
  <si>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</si>
  <si>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</si>
  <si>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</si>
  <si>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</si>
  <si>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</si>
  <si>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</si>
  <si>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</si>
  <si>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</si>
  <si>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</si>
  <si>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</si>
  <si>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</si>
  <si>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</si>
  <si>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</si>
  <si>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</si>
  <si>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</si>
  <si>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</si>
  <si>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</si>
  <si>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129020480</t>
  </si>
  <si>
    <t>900003613-1004</t>
  </si>
  <si>
    <t>900003613-1005</t>
  </si>
  <si>
    <t>900003607-0030</t>
  </si>
  <si>
    <t>After reviewing the activity, the three parties involved in the process are:</t>
  </si>
  <si>
    <t xml:space="preserve">     1) Metering Operations (handle and supply meters to Customer Supply for issue)</t>
  </si>
  <si>
    <t xml:space="preserve">     2) Customer Supply (supply the physical meter to ASP for installation) and </t>
  </si>
  <si>
    <t xml:space="preserve">     3) Installation Data Operations (update installation database and liaise with AEMO)</t>
  </si>
  <si>
    <t>It was confirmed that all expenditures contained on these cost objects were 100% dedicated to the above activities.</t>
  </si>
  <si>
    <t>The expenditure associated with these cost objects has been extracted from TM1 as per the below.</t>
  </si>
  <si>
    <t>No further costs were identified.</t>
  </si>
  <si>
    <t>Site Establishment Orders</t>
  </si>
  <si>
    <t>File name: - MM Fees Summary FY 1213 May 2013.xls</t>
  </si>
  <si>
    <t>Old pre-iAMs project cost object</t>
  </si>
  <si>
    <t>to summate old WBS project + NWA 90000*</t>
  </si>
  <si>
    <t>activities to get correct amount.</t>
  </si>
  <si>
    <t xml:space="preserve">PRJ SM-04325 </t>
  </si>
  <si>
    <t>OLD CS METERG FRANCH</t>
  </si>
  <si>
    <t>Labour plus Oncosts (see snapshot below)</t>
  </si>
  <si>
    <t xml:space="preserve">David Buck (Network Revenue Accounting) </t>
  </si>
  <si>
    <t>Projected costs of IDO internal orders have been based on the FY2014 budget as a base year, rolled forward by an escalation factor of 2.5% inflation per annum.</t>
  </si>
  <si>
    <t>FY2013</t>
  </si>
  <si>
    <t>Based on FY2013 volumes</t>
  </si>
  <si>
    <t>objects associated with handling and supplying new meters to ASPs for installation at new sites in post iAMs state and 1 project code pre iAMs state.</t>
  </si>
  <si>
    <t>131610284</t>
  </si>
  <si>
    <t>131610306</t>
  </si>
  <si>
    <t>Note: cc4522 Installation Data Ops - Sydney was closed down in FY2011 and all operations were migrated to cc4521 Installation Data Ops - Tuggerah.</t>
  </si>
  <si>
    <t>Note: iAMs part way through FY2009.  Needed</t>
  </si>
  <si>
    <t>Ausgrid</t>
  </si>
  <si>
    <t>Volumes have been based on average of past 5 years volumes.</t>
  </si>
  <si>
    <t>Discussions with the business operations identified 2 distinct Internal Order (IO) cost objects for Installational Data Operations site establishment activities and 3 Network Activity cost</t>
  </si>
  <si>
    <t>Loadslips - cc4521</t>
  </si>
  <si>
    <t>IO 131611546</t>
  </si>
  <si>
    <t>New task required - "B2B Service Orders":</t>
  </si>
  <si>
    <t>The ASP gives the NMI number to the customer who then rings there Retailer who is signed up and they create a B2B Service Order which comes to IDO.....We will update the Market Tab in MBS from NOTNOM to the Retailer then the job number is issued back to the ASP</t>
  </si>
  <si>
    <t xml:space="preserve">The ASP gives the NMI number to the customer who then rings there Retailer who is signed up and they create a B2B Service Order which comes to IDO.....We will update the Market Tab in MBS from NOTNOM to the Retailer then the job number is issued back to the ASP. This task was logged as a discrete task from May 2013. </t>
  </si>
  <si>
    <t>Market Participant CT Metering</t>
  </si>
  <si>
    <t>Application for New Connection - cc4521</t>
  </si>
  <si>
    <t>Application for New Connection - cc4522</t>
  </si>
  <si>
    <t>Monopoly Fees - Site Establishment Fee</t>
  </si>
  <si>
    <t>EA Network - Bi-Directional Meter Equip</t>
  </si>
  <si>
    <t>Franchise Meters - ASP</t>
  </si>
  <si>
    <t>*DO NOT USE* OLD CS METERING FRANCHISE</t>
  </si>
  <si>
    <t>Pricing mechanism</t>
  </si>
  <si>
    <t>Fee Based</t>
  </si>
  <si>
    <t>Current Fee</t>
  </si>
  <si>
    <t>Available on "Service Description" sheet.</t>
  </si>
  <si>
    <t>2014-2019 Pricing Methodology for Service (Summary)</t>
  </si>
  <si>
    <t>Site Establishment</t>
  </si>
  <si>
    <t>Alternative Control Service - Benchmarking workings</t>
  </si>
  <si>
    <t>Alternative Control Service - Service Description</t>
  </si>
  <si>
    <t>AER Framework and Approach paper March 2013</t>
  </si>
  <si>
    <t>No direct comparison with other jurisdictions.</t>
  </si>
  <si>
    <t>Comparisons within NSW</t>
  </si>
  <si>
    <t>Essential Energy</t>
  </si>
  <si>
    <t>Endeavour Energy</t>
  </si>
  <si>
    <t>Site Establishment fee</t>
  </si>
  <si>
    <t>Forecast Volumes</t>
  </si>
  <si>
    <t>Forecast Revenue</t>
  </si>
  <si>
    <r>
      <t>The issue of a meter by a DNSP and its co–ordination with NEMMCO for the purpose of establishing a NMI in MSATS for new premises or for any existing premises for which NEMMCO</t>
    </r>
    <r>
      <rPr>
        <sz val="11"/>
        <color theme="1"/>
        <rFont val="Calibri"/>
        <family val="2"/>
        <scheme val="minor"/>
      </rPr>
      <t xml:space="preserve"> requires a new NMI and for checking and updating network load data.</t>
    </r>
  </si>
  <si>
    <r>
      <t>Existing Service Description (2009 - 14) (</t>
    </r>
    <r>
      <rPr>
        <b/>
        <i/>
        <sz val="11"/>
        <color theme="0"/>
        <rFont val="Calibri"/>
        <family val="2"/>
        <scheme val="minor"/>
      </rPr>
      <t>AER Final Decision April 2009)</t>
    </r>
  </si>
  <si>
    <t>Volumes provided from Endeavour and Essential on 15th October</t>
  </si>
  <si>
    <t>Indirect Cost (CAM) %</t>
  </si>
  <si>
    <t>Labour EGW</t>
  </si>
  <si>
    <t>Labour Hire</t>
  </si>
  <si>
    <t>Contracted Services</t>
  </si>
  <si>
    <t>Materials</t>
  </si>
  <si>
    <t>Real Escalators by Type</t>
  </si>
  <si>
    <t>Cost Incorporating Real Escalators</t>
  </si>
  <si>
    <t>% YOY (Compound)</t>
  </si>
  <si>
    <t>Method: 1. Historic costs (top-down)</t>
  </si>
  <si>
    <t>Historical Costs for FY2009-14 Regulatory Period</t>
  </si>
  <si>
    <t>Actual volumes</t>
  </si>
  <si>
    <t>Direct Costs sourced from Ausgrid SAP financials (utilising TM1 reporting)
Extrapolated costs - New task results in an increased cost from 2013-14 (AEMO MSATS market change to allocate NMI/market retailer). The annual cost for the new task has been determined using first 2 months of available financial data and extrapolated.</t>
  </si>
  <si>
    <t>Detail: The pricing for the service was determined using:
- Historic costs come from  four areas in the business (Metering Operations, Customer Supply, Installation Data Operations and  National Electricity Market Systems groups).
- 2013 costs have been used to forecast future costs, and costs associated with new B2B interfaces (service orders) have been extrapolated using first 2 months of available data
- Forecast volumes are based on an average of the last five years volumes, as business practices indicate this fee has been consistently charged.
- Historical Costs relate to direct and estimated costs only, no indirect costs have been applied.</t>
  </si>
  <si>
    <t>Site establishment fee services.
Site establishment services, including issuing of meters and liaising with the AEMO or market participants for the purpose of establishing NMIs in market systems, for new premises or for any existing premises for which AEMO requires a new NMI.</t>
  </si>
  <si>
    <t>Proposed Fee (FY15/16)</t>
  </si>
  <si>
    <t>Site establishment services, including issuing of meters (where applicable) and liaising with Australian Energy Market Operator (AEMO) or market participants for the purpose of establishing NMIs in market systems, for new premises or for any existing premises for which AEMO requires a new NMI and for validation of and updating network load data.
Ausgrid may be notified to conduct this service via the use of the 'Allocate NMI' B2B service order.
This fee will be levied against the NMI once 'Allocate NMI' service order has been processed by Ausgrid.</t>
  </si>
</sst>
</file>

<file path=xl/styles.xml><?xml version="1.0" encoding="utf-8"?>
<styleSheet xmlns="http://schemas.openxmlformats.org/spreadsheetml/2006/main">
  <numFmts count="11">
    <numFmt numFmtId="6" formatCode="&quot;$&quot;#,##0;[Red]\-&quot;$&quot;#,##0"/>
    <numFmt numFmtId="8" formatCode="&quot;$&quot;#,##0.00;[Red]\-&quot;$&quot;#,##0.00"/>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 #,##0_);_(* \(#,##0\);_(* &quot;-&quot;??_);_(@_)"/>
    <numFmt numFmtId="169" formatCode="_(&quot;$&quot;* #,##0_);_(&quot;$&quot;* \(#,##0\);_(&quot;$&quot;* &quot;-&quot;??_);_(@_)"/>
    <numFmt numFmtId="170" formatCode="0.0%"/>
    <numFmt numFmtId="171" formatCode="&quot;$&quot;#,##0.00"/>
    <numFmt numFmtId="172" formatCode="0.000"/>
  </numFmts>
  <fonts count="17">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1"/>
      <color rgb="FF0070C0"/>
      <name val="Calibri"/>
      <family val="2"/>
      <scheme val="minor"/>
    </font>
    <font>
      <sz val="11"/>
      <color rgb="FF0065A6"/>
      <name val="Calibri"/>
      <family val="2"/>
      <scheme val="minor"/>
    </font>
    <font>
      <sz val="10"/>
      <name val="Arial"/>
      <family val="2"/>
    </font>
    <font>
      <sz val="11"/>
      <color theme="0" tint="-0.499984740745262"/>
      <name val="Calibri"/>
      <family val="2"/>
      <scheme val="minor"/>
    </font>
    <font>
      <sz val="8"/>
      <color indexed="81"/>
      <name val="Tahoma"/>
      <family val="2"/>
    </font>
    <font>
      <b/>
      <sz val="8"/>
      <color indexed="81"/>
      <name val="Tahoma"/>
      <family val="2"/>
    </font>
    <font>
      <sz val="10"/>
      <color theme="1"/>
      <name val="Arial"/>
      <family val="2"/>
    </font>
    <font>
      <b/>
      <i/>
      <sz val="11"/>
      <color theme="0"/>
      <name val="Calibri"/>
      <family val="2"/>
      <scheme val="minor"/>
    </font>
    <font>
      <sz val="10"/>
      <color theme="1"/>
      <name val="Symbol"/>
      <family val="1"/>
      <charset val="2"/>
    </font>
    <font>
      <b/>
      <sz val="8"/>
      <color indexed="9"/>
      <name val="Arial"/>
      <family val="2"/>
    </font>
    <font>
      <sz val="11"/>
      <name val="Calibri"/>
      <family val="2"/>
      <scheme val="minor"/>
    </font>
  </fonts>
  <fills count="11">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5" tint="0.59999389629810485"/>
        <bgColor indexed="64"/>
      </patternFill>
    </fill>
    <fill>
      <patternFill patternType="solid">
        <fgColor theme="5"/>
      </patternFill>
    </fill>
    <fill>
      <patternFill patternType="solid">
        <fgColor indexed="54"/>
        <bgColor indexed="64"/>
      </patternFill>
    </fill>
    <fill>
      <patternFill patternType="solid">
        <fgColor theme="5" tint="0.79998168889431442"/>
        <bgColor indexed="64"/>
      </patternFill>
    </fill>
  </fills>
  <borders count="21">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auto="1"/>
      </left>
      <right style="thin">
        <color auto="1"/>
      </right>
      <top style="thin">
        <color auto="1"/>
      </top>
      <bottom style="thin">
        <color auto="1"/>
      </bottom>
      <diagonal/>
    </border>
    <border>
      <left/>
      <right style="thin">
        <color theme="0"/>
      </right>
      <top style="thin">
        <color rgb="FF0070C0"/>
      </top>
      <bottom style="double">
        <color rgb="FF0070C0"/>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8" borderId="0" applyNumberFormat="0" applyBorder="0" applyAlignment="0" applyProtection="0"/>
    <xf numFmtId="15" fontId="15" fillId="9" borderId="0">
      <alignment vertical="center"/>
    </xf>
    <xf numFmtId="165" fontId="8" fillId="0" borderId="0" applyFont="0" applyFill="0" applyBorder="0" applyAlignment="0" applyProtection="0"/>
  </cellStyleXfs>
  <cellXfs count="156">
    <xf numFmtId="0" fontId="0" fillId="0" borderId="0" xfId="0"/>
    <xf numFmtId="0" fontId="3"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2" fillId="5" borderId="0" xfId="0" applyFont="1" applyFill="1" applyBorder="1"/>
    <xf numFmtId="0" fontId="0" fillId="0" borderId="9" xfId="0" applyBorder="1"/>
    <xf numFmtId="0" fontId="0" fillId="0" borderId="12" xfId="0" applyBorder="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166" fontId="0" fillId="3" borderId="4" xfId="2" applyNumberFormat="1" applyFont="1" applyFill="1" applyBorder="1"/>
    <xf numFmtId="166" fontId="3" fillId="0" borderId="5" xfId="2" applyNumberFormat="1" applyFont="1" applyBorder="1"/>
    <xf numFmtId="166" fontId="2" fillId="5" borderId="8" xfId="2" applyNumberFormat="1" applyFont="1" applyFill="1" applyBorder="1"/>
    <xf numFmtId="166" fontId="5" fillId="0" borderId="0" xfId="2" applyNumberFormat="1" applyFont="1"/>
    <xf numFmtId="166" fontId="3" fillId="0" borderId="0" xfId="2" applyNumberFormat="1" applyFont="1"/>
    <xf numFmtId="166" fontId="2" fillId="5" borderId="7" xfId="2" applyNumberFormat="1" applyFont="1" applyFill="1" applyBorder="1"/>
    <xf numFmtId="0" fontId="5" fillId="0" borderId="3" xfId="0" quotePrefix="1" applyFont="1" applyFill="1" applyBorder="1"/>
    <xf numFmtId="0" fontId="5" fillId="0" borderId="4" xfId="0" applyFont="1" applyFill="1" applyBorder="1"/>
    <xf numFmtId="166" fontId="5" fillId="0" borderId="4" xfId="2" applyNumberFormat="1" applyFont="1" applyFill="1" applyBorder="1"/>
    <xf numFmtId="166" fontId="3" fillId="6" borderId="10" xfId="2" applyNumberFormat="1" applyFont="1" applyFill="1" applyBorder="1"/>
    <xf numFmtId="166" fontId="3" fillId="6" borderId="11" xfId="2" applyNumberFormat="1" applyFont="1" applyFill="1" applyBorder="1"/>
    <xf numFmtId="166" fontId="0" fillId="3" borderId="3" xfId="2" applyNumberFormat="1" applyFont="1" applyFill="1" applyBorder="1"/>
    <xf numFmtId="0" fontId="0" fillId="3" borderId="0" xfId="0" applyFill="1" applyBorder="1" applyAlignment="1">
      <alignment vertical="top"/>
    </xf>
    <xf numFmtId="0" fontId="5" fillId="0" borderId="3" xfId="0" applyFont="1" applyFill="1" applyBorder="1"/>
    <xf numFmtId="169" fontId="5" fillId="0" borderId="3" xfId="2" applyNumberFormat="1" applyFont="1" applyFill="1" applyBorder="1"/>
    <xf numFmtId="169" fontId="3" fillId="0" borderId="5" xfId="2" applyNumberFormat="1" applyFont="1" applyBorder="1"/>
    <xf numFmtId="169" fontId="0" fillId="3" borderId="4" xfId="2" applyNumberFormat="1" applyFont="1" applyFill="1" applyBorder="1"/>
    <xf numFmtId="169" fontId="3" fillId="6" borderId="10" xfId="2" applyNumberFormat="1" applyFont="1" applyFill="1" applyBorder="1"/>
    <xf numFmtId="169" fontId="3" fillId="6" borderId="11" xfId="2" applyNumberFormat="1" applyFont="1" applyFill="1" applyBorder="1"/>
    <xf numFmtId="0" fontId="0" fillId="0" borderId="5" xfId="0" applyFont="1" applyFill="1" applyBorder="1" applyAlignment="1"/>
    <xf numFmtId="0" fontId="0" fillId="0" borderId="2" xfId="0" applyFont="1" applyFill="1" applyBorder="1" applyAlignment="1"/>
    <xf numFmtId="0" fontId="0" fillId="3" borderId="1" xfId="0" applyFill="1" applyBorder="1" applyAlignment="1">
      <alignment vertical="top"/>
    </xf>
    <xf numFmtId="168" fontId="0" fillId="3" borderId="4" xfId="3" applyNumberFormat="1" applyFont="1" applyFill="1" applyBorder="1"/>
    <xf numFmtId="168" fontId="3" fillId="0" borderId="11" xfId="3" applyNumberFormat="1" applyFont="1" applyBorder="1"/>
    <xf numFmtId="168" fontId="2" fillId="5" borderId="8" xfId="3" applyNumberFormat="1" applyFont="1" applyFill="1" applyBorder="1"/>
    <xf numFmtId="168" fontId="5" fillId="0" borderId="4" xfId="3" applyNumberFormat="1" applyFont="1" applyFill="1" applyBorder="1"/>
    <xf numFmtId="168" fontId="3" fillId="0" borderId="5" xfId="3" applyNumberFormat="1" applyFont="1" applyBorder="1"/>
    <xf numFmtId="0" fontId="5" fillId="0" borderId="3" xfId="0" applyFont="1" applyFill="1" applyBorder="1" applyAlignment="1">
      <alignment horizontal="left"/>
    </xf>
    <xf numFmtId="164" fontId="7" fillId="0" borderId="0" xfId="2" applyNumberFormat="1" applyFont="1"/>
    <xf numFmtId="0" fontId="2" fillId="5" borderId="14" xfId="0" applyFont="1" applyFill="1" applyBorder="1"/>
    <xf numFmtId="0" fontId="4" fillId="5" borderId="14" xfId="0" applyFont="1" applyFill="1" applyBorder="1"/>
    <xf numFmtId="0" fontId="2" fillId="4" borderId="0" xfId="0" applyFont="1" applyFill="1" applyBorder="1"/>
    <xf numFmtId="0" fontId="9" fillId="7" borderId="3" xfId="0" quotePrefix="1" applyFont="1" applyFill="1" applyBorder="1"/>
    <xf numFmtId="0" fontId="9" fillId="7" borderId="4" xfId="0" applyFont="1" applyFill="1" applyBorder="1"/>
    <xf numFmtId="166" fontId="5" fillId="7" borderId="4" xfId="2" applyNumberFormat="1" applyFont="1" applyFill="1" applyBorder="1"/>
    <xf numFmtId="166" fontId="3" fillId="7" borderId="5" xfId="2" applyNumberFormat="1" applyFont="1" applyFill="1" applyBorder="1"/>
    <xf numFmtId="0" fontId="9" fillId="7" borderId="3" xfId="0" applyFont="1" applyFill="1" applyBorder="1"/>
    <xf numFmtId="166" fontId="0" fillId="7" borderId="4" xfId="2" applyNumberFormat="1" applyFont="1" applyFill="1" applyBorder="1"/>
    <xf numFmtId="0" fontId="0" fillId="0" borderId="0" xfId="0" applyAlignment="1">
      <alignment horizontal="left"/>
    </xf>
    <xf numFmtId="0" fontId="5" fillId="0" borderId="3" xfId="0" quotePrefix="1" applyFont="1" applyFill="1" applyBorder="1" applyAlignment="1">
      <alignment horizontal="left"/>
    </xf>
    <xf numFmtId="170" fontId="2" fillId="5" borderId="7" xfId="1" applyNumberFormat="1" applyFont="1" applyFill="1" applyBorder="1"/>
    <xf numFmtId="164" fontId="3" fillId="3" borderId="0" xfId="2" applyFont="1" applyFill="1" applyBorder="1" applyAlignment="1">
      <alignment horizontal="left"/>
    </xf>
    <xf numFmtId="164" fontId="2" fillId="8" borderId="0" xfId="4" applyNumberFormat="1" applyFont="1" applyBorder="1" applyAlignment="1">
      <alignment horizontal="left"/>
    </xf>
    <xf numFmtId="0" fontId="4" fillId="8" borderId="0" xfId="4" applyBorder="1" applyAlignment="1">
      <alignment horizontal="left"/>
    </xf>
    <xf numFmtId="166" fontId="3" fillId="0" borderId="0" xfId="1" applyNumberFormat="1" applyFont="1"/>
    <xf numFmtId="167" fontId="7" fillId="0" borderId="0" xfId="3" applyNumberFormat="1" applyFont="1"/>
    <xf numFmtId="167" fontId="3" fillId="0" borderId="0" xfId="3" applyNumberFormat="1" applyFont="1"/>
    <xf numFmtId="0" fontId="4" fillId="0" borderId="0" xfId="0" applyFont="1" applyFill="1"/>
    <xf numFmtId="0" fontId="0" fillId="0" borderId="15" xfId="0" applyBorder="1"/>
    <xf numFmtId="0" fontId="2" fillId="4" borderId="7" xfId="0" applyFont="1" applyFill="1" applyBorder="1" applyAlignment="1">
      <alignment horizontal="center" wrapText="1"/>
    </xf>
    <xf numFmtId="0" fontId="2" fillId="4" borderId="0" xfId="0" applyFont="1" applyFill="1" applyBorder="1" applyAlignment="1">
      <alignment horizontal="left"/>
    </xf>
    <xf numFmtId="0" fontId="12" fillId="0" borderId="0" xfId="0" applyFont="1" applyAlignment="1">
      <alignment horizontal="left" indent="15"/>
    </xf>
    <xf numFmtId="0" fontId="14" fillId="0" borderId="0" xfId="0" applyFont="1" applyAlignment="1">
      <alignment horizontal="left" indent="15"/>
    </xf>
    <xf numFmtId="8" fontId="0" fillId="0" borderId="15" xfId="0" applyNumberFormat="1" applyBorder="1" applyAlignment="1">
      <alignment horizontal="right"/>
    </xf>
    <xf numFmtId="0" fontId="12" fillId="0" borderId="0" xfId="0" applyFont="1" applyFill="1" applyBorder="1" applyAlignment="1">
      <alignment horizontal="center" vertical="center" wrapText="1"/>
    </xf>
    <xf numFmtId="3" fontId="0" fillId="0" borderId="15" xfId="0" applyNumberFormat="1" applyBorder="1"/>
    <xf numFmtId="6" fontId="0" fillId="0" borderId="15" xfId="0" applyNumberFormat="1" applyBorder="1"/>
    <xf numFmtId="0" fontId="12" fillId="0" borderId="0" xfId="0" applyFont="1" applyAlignment="1">
      <alignment horizontal="left" indent="1"/>
    </xf>
    <xf numFmtId="0" fontId="3" fillId="0" borderId="2" xfId="0" applyFont="1" applyFill="1" applyBorder="1" applyAlignment="1">
      <alignment horizontal="left"/>
    </xf>
    <xf numFmtId="0" fontId="3" fillId="0" borderId="0" xfId="0" applyFont="1" applyFill="1" applyBorder="1" applyAlignment="1">
      <alignment horizontal="left"/>
    </xf>
    <xf numFmtId="0" fontId="0" fillId="0" borderId="1" xfId="0" applyFill="1" applyBorder="1" applyAlignment="1">
      <alignment horizontal="left" vertical="top" wrapText="1"/>
    </xf>
    <xf numFmtId="0" fontId="0" fillId="0" borderId="0" xfId="0" applyFill="1" applyBorder="1" applyAlignment="1">
      <alignment horizontal="left" vertical="top" wrapText="1"/>
    </xf>
    <xf numFmtId="0" fontId="0" fillId="0" borderId="14" xfId="0" applyFill="1" applyBorder="1" applyAlignment="1"/>
    <xf numFmtId="0" fontId="0" fillId="0" borderId="1" xfId="0" applyFill="1" applyBorder="1" applyAlignment="1">
      <alignment horizontal="left" vertical="top"/>
    </xf>
    <xf numFmtId="0" fontId="0" fillId="0" borderId="0" xfId="0" applyFill="1" applyBorder="1" applyAlignment="1">
      <alignment horizontal="left" vertical="top"/>
    </xf>
    <xf numFmtId="0" fontId="0" fillId="0" borderId="0" xfId="0" applyFill="1" applyAlignment="1">
      <alignment horizontal="left"/>
    </xf>
    <xf numFmtId="0" fontId="0" fillId="0" borderId="1" xfId="0" applyFill="1" applyBorder="1" applyAlignment="1">
      <alignment horizontal="left"/>
    </xf>
    <xf numFmtId="0" fontId="0" fillId="0" borderId="0" xfId="0" applyFill="1" applyBorder="1" applyAlignment="1">
      <alignment horizontal="center"/>
    </xf>
    <xf numFmtId="0" fontId="2" fillId="5" borderId="12" xfId="0" applyFont="1" applyFill="1" applyBorder="1" applyAlignment="1">
      <alignment horizontal="center"/>
    </xf>
    <xf numFmtId="172" fontId="0" fillId="0" borderId="0" xfId="0" applyNumberFormat="1"/>
    <xf numFmtId="169" fontId="6" fillId="0" borderId="3" xfId="2" applyNumberFormat="1" applyFont="1" applyFill="1" applyBorder="1"/>
    <xf numFmtId="0" fontId="0" fillId="0" borderId="0" xfId="0" applyAlignment="1"/>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3" fillId="3" borderId="0" xfId="0" applyFont="1" applyFill="1" applyBorder="1" applyAlignment="1">
      <alignment horizontal="left"/>
    </xf>
    <xf numFmtId="0" fontId="3" fillId="3" borderId="2" xfId="0" applyFont="1" applyFill="1" applyBorder="1" applyAlignment="1">
      <alignment horizontal="left"/>
    </xf>
    <xf numFmtId="169" fontId="5" fillId="0" borderId="9" xfId="2" applyNumberFormat="1" applyFont="1" applyFill="1" applyBorder="1"/>
    <xf numFmtId="169" fontId="6" fillId="0" borderId="9" xfId="2" applyNumberFormat="1" applyFont="1" applyFill="1" applyBorder="1"/>
    <xf numFmtId="169" fontId="5" fillId="0" borderId="16" xfId="2" applyNumberFormat="1" applyFont="1" applyFill="1" applyBorder="1"/>
    <xf numFmtId="169" fontId="6" fillId="0" borderId="16" xfId="2" applyNumberFormat="1" applyFont="1" applyFill="1" applyBorder="1"/>
    <xf numFmtId="167" fontId="7" fillId="0" borderId="0" xfId="3" applyNumberFormat="1" applyFont="1" applyFill="1"/>
    <xf numFmtId="167" fontId="0" fillId="0" borderId="0" xfId="0" applyNumberFormat="1"/>
    <xf numFmtId="172" fontId="16" fillId="10" borderId="0" xfId="0" applyNumberFormat="1" applyFont="1" applyFill="1"/>
    <xf numFmtId="172" fontId="16" fillId="10" borderId="17" xfId="0" applyNumberFormat="1" applyFont="1" applyFill="1" applyBorder="1"/>
    <xf numFmtId="172" fontId="16" fillId="10" borderId="18" xfId="0" applyNumberFormat="1" applyFont="1" applyFill="1" applyBorder="1"/>
    <xf numFmtId="172" fontId="16" fillId="10" borderId="19" xfId="0" applyNumberFormat="1" applyFont="1" applyFill="1" applyBorder="1"/>
    <xf numFmtId="172" fontId="16" fillId="10" borderId="20" xfId="0" applyNumberFormat="1" applyFont="1" applyFill="1" applyBorder="1"/>
    <xf numFmtId="0" fontId="0" fillId="3" borderId="1" xfId="0" applyFill="1" applyBorder="1" applyAlignment="1">
      <alignment horizontal="left" vertical="center" wrapText="1"/>
    </xf>
    <xf numFmtId="0" fontId="0" fillId="3" borderId="0" xfId="0" applyFill="1" applyBorder="1" applyAlignment="1">
      <alignment horizontal="left" vertical="center" wrapText="1"/>
    </xf>
    <xf numFmtId="0" fontId="3" fillId="3" borderId="8" xfId="0" applyFont="1" applyFill="1" applyBorder="1" applyAlignment="1">
      <alignment horizontal="left"/>
    </xf>
    <xf numFmtId="0" fontId="0" fillId="0" borderId="0" xfId="0" applyAlignment="1"/>
    <xf numFmtId="0" fontId="0" fillId="3" borderId="14" xfId="0" applyFill="1" applyBorder="1" applyAlignment="1">
      <alignment horizontal="left"/>
    </xf>
    <xf numFmtId="0" fontId="0" fillId="3" borderId="1" xfId="0" applyFill="1" applyBorder="1" applyAlignment="1">
      <alignment horizontal="left" vertical="top" wrapText="1"/>
    </xf>
    <xf numFmtId="0" fontId="0" fillId="3" borderId="0" xfId="0" applyFill="1" applyBorder="1" applyAlignment="1">
      <alignment horizontal="left" vertical="top" wrapText="1"/>
    </xf>
    <xf numFmtId="0" fontId="2" fillId="2" borderId="0" xfId="0" applyFont="1" applyFill="1" applyAlignment="1">
      <alignment horizontal="left"/>
    </xf>
    <xf numFmtId="0" fontId="3" fillId="3" borderId="0" xfId="0" applyFont="1" applyFill="1" applyBorder="1" applyAlignment="1">
      <alignment horizontal="left"/>
    </xf>
    <xf numFmtId="171" fontId="4" fillId="8" borderId="0" xfId="4" applyNumberFormat="1" applyBorder="1" applyAlignment="1">
      <alignment horizontal="left"/>
    </xf>
    <xf numFmtId="0" fontId="4" fillId="8" borderId="0" xfId="4" applyAlignment="1"/>
    <xf numFmtId="0" fontId="2" fillId="2" borderId="14" xfId="0" applyFont="1" applyFill="1" applyBorder="1" applyAlignment="1">
      <alignment horizontal="left"/>
    </xf>
    <xf numFmtId="0" fontId="16" fillId="3" borderId="1" xfId="0" applyFont="1" applyFill="1" applyBorder="1" applyAlignment="1">
      <alignment horizontal="left" vertical="top" wrapText="1"/>
    </xf>
    <xf numFmtId="0" fontId="16" fillId="3" borderId="0" xfId="0" applyFont="1" applyFill="1" applyBorder="1" applyAlignment="1">
      <alignment horizontal="left" vertical="top" wrapText="1"/>
    </xf>
    <xf numFmtId="0" fontId="0" fillId="0" borderId="0" xfId="0" applyNumberFormat="1" applyAlignment="1">
      <alignment horizontal="center" wrapText="1"/>
    </xf>
    <xf numFmtId="0" fontId="0" fillId="0" borderId="0" xfId="0" applyAlignment="1">
      <alignment horizontal="left"/>
    </xf>
    <xf numFmtId="0" fontId="0" fillId="3" borderId="0" xfId="0" applyFill="1" applyAlignment="1">
      <alignment horizontal="left" vertical="top" wrapText="1"/>
    </xf>
    <xf numFmtId="0" fontId="0" fillId="3" borderId="11" xfId="0" applyFill="1" applyBorder="1" applyAlignment="1">
      <alignment horizontal="center" wrapText="1"/>
    </xf>
    <xf numFmtId="0" fontId="0" fillId="3" borderId="9" xfId="0" applyFill="1" applyBorder="1" applyAlignment="1">
      <alignment horizontal="center" wrapText="1"/>
    </xf>
    <xf numFmtId="0" fontId="0" fillId="3" borderId="8" xfId="0" applyFill="1" applyBorder="1" applyAlignment="1">
      <alignment horizontal="center" wrapText="1"/>
    </xf>
    <xf numFmtId="0" fontId="0" fillId="3" borderId="6" xfId="0" applyFill="1" applyBorder="1" applyAlignment="1">
      <alignment horizontal="center" wrapText="1"/>
    </xf>
    <xf numFmtId="0" fontId="0" fillId="3" borderId="13" xfId="0" applyFill="1" applyBorder="1" applyAlignment="1">
      <alignment horizontal="center" wrapText="1"/>
    </xf>
    <xf numFmtId="0" fontId="0" fillId="3" borderId="12" xfId="0" applyFill="1" applyBorder="1" applyAlignment="1">
      <alignment horizontal="center" wrapText="1"/>
    </xf>
    <xf numFmtId="0" fontId="0" fillId="0" borderId="5" xfId="0" applyFont="1" applyFill="1" applyBorder="1" applyAlignment="1">
      <alignment horizontal="left"/>
    </xf>
    <xf numFmtId="0" fontId="0" fillId="0" borderId="2" xfId="0" applyFont="1" applyFill="1" applyBorder="1" applyAlignment="1">
      <alignment horizontal="left"/>
    </xf>
    <xf numFmtId="0" fontId="0" fillId="3" borderId="11" xfId="0" applyFill="1" applyBorder="1" applyAlignment="1">
      <alignment horizontal="center" vertical="center" wrapText="1"/>
    </xf>
    <xf numFmtId="0" fontId="0" fillId="3" borderId="9" xfId="0" applyFill="1" applyBorder="1" applyAlignment="1">
      <alignment horizontal="center" vertical="center" wrapText="1"/>
    </xf>
    <xf numFmtId="0" fontId="0" fillId="3" borderId="8" xfId="0" applyFill="1" applyBorder="1" applyAlignment="1">
      <alignment horizontal="center" vertical="center" wrapText="1"/>
    </xf>
    <xf numFmtId="0" fontId="0" fillId="3" borderId="6" xfId="0" applyFill="1" applyBorder="1" applyAlignment="1">
      <alignment horizontal="center" vertical="center" wrapText="1"/>
    </xf>
    <xf numFmtId="0" fontId="0" fillId="3" borderId="13" xfId="0" applyFill="1" applyBorder="1" applyAlignment="1">
      <alignment horizontal="center" vertical="center" wrapText="1"/>
    </xf>
    <xf numFmtId="0" fontId="0" fillId="3" borderId="12" xfId="0" applyFill="1" applyBorder="1" applyAlignment="1">
      <alignment horizontal="center" vertical="center" wrapText="1"/>
    </xf>
  </cellXfs>
  <cellStyles count="7">
    <cellStyle name="Accent2" xfId="4" builtinId="33"/>
    <cellStyle name="Comma" xfId="3" builtinId="3"/>
    <cellStyle name="Comma 2 2" xfId="6"/>
    <cellStyle name="Currency" xfId="2" builtinId="4"/>
    <cellStyle name="H_Date" xfId="5"/>
    <cellStyle name="Normal" xfId="0" builtinId="0"/>
    <cellStyle name="Percent" xfId="1" builtinId="5"/>
  </cellStyles>
  <dxfs count="0"/>
  <tableStyles count="0" defaultTableStyle="TableStyleMedium9" defaultPivotStyle="PivotStyleLight16"/>
  <colors>
    <mruColors>
      <color rgb="FF76AD1C"/>
      <color rgb="FF0065A6"/>
      <color rgb="FF209AD2"/>
      <color rgb="FF13294B"/>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autoTitleDeleted val="1"/>
    <c:plotArea>
      <c:layout/>
      <c:barChart>
        <c:barDir val="col"/>
        <c:grouping val="clustered"/>
        <c:ser>
          <c:idx val="0"/>
          <c:order val="0"/>
          <c:tx>
            <c:strRef>
              <c:f>Comparisons!$A$11</c:f>
              <c:strCache>
                <c:ptCount val="1"/>
                <c:pt idx="0">
                  <c:v>Site Establishment fee</c:v>
                </c:pt>
              </c:strCache>
            </c:strRef>
          </c:tx>
          <c:cat>
            <c:strRef>
              <c:f>Comparisons!$B$10:$D$10</c:f>
              <c:strCache>
                <c:ptCount val="3"/>
                <c:pt idx="0">
                  <c:v>Ausgrid</c:v>
                </c:pt>
                <c:pt idx="1">
                  <c:v>Endeavour Energy</c:v>
                </c:pt>
                <c:pt idx="2">
                  <c:v>Essential Energy</c:v>
                </c:pt>
              </c:strCache>
            </c:strRef>
          </c:cat>
          <c:val>
            <c:numRef>
              <c:f>Comparisons!$B$11:$D$11</c:f>
              <c:numCache>
                <c:formatCode>"$"#,##0.00;[Red]\-"$"#,##0.00</c:formatCode>
                <c:ptCount val="3"/>
                <c:pt idx="0">
                  <c:v>54.176357907160337</c:v>
                </c:pt>
                <c:pt idx="1">
                  <c:v>92.13</c:v>
                </c:pt>
                <c:pt idx="2">
                  <c:v>56.09</c:v>
                </c:pt>
              </c:numCache>
            </c:numRef>
          </c:val>
        </c:ser>
        <c:dLbls>
          <c:showVal val="1"/>
        </c:dLbls>
        <c:gapWidth val="75"/>
        <c:axId val="158058368"/>
        <c:axId val="154022656"/>
      </c:barChart>
      <c:catAx>
        <c:axId val="158058368"/>
        <c:scaling>
          <c:orientation val="minMax"/>
        </c:scaling>
        <c:axPos val="b"/>
        <c:majorTickMark val="none"/>
        <c:tickLblPos val="nextTo"/>
        <c:crossAx val="154022656"/>
        <c:crosses val="autoZero"/>
        <c:auto val="1"/>
        <c:lblAlgn val="ctr"/>
        <c:lblOffset val="100"/>
      </c:catAx>
      <c:valAx>
        <c:axId val="154022656"/>
        <c:scaling>
          <c:orientation val="minMax"/>
        </c:scaling>
        <c:axPos val="l"/>
        <c:numFmt formatCode="&quot;$&quot;#,##0.00;[Red]\-&quot;$&quot;#,##0.00" sourceLinked="1"/>
        <c:majorTickMark val="none"/>
        <c:tickLblPos val="nextTo"/>
        <c:crossAx val="158058368"/>
        <c:crosses val="autoZero"/>
        <c:crossBetween val="between"/>
      </c:valAx>
    </c:plotArea>
    <c:legend>
      <c:legendPos val="b"/>
    </c:legend>
    <c:plotVisOnly val="1"/>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152400</xdr:colOff>
      <xdr:row>16</xdr:row>
      <xdr:rowOff>161925</xdr:rowOff>
    </xdr:from>
    <xdr:to>
      <xdr:col>1</xdr:col>
      <xdr:colOff>552450</xdr:colOff>
      <xdr:row>31</xdr:row>
      <xdr:rowOff>47625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28575</xdr:colOff>
      <xdr:row>38</xdr:row>
      <xdr:rowOff>9525</xdr:rowOff>
    </xdr:to>
    <xdr:sp macro="" textlink="">
      <xdr:nvSpPr>
        <xdr:cNvPr id="2" name="Rectangle 1"/>
        <xdr:cNvSpPr/>
      </xdr:nvSpPr>
      <xdr:spPr>
        <a:xfrm>
          <a:off x="266700" y="3314700"/>
          <a:ext cx="10791825" cy="3933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57150</xdr:colOff>
      <xdr:row>91</xdr:row>
      <xdr:rowOff>123825</xdr:rowOff>
    </xdr:from>
    <xdr:to>
      <xdr:col>8</xdr:col>
      <xdr:colOff>352425</xdr:colOff>
      <xdr:row>115</xdr:row>
      <xdr:rowOff>9951</xdr:rowOff>
    </xdr:to>
    <xdr:pic>
      <xdr:nvPicPr>
        <xdr:cNvPr id="4" name="Picture 3"/>
        <xdr:cNvPicPr>
          <a:picLocks noChangeAspect="1"/>
        </xdr:cNvPicPr>
      </xdr:nvPicPr>
      <xdr:blipFill>
        <a:blip xmlns:r="http://schemas.openxmlformats.org/officeDocument/2006/relationships" r:embed="rId1" cstate="print"/>
        <a:stretch>
          <a:fillRect/>
        </a:stretch>
      </xdr:blipFill>
      <xdr:spPr>
        <a:xfrm>
          <a:off x="228600" y="16697325"/>
          <a:ext cx="10506075" cy="4458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P56"/>
  <sheetViews>
    <sheetView tabSelected="1" workbookViewId="0">
      <selection activeCell="C57" sqref="C57"/>
    </sheetView>
  </sheetViews>
  <sheetFormatPr defaultRowHeight="15"/>
  <cols>
    <col min="1" max="1" width="2.42578125" customWidth="1"/>
    <col min="2" max="2" width="39.42578125" customWidth="1"/>
    <col min="3" max="8" width="15.85546875" customWidth="1"/>
    <col min="9" max="9" width="9.5703125" bestFit="1" customWidth="1"/>
  </cols>
  <sheetData>
    <row r="2" spans="2:16">
      <c r="B2" s="2" t="s">
        <v>31</v>
      </c>
      <c r="C2" s="3"/>
      <c r="D2" s="3"/>
      <c r="E2" s="3"/>
      <c r="F2" s="3"/>
      <c r="G2" s="3"/>
      <c r="H2" s="3"/>
      <c r="I2" s="85"/>
    </row>
    <row r="3" spans="2:16">
      <c r="B3" s="4" t="s">
        <v>0</v>
      </c>
      <c r="C3" s="127" t="s">
        <v>102</v>
      </c>
      <c r="D3" s="128"/>
      <c r="E3" s="128"/>
      <c r="F3" s="113"/>
      <c r="G3" s="113"/>
      <c r="H3" s="113"/>
      <c r="I3" s="96"/>
    </row>
    <row r="4" spans="2:16">
      <c r="B4" s="4" t="s">
        <v>97</v>
      </c>
      <c r="C4" s="112" t="s">
        <v>98</v>
      </c>
      <c r="D4" s="112"/>
      <c r="E4" s="112"/>
      <c r="F4" s="112"/>
      <c r="G4" s="112"/>
      <c r="H4" s="112"/>
      <c r="I4" s="97"/>
    </row>
    <row r="5" spans="2:16">
      <c r="B5" s="4" t="s">
        <v>99</v>
      </c>
      <c r="C5" s="79">
        <f>152.9/1.1</f>
        <v>139</v>
      </c>
      <c r="D5" s="112"/>
      <c r="E5" s="112"/>
      <c r="F5" s="112"/>
      <c r="G5" s="112"/>
      <c r="H5" s="112"/>
      <c r="I5" s="97"/>
      <c r="J5" s="21"/>
      <c r="K5" s="21"/>
    </row>
    <row r="6" spans="2:16">
      <c r="B6" s="69" t="s">
        <v>130</v>
      </c>
      <c r="C6" s="80">
        <f>D56</f>
        <v>54.176357907160337</v>
      </c>
      <c r="D6" s="81"/>
      <c r="E6" s="112"/>
      <c r="F6" s="112"/>
      <c r="G6" s="112"/>
      <c r="H6" s="112"/>
      <c r="I6" s="97"/>
      <c r="J6" s="21"/>
      <c r="K6" s="21"/>
    </row>
    <row r="7" spans="2:16">
      <c r="J7" s="21"/>
      <c r="K7" s="21"/>
    </row>
    <row r="8" spans="2:16">
      <c r="B8" s="2" t="s">
        <v>25</v>
      </c>
      <c r="C8" s="3"/>
      <c r="D8" s="3"/>
      <c r="E8" s="3"/>
      <c r="F8" s="3"/>
      <c r="G8" s="3"/>
      <c r="H8" s="3"/>
      <c r="I8" s="85"/>
      <c r="J8" s="21"/>
      <c r="K8" s="21"/>
    </row>
    <row r="9" spans="2:16">
      <c r="B9" s="110" t="s">
        <v>100</v>
      </c>
      <c r="C9" s="110"/>
      <c r="D9" s="110"/>
      <c r="E9" s="110"/>
      <c r="F9" s="110"/>
      <c r="G9" s="110"/>
      <c r="H9" s="110"/>
      <c r="I9" s="98"/>
      <c r="J9" s="21"/>
      <c r="K9" s="21"/>
    </row>
    <row r="10" spans="2:16">
      <c r="B10" s="111"/>
      <c r="C10" s="111"/>
      <c r="D10" s="111"/>
      <c r="E10" s="111"/>
      <c r="F10" s="111"/>
      <c r="G10" s="111"/>
      <c r="H10" s="111"/>
      <c r="I10" s="99"/>
      <c r="J10" s="21"/>
      <c r="K10" s="21"/>
    </row>
    <row r="12" spans="2:16">
      <c r="B12" s="2" t="s">
        <v>101</v>
      </c>
      <c r="C12" s="3"/>
      <c r="D12" s="3"/>
      <c r="E12" s="3"/>
      <c r="F12" s="3"/>
      <c r="G12" s="3"/>
      <c r="H12" s="3"/>
      <c r="I12" s="85"/>
      <c r="J12" s="21"/>
      <c r="K12" s="21"/>
      <c r="L12" s="21"/>
      <c r="M12" s="21"/>
      <c r="N12" s="21"/>
      <c r="O12" s="21"/>
      <c r="P12" s="21"/>
    </row>
    <row r="13" spans="2:16">
      <c r="B13" s="129" t="s">
        <v>124</v>
      </c>
      <c r="C13" s="129"/>
      <c r="D13" s="129"/>
      <c r="E13" s="129"/>
      <c r="F13" s="129"/>
      <c r="G13" s="129"/>
      <c r="H13" s="129"/>
      <c r="I13" s="100"/>
      <c r="J13" s="21"/>
      <c r="K13" s="21"/>
      <c r="L13" s="21"/>
      <c r="M13" s="21"/>
      <c r="N13" s="21"/>
      <c r="O13" s="21"/>
      <c r="P13" s="21"/>
    </row>
    <row r="14" spans="2:16" ht="51" customHeight="1">
      <c r="B14" s="130" t="s">
        <v>128</v>
      </c>
      <c r="C14" s="130"/>
      <c r="D14" s="130"/>
      <c r="E14" s="130"/>
      <c r="F14" s="130"/>
      <c r="G14" s="130"/>
      <c r="H14" s="130"/>
      <c r="I14" s="101"/>
      <c r="J14" s="21"/>
      <c r="K14" s="21"/>
      <c r="L14" s="21"/>
      <c r="M14" s="21"/>
      <c r="N14" s="21"/>
      <c r="O14" s="21"/>
      <c r="P14" s="21"/>
    </row>
    <row r="15" spans="2:16">
      <c r="B15" s="131"/>
      <c r="C15" s="131"/>
      <c r="D15" s="131"/>
      <c r="E15" s="131"/>
      <c r="F15" s="131"/>
      <c r="G15" s="131"/>
      <c r="H15" s="131"/>
      <c r="I15" s="102"/>
      <c r="J15" s="21"/>
      <c r="K15" s="21"/>
      <c r="L15" s="21"/>
      <c r="M15" s="21"/>
      <c r="N15" s="21"/>
      <c r="O15" s="21"/>
      <c r="P15" s="21"/>
    </row>
    <row r="16" spans="2:16" ht="19.5" customHeight="1">
      <c r="B16" s="131"/>
      <c r="C16" s="131"/>
      <c r="D16" s="131"/>
      <c r="E16" s="131"/>
      <c r="F16" s="131"/>
      <c r="G16" s="131"/>
      <c r="H16" s="131"/>
      <c r="I16" s="102"/>
      <c r="J16" s="21"/>
      <c r="K16" s="21"/>
      <c r="L16" s="21"/>
      <c r="M16" s="21"/>
      <c r="N16" s="21"/>
      <c r="O16" s="21"/>
      <c r="P16" s="21"/>
    </row>
    <row r="17" spans="2:16" ht="19.5" customHeight="1">
      <c r="B17" s="131"/>
      <c r="C17" s="131"/>
      <c r="D17" s="131"/>
      <c r="E17" s="131"/>
      <c r="F17" s="131"/>
      <c r="G17" s="131"/>
      <c r="H17" s="131"/>
      <c r="I17" s="102"/>
      <c r="J17" s="21"/>
      <c r="K17" s="21"/>
      <c r="L17" s="21"/>
      <c r="M17" s="21"/>
      <c r="N17" s="21"/>
      <c r="O17" s="21"/>
      <c r="P17" s="21"/>
    </row>
    <row r="18" spans="2:16" ht="19.5" customHeight="1">
      <c r="B18" s="131"/>
      <c r="C18" s="131"/>
      <c r="D18" s="131"/>
      <c r="E18" s="131"/>
      <c r="F18" s="131"/>
      <c r="G18" s="131"/>
      <c r="H18" s="131"/>
      <c r="I18" s="102"/>
      <c r="J18" s="21"/>
      <c r="K18" s="21"/>
      <c r="L18" s="21"/>
      <c r="M18" s="21"/>
      <c r="N18" s="21"/>
      <c r="O18" s="21"/>
      <c r="P18" s="21"/>
    </row>
    <row r="19" spans="2:16">
      <c r="B19" s="111"/>
      <c r="C19" s="111"/>
      <c r="D19" s="111"/>
      <c r="E19" s="111"/>
      <c r="F19" s="111"/>
      <c r="G19" s="111"/>
      <c r="H19" s="111"/>
      <c r="I19" s="109"/>
      <c r="J19" s="21"/>
      <c r="K19" s="21"/>
      <c r="L19" s="21"/>
      <c r="M19" s="21"/>
      <c r="N19" s="21"/>
      <c r="O19" s="21"/>
      <c r="P19" s="21"/>
    </row>
    <row r="20" spans="2:16">
      <c r="J20" s="21"/>
      <c r="K20" s="21"/>
      <c r="L20" s="21"/>
      <c r="M20" s="21"/>
      <c r="N20" s="21"/>
      <c r="O20" s="21"/>
      <c r="P20" s="21"/>
    </row>
    <row r="21" spans="2:16">
      <c r="B21" s="2" t="s">
        <v>125</v>
      </c>
      <c r="C21" s="3"/>
      <c r="D21" s="3"/>
      <c r="E21" s="3"/>
      <c r="F21" s="3"/>
      <c r="G21" s="3"/>
      <c r="H21" s="3"/>
      <c r="J21" s="21"/>
      <c r="K21" s="21"/>
      <c r="L21" s="21"/>
      <c r="M21" s="21"/>
      <c r="N21" s="21"/>
      <c r="O21" s="21"/>
      <c r="P21" s="21"/>
    </row>
    <row r="22" spans="2:16">
      <c r="J22" s="21"/>
      <c r="K22" s="21"/>
      <c r="L22" s="21"/>
      <c r="M22" s="21"/>
      <c r="N22" s="21"/>
      <c r="O22" s="21"/>
      <c r="P22" s="21"/>
    </row>
    <row r="23" spans="2:16">
      <c r="B23" s="8" t="s">
        <v>29</v>
      </c>
      <c r="C23" s="9" t="s">
        <v>53</v>
      </c>
      <c r="D23" s="9" t="s">
        <v>2</v>
      </c>
      <c r="E23" s="9" t="s">
        <v>3</v>
      </c>
      <c r="F23" s="9" t="s">
        <v>4</v>
      </c>
      <c r="G23" s="9" t="s">
        <v>75</v>
      </c>
      <c r="H23" s="10" t="s">
        <v>5</v>
      </c>
      <c r="I23" s="103"/>
      <c r="J23" s="21"/>
      <c r="K23" s="21"/>
      <c r="L23" s="21"/>
      <c r="M23" s="21"/>
      <c r="N23" s="21"/>
      <c r="O23" s="21"/>
      <c r="P23" s="21"/>
    </row>
    <row r="24" spans="2:16">
      <c r="B24" t="s">
        <v>10</v>
      </c>
      <c r="C24" s="41">
        <f>Historical!E90</f>
        <v>302399.7894289114</v>
      </c>
      <c r="D24" s="41">
        <f>Historical!F90</f>
        <v>404693.42341463408</v>
      </c>
      <c r="E24" s="41">
        <f>Historical!G90</f>
        <v>522999.67400000012</v>
      </c>
      <c r="F24" s="41">
        <f>Historical!H90</f>
        <v>656958.00600000005</v>
      </c>
      <c r="G24" s="41">
        <f>Historical!I90</f>
        <v>758223.74400000006</v>
      </c>
      <c r="H24" s="42">
        <f>SUM(C24:G24)</f>
        <v>2645274.6368435458</v>
      </c>
      <c r="I24" s="103"/>
      <c r="J24" s="21"/>
      <c r="K24" s="21"/>
      <c r="L24" s="21"/>
      <c r="M24" s="21"/>
      <c r="N24" s="21"/>
      <c r="O24" s="21"/>
      <c r="P24" s="21"/>
    </row>
    <row r="25" spans="2:16">
      <c r="B25" t="s">
        <v>37</v>
      </c>
      <c r="C25" s="41">
        <f>Historical!E135</f>
        <v>0</v>
      </c>
      <c r="D25" s="41">
        <f>Historical!F135</f>
        <v>0</v>
      </c>
      <c r="E25" s="41">
        <f>Historical!G135</f>
        <v>0</v>
      </c>
      <c r="F25" s="41">
        <f>Historical!H135</f>
        <v>0</v>
      </c>
      <c r="G25" s="41">
        <f>Historical!I135</f>
        <v>0</v>
      </c>
      <c r="H25" s="42">
        <f>SUM(C25:G25)</f>
        <v>0</v>
      </c>
      <c r="J25" s="21"/>
      <c r="K25" s="21"/>
      <c r="L25" s="21"/>
      <c r="M25" s="21"/>
      <c r="N25" s="21"/>
      <c r="O25" s="21"/>
      <c r="P25" s="21"/>
    </row>
    <row r="26" spans="2:16">
      <c r="B26" t="s">
        <v>11</v>
      </c>
      <c r="C26" s="41"/>
      <c r="D26" s="41"/>
      <c r="E26" s="41"/>
      <c r="F26" s="41"/>
      <c r="G26" s="41"/>
      <c r="H26" s="82">
        <f>SUM(C26:G26)</f>
        <v>0</v>
      </c>
      <c r="J26" s="21"/>
      <c r="K26" s="21"/>
      <c r="L26" s="21"/>
      <c r="M26" s="21"/>
      <c r="N26" s="21"/>
      <c r="O26" s="21"/>
      <c r="P26" s="21"/>
    </row>
    <row r="27" spans="2:16">
      <c r="B27" s="11" t="s">
        <v>12</v>
      </c>
      <c r="C27" s="43">
        <f>SUM(C24:C26)</f>
        <v>302399.7894289114</v>
      </c>
      <c r="D27" s="43">
        <f t="shared" ref="D27:H27" si="0">SUM(D24:D26)</f>
        <v>404693.42341463408</v>
      </c>
      <c r="E27" s="43">
        <f t="shared" si="0"/>
        <v>522999.67400000012</v>
      </c>
      <c r="F27" s="43">
        <f t="shared" si="0"/>
        <v>656958.00600000005</v>
      </c>
      <c r="G27" s="43">
        <f t="shared" si="0"/>
        <v>758223.74400000006</v>
      </c>
      <c r="H27" s="43">
        <f t="shared" si="0"/>
        <v>2645274.6368435458</v>
      </c>
      <c r="I27" s="85"/>
    </row>
    <row r="29" spans="2:16">
      <c r="B29" t="s">
        <v>126</v>
      </c>
      <c r="C29" s="118">
        <f>Historical!E48</f>
        <v>16948</v>
      </c>
      <c r="D29" s="118">
        <f>Historical!F48</f>
        <v>13904</v>
      </c>
      <c r="E29" s="118">
        <f>Historical!G48</f>
        <v>18594</v>
      </c>
      <c r="F29" s="118">
        <f>Historical!H48</f>
        <v>16644</v>
      </c>
      <c r="G29" s="118">
        <f>Historical!I48</f>
        <v>18696</v>
      </c>
      <c r="H29" s="84">
        <f>SUM(C29:G29)</f>
        <v>84786</v>
      </c>
    </row>
    <row r="31" spans="2:16">
      <c r="B31" s="8" t="s">
        <v>27</v>
      </c>
      <c r="C31" s="9" t="s">
        <v>53</v>
      </c>
      <c r="D31" s="9" t="s">
        <v>2</v>
      </c>
      <c r="E31" s="9" t="s">
        <v>3</v>
      </c>
      <c r="F31" s="9" t="s">
        <v>4</v>
      </c>
      <c r="G31" s="9" t="s">
        <v>75</v>
      </c>
    </row>
    <row r="32" spans="2:16">
      <c r="B32" t="s">
        <v>23</v>
      </c>
      <c r="C32" s="66">
        <f>C27/C29</f>
        <v>17.842800886766074</v>
      </c>
      <c r="D32" s="66">
        <f>D27/D29</f>
        <v>29.106258876196353</v>
      </c>
      <c r="E32" s="66">
        <f>E27/E29</f>
        <v>28.127335377003341</v>
      </c>
      <c r="F32" s="66">
        <f>F27/F29</f>
        <v>39.471161139149245</v>
      </c>
      <c r="G32" s="66">
        <f>G27/G29</f>
        <v>40.555399229781777</v>
      </c>
    </row>
    <row r="35" spans="2:9">
      <c r="B35" s="2" t="s">
        <v>48</v>
      </c>
      <c r="C35" s="3"/>
      <c r="D35" s="3"/>
      <c r="E35" s="3"/>
      <c r="F35" s="3"/>
      <c r="G35" s="3"/>
      <c r="H35" s="3"/>
    </row>
    <row r="37" spans="2:9">
      <c r="B37" s="8" t="s">
        <v>29</v>
      </c>
      <c r="C37" s="9" t="s">
        <v>18</v>
      </c>
      <c r="D37" s="9" t="s">
        <v>19</v>
      </c>
      <c r="E37" s="9" t="s">
        <v>20</v>
      </c>
      <c r="F37" s="9" t="s">
        <v>21</v>
      </c>
      <c r="G37" s="9" t="s">
        <v>22</v>
      </c>
      <c r="H37" s="10" t="s">
        <v>5</v>
      </c>
      <c r="I37" s="104"/>
    </row>
    <row r="38" spans="2:9">
      <c r="B38" t="s">
        <v>10</v>
      </c>
      <c r="C38" s="41">
        <f>Projected!E74</f>
        <v>803698.63954725582</v>
      </c>
      <c r="D38" s="41">
        <f>Projected!F74</f>
        <v>830958.08815409977</v>
      </c>
      <c r="E38" s="41">
        <f>Projected!G74</f>
        <v>863656.28892296343</v>
      </c>
      <c r="F38" s="41">
        <f>Projected!H74</f>
        <v>899588.70882360346</v>
      </c>
      <c r="G38" s="41">
        <f>Projected!I74</f>
        <v>935356.35588642978</v>
      </c>
      <c r="H38" s="42">
        <f>SUM(C38:G38)</f>
        <v>4333258.0813343525</v>
      </c>
      <c r="I38" s="105"/>
    </row>
    <row r="39" spans="2:9">
      <c r="B39" t="s">
        <v>37</v>
      </c>
      <c r="C39" s="41">
        <f>Projected!E82</f>
        <v>53154.446136108738</v>
      </c>
      <c r="D39" s="41">
        <f>Projected!F82</f>
        <v>54957.312062930199</v>
      </c>
      <c r="E39" s="41">
        <f>Projected!G82</f>
        <v>57119.882292606497</v>
      </c>
      <c r="F39" s="41">
        <f>Projected!H82</f>
        <v>59496.354995390386</v>
      </c>
      <c r="G39" s="41">
        <f>Projected!I82</f>
        <v>61861.930070007103</v>
      </c>
      <c r="H39" s="42">
        <f>SUM(C39:G39)</f>
        <v>286589.92555704294</v>
      </c>
      <c r="I39" s="105"/>
    </row>
    <row r="40" spans="2:9">
      <c r="B40" t="s">
        <v>11</v>
      </c>
      <c r="C40" s="41">
        <f>(C38+C39)*C42</f>
        <v>31678.640524691637</v>
      </c>
      <c r="D40" s="41">
        <f t="shared" ref="D40:G40" si="1">(D38+D39)*D42</f>
        <v>32753.100814687863</v>
      </c>
      <c r="E40" s="41">
        <f t="shared" si="1"/>
        <v>34041.935331745823</v>
      </c>
      <c r="F40" s="41">
        <f t="shared" si="1"/>
        <v>35458.250051223113</v>
      </c>
      <c r="G40" s="41">
        <f t="shared" si="1"/>
        <v>36868.07007325974</v>
      </c>
      <c r="H40" s="82">
        <f>SUM(C40:G40)</f>
        <v>170799.99679560817</v>
      </c>
      <c r="I40" s="21"/>
    </row>
    <row r="41" spans="2:9">
      <c r="B41" s="11" t="s">
        <v>12</v>
      </c>
      <c r="C41" s="43">
        <f t="shared" ref="C41:H41" si="2">SUM(C38:C40)</f>
        <v>888531.72620805621</v>
      </c>
      <c r="D41" s="43">
        <f t="shared" si="2"/>
        <v>918668.50103171787</v>
      </c>
      <c r="E41" s="43">
        <f t="shared" si="2"/>
        <v>954818.10654731572</v>
      </c>
      <c r="F41" s="43">
        <f t="shared" si="2"/>
        <v>994543.31387021695</v>
      </c>
      <c r="G41" s="43">
        <f t="shared" si="2"/>
        <v>1034086.3560296966</v>
      </c>
      <c r="H41" s="43">
        <f t="shared" si="2"/>
        <v>4790648.0036870036</v>
      </c>
      <c r="I41" s="21"/>
    </row>
    <row r="42" spans="2:9">
      <c r="B42" s="11" t="s">
        <v>116</v>
      </c>
      <c r="C42" s="78">
        <v>3.6970912579986831E-2</v>
      </c>
      <c r="D42" s="78">
        <v>3.6970912579986831E-2</v>
      </c>
      <c r="E42" s="78">
        <v>3.6970912579986831E-2</v>
      </c>
      <c r="F42" s="78">
        <v>3.6970912579986831E-2</v>
      </c>
      <c r="G42" s="78">
        <v>3.6970912579986831E-2</v>
      </c>
      <c r="I42" s="85"/>
    </row>
    <row r="43" spans="2:9">
      <c r="I43" s="21"/>
    </row>
    <row r="44" spans="2:9">
      <c r="B44" s="8" t="s">
        <v>26</v>
      </c>
    </row>
    <row r="45" spans="2:9">
      <c r="B45" s="125" t="s">
        <v>127</v>
      </c>
      <c r="C45" s="125"/>
      <c r="D45" s="125"/>
      <c r="E45" s="125"/>
      <c r="F45" s="125"/>
      <c r="G45" s="125"/>
      <c r="H45" s="125"/>
    </row>
    <row r="46" spans="2:9">
      <c r="B46" s="126"/>
      <c r="C46" s="126"/>
      <c r="D46" s="126"/>
      <c r="E46" s="126"/>
      <c r="F46" s="126"/>
      <c r="G46" s="126"/>
      <c r="H46" s="126"/>
    </row>
    <row r="47" spans="2:9">
      <c r="B47" s="126"/>
      <c r="C47" s="126"/>
      <c r="D47" s="126"/>
      <c r="E47" s="126"/>
      <c r="F47" s="126"/>
      <c r="G47" s="126"/>
      <c r="H47" s="126"/>
    </row>
    <row r="48" spans="2:9">
      <c r="I48" s="66"/>
    </row>
    <row r="50" spans="2:8">
      <c r="B50" s="2" t="s">
        <v>49</v>
      </c>
      <c r="C50" s="3"/>
      <c r="D50" s="3"/>
      <c r="E50" s="3"/>
      <c r="F50" s="3"/>
      <c r="G50" s="3"/>
      <c r="H50" s="3"/>
    </row>
    <row r="51" spans="2:8">
      <c r="B51" s="1"/>
    </row>
    <row r="52" spans="2:8">
      <c r="B52" s="8" t="s">
        <v>28</v>
      </c>
      <c r="C52" s="9" t="s">
        <v>18</v>
      </c>
      <c r="D52" s="9" t="s">
        <v>19</v>
      </c>
      <c r="E52" s="9" t="s">
        <v>20</v>
      </c>
      <c r="F52" s="9" t="s">
        <v>21</v>
      </c>
      <c r="G52" s="9" t="s">
        <v>22</v>
      </c>
      <c r="H52" s="10" t="s">
        <v>5</v>
      </c>
    </row>
    <row r="53" spans="2:8">
      <c r="B53" t="s">
        <v>50</v>
      </c>
      <c r="C53" s="83">
        <v>16957</v>
      </c>
      <c r="D53" s="83">
        <f>C53</f>
        <v>16957</v>
      </c>
      <c r="E53" s="83">
        <f>D53</f>
        <v>16957</v>
      </c>
      <c r="F53" s="83">
        <f>E53</f>
        <v>16957</v>
      </c>
      <c r="G53" s="83">
        <f>F53</f>
        <v>16957</v>
      </c>
      <c r="H53" s="84">
        <f>SUM(C53:G53)</f>
        <v>84785</v>
      </c>
    </row>
    <row r="54" spans="2:8">
      <c r="C54" s="119"/>
    </row>
    <row r="55" spans="2:8">
      <c r="B55" s="8" t="s">
        <v>27</v>
      </c>
      <c r="C55" s="9" t="s">
        <v>18</v>
      </c>
      <c r="D55" s="9" t="s">
        <v>19</v>
      </c>
      <c r="E55" s="9" t="s">
        <v>20</v>
      </c>
      <c r="F55" s="9" t="s">
        <v>21</v>
      </c>
      <c r="G55" s="9" t="s">
        <v>22</v>
      </c>
      <c r="H55" s="10" t="s">
        <v>5</v>
      </c>
    </row>
    <row r="56" spans="2:8">
      <c r="B56" t="s">
        <v>23</v>
      </c>
      <c r="C56" s="66">
        <f t="shared" ref="C56:H56" si="3">C41/C53</f>
        <v>52.399111057855528</v>
      </c>
      <c r="D56" s="66">
        <f t="shared" si="3"/>
        <v>54.176357907160337</v>
      </c>
      <c r="E56" s="66">
        <f t="shared" si="3"/>
        <v>56.308197590807083</v>
      </c>
      <c r="F56" s="66">
        <f t="shared" si="3"/>
        <v>58.650900151572621</v>
      </c>
      <c r="G56" s="66">
        <f t="shared" si="3"/>
        <v>60.982859941599145</v>
      </c>
      <c r="H56" s="66">
        <f t="shared" si="3"/>
        <v>56.503485329798949</v>
      </c>
    </row>
  </sheetData>
  <mergeCells count="4">
    <mergeCell ref="B45:H47"/>
    <mergeCell ref="C3:E3"/>
    <mergeCell ref="B13:H13"/>
    <mergeCell ref="B14:H18"/>
  </mergeCell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L15"/>
  <sheetViews>
    <sheetView workbookViewId="0">
      <selection sqref="A1:C1"/>
    </sheetView>
  </sheetViews>
  <sheetFormatPr defaultRowHeight="15"/>
  <cols>
    <col min="1" max="1" width="51.85546875" customWidth="1"/>
    <col min="2" max="2" width="20.85546875" customWidth="1"/>
    <col min="3" max="3" width="20" customWidth="1"/>
    <col min="4" max="4" width="17.28515625" customWidth="1"/>
    <col min="5" max="5" width="16" customWidth="1"/>
  </cols>
  <sheetData>
    <row r="1" spans="1:12">
      <c r="A1" s="132" t="s">
        <v>103</v>
      </c>
      <c r="B1" s="132"/>
      <c r="C1" s="132"/>
      <c r="D1" s="85"/>
      <c r="E1" s="85"/>
      <c r="F1" s="85"/>
      <c r="G1" s="85"/>
      <c r="H1" s="85"/>
      <c r="I1" s="85"/>
      <c r="J1" s="85"/>
      <c r="K1" s="85"/>
      <c r="L1" s="21"/>
    </row>
    <row r="2" spans="1:12">
      <c r="A2" s="4" t="s">
        <v>0</v>
      </c>
      <c r="B2" s="127" t="s">
        <v>102</v>
      </c>
      <c r="C2" s="133"/>
    </row>
    <row r="3" spans="1:12">
      <c r="A3" s="4" t="s">
        <v>97</v>
      </c>
      <c r="B3" s="127" t="s">
        <v>98</v>
      </c>
      <c r="C3" s="128"/>
    </row>
    <row r="4" spans="1:12">
      <c r="A4" s="69" t="s">
        <v>130</v>
      </c>
      <c r="B4" s="134">
        <f>'AER Summary'!C6</f>
        <v>54.176357907160337</v>
      </c>
      <c r="C4" s="135"/>
    </row>
    <row r="6" spans="1:12">
      <c r="A6" s="69" t="s">
        <v>106</v>
      </c>
    </row>
    <row r="9" spans="1:12">
      <c r="A9" s="2" t="s">
        <v>107</v>
      </c>
    </row>
    <row r="10" spans="1:12">
      <c r="A10" s="8" t="s">
        <v>107</v>
      </c>
      <c r="B10" s="87" t="s">
        <v>82</v>
      </c>
      <c r="C10" s="87" t="s">
        <v>109</v>
      </c>
      <c r="D10" s="87" t="s">
        <v>108</v>
      </c>
    </row>
    <row r="11" spans="1:12">
      <c r="A11" s="86" t="s">
        <v>110</v>
      </c>
      <c r="B11" s="91">
        <f>B4</f>
        <v>54.176357907160337</v>
      </c>
      <c r="C11" s="91">
        <v>92.13</v>
      </c>
      <c r="D11" s="91">
        <v>56.09</v>
      </c>
    </row>
    <row r="12" spans="1:12">
      <c r="A12" s="86" t="s">
        <v>111</v>
      </c>
      <c r="B12" s="93">
        <v>16957</v>
      </c>
      <c r="C12" s="93">
        <v>10903</v>
      </c>
      <c r="D12" s="93">
        <v>7000</v>
      </c>
    </row>
    <row r="13" spans="1:12">
      <c r="A13" s="86" t="s">
        <v>112</v>
      </c>
      <c r="B13" s="94">
        <f>B11*B12</f>
        <v>918668.50103171787</v>
      </c>
      <c r="C13" s="94">
        <f>C11*C12</f>
        <v>1004493.3899999999</v>
      </c>
      <c r="D13" s="94">
        <f>D11*D12</f>
        <v>392630</v>
      </c>
    </row>
    <row r="15" spans="1:12">
      <c r="B15" s="92"/>
      <c r="C15" t="s">
        <v>115</v>
      </c>
    </row>
  </sheetData>
  <mergeCells count="4">
    <mergeCell ref="A1:C1"/>
    <mergeCell ref="B2:C2"/>
    <mergeCell ref="B3:C3"/>
    <mergeCell ref="B4:C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A1:X31"/>
  <sheetViews>
    <sheetView workbookViewId="0">
      <selection sqref="A1:K1"/>
    </sheetView>
  </sheetViews>
  <sheetFormatPr defaultRowHeight="15"/>
  <cols>
    <col min="1" max="1" width="2.42578125" style="76" customWidth="1"/>
    <col min="2" max="2" width="10.140625" style="76" customWidth="1"/>
    <col min="3" max="8" width="13.140625" style="76" customWidth="1"/>
    <col min="9" max="10" width="9.5703125" style="76" bestFit="1" customWidth="1"/>
    <col min="11" max="15" width="9.140625" style="76"/>
    <col min="16" max="16" width="5.28515625" style="76" customWidth="1"/>
    <col min="17" max="17" width="2.42578125" customWidth="1"/>
  </cols>
  <sheetData>
    <row r="1" spans="1:18">
      <c r="A1" s="132" t="s">
        <v>104</v>
      </c>
      <c r="B1" s="132"/>
      <c r="C1" s="132"/>
      <c r="D1" s="132"/>
      <c r="E1" s="132"/>
      <c r="F1" s="132"/>
      <c r="G1" s="132"/>
      <c r="H1" s="132"/>
      <c r="I1" s="132"/>
      <c r="J1" s="132"/>
      <c r="K1" s="132"/>
    </row>
    <row r="2" spans="1:18">
      <c r="A2" s="88" t="s">
        <v>0</v>
      </c>
      <c r="B2" s="8"/>
      <c r="C2" s="127" t="s">
        <v>102</v>
      </c>
      <c r="D2" s="140"/>
      <c r="E2" s="140"/>
      <c r="F2" s="140"/>
      <c r="G2" s="140"/>
      <c r="H2" s="140"/>
      <c r="I2" s="140"/>
      <c r="J2" s="140"/>
      <c r="K2" s="140"/>
      <c r="R2" s="89"/>
    </row>
    <row r="3" spans="1:18">
      <c r="R3" s="89"/>
    </row>
    <row r="4" spans="1:18" ht="15" customHeight="1">
      <c r="A4" s="136" t="s">
        <v>114</v>
      </c>
      <c r="B4" s="136"/>
      <c r="C4" s="136"/>
      <c r="D4" s="136"/>
      <c r="E4" s="136"/>
      <c r="F4" s="136"/>
      <c r="G4" s="136"/>
      <c r="H4" s="136"/>
      <c r="I4" s="136"/>
      <c r="J4" s="136"/>
      <c r="K4" s="136"/>
      <c r="L4" s="136"/>
      <c r="M4" s="136"/>
      <c r="N4" s="136"/>
      <c r="O4" s="136"/>
      <c r="R4" s="90"/>
    </row>
    <row r="5" spans="1:18" ht="15" customHeight="1">
      <c r="A5" s="130" t="s">
        <v>113</v>
      </c>
      <c r="B5" s="130"/>
      <c r="C5" s="130"/>
      <c r="D5" s="130"/>
      <c r="E5" s="130"/>
      <c r="F5" s="130"/>
      <c r="G5" s="130"/>
      <c r="H5" s="130"/>
      <c r="I5" s="130"/>
      <c r="J5" s="130"/>
      <c r="K5" s="130"/>
      <c r="L5" s="130"/>
      <c r="M5" s="130"/>
      <c r="N5" s="130"/>
      <c r="O5" s="130"/>
      <c r="R5" s="90"/>
    </row>
    <row r="6" spans="1:18">
      <c r="A6" s="141"/>
      <c r="B6" s="141"/>
      <c r="C6" s="141"/>
      <c r="D6" s="141"/>
      <c r="E6" s="141"/>
      <c r="F6" s="141"/>
      <c r="G6" s="141"/>
      <c r="H6" s="141"/>
      <c r="I6" s="141"/>
      <c r="J6" s="141"/>
      <c r="K6" s="141"/>
      <c r="L6" s="141"/>
      <c r="M6" s="141"/>
      <c r="N6" s="141"/>
      <c r="O6" s="141"/>
    </row>
    <row r="7" spans="1:18">
      <c r="A7" s="141"/>
      <c r="B7" s="141"/>
      <c r="C7" s="141"/>
      <c r="D7" s="141"/>
      <c r="E7" s="141"/>
      <c r="F7" s="141"/>
      <c r="G7" s="141"/>
      <c r="H7" s="141"/>
      <c r="I7" s="141"/>
      <c r="J7" s="141"/>
      <c r="K7" s="141"/>
      <c r="L7" s="141"/>
      <c r="M7" s="141"/>
      <c r="N7" s="141"/>
      <c r="O7" s="141"/>
    </row>
    <row r="8" spans="1:18">
      <c r="A8" s="141"/>
      <c r="B8" s="141"/>
      <c r="C8" s="141"/>
      <c r="D8" s="141"/>
      <c r="E8" s="141"/>
      <c r="F8" s="141"/>
      <c r="G8" s="141"/>
      <c r="H8" s="141"/>
      <c r="I8" s="141"/>
      <c r="J8" s="141"/>
      <c r="K8" s="141"/>
      <c r="L8" s="141"/>
      <c r="M8" s="141"/>
      <c r="N8" s="141"/>
      <c r="O8" s="141"/>
    </row>
    <row r="11" spans="1:18">
      <c r="A11" s="136" t="s">
        <v>105</v>
      </c>
      <c r="B11" s="136"/>
      <c r="C11" s="136"/>
      <c r="D11" s="136"/>
      <c r="E11" s="136"/>
      <c r="F11" s="136"/>
      <c r="G11" s="136"/>
      <c r="H11" s="136"/>
      <c r="I11" s="136"/>
      <c r="J11" s="136"/>
      <c r="K11" s="136"/>
      <c r="L11" s="136"/>
      <c r="M11" s="136"/>
      <c r="N11" s="136"/>
      <c r="O11" s="136"/>
    </row>
    <row r="12" spans="1:18" ht="15" customHeight="1">
      <c r="A12" s="130" t="s">
        <v>129</v>
      </c>
      <c r="B12" s="130"/>
      <c r="C12" s="130"/>
      <c r="D12" s="130"/>
      <c r="E12" s="130"/>
      <c r="F12" s="130"/>
      <c r="G12" s="130"/>
      <c r="H12" s="130"/>
      <c r="I12" s="130"/>
      <c r="J12" s="130"/>
      <c r="K12" s="130"/>
      <c r="L12" s="130"/>
      <c r="M12" s="130"/>
      <c r="N12" s="130"/>
      <c r="O12" s="130"/>
    </row>
    <row r="13" spans="1:18">
      <c r="A13" s="131"/>
      <c r="B13" s="131"/>
      <c r="C13" s="131"/>
      <c r="D13" s="131"/>
      <c r="E13" s="131"/>
      <c r="F13" s="131"/>
      <c r="G13" s="131"/>
      <c r="H13" s="131"/>
      <c r="I13" s="131"/>
      <c r="J13" s="131"/>
      <c r="K13" s="131"/>
      <c r="L13" s="131"/>
      <c r="M13" s="131"/>
      <c r="N13" s="131"/>
      <c r="O13" s="131"/>
    </row>
    <row r="14" spans="1:18">
      <c r="A14" s="131"/>
      <c r="B14" s="131"/>
      <c r="C14" s="131"/>
      <c r="D14" s="131"/>
      <c r="E14" s="131"/>
      <c r="F14" s="131"/>
      <c r="G14" s="131"/>
      <c r="H14" s="131"/>
      <c r="I14" s="131"/>
      <c r="J14" s="131"/>
      <c r="K14" s="131"/>
      <c r="L14" s="131"/>
      <c r="M14" s="131"/>
      <c r="N14" s="131"/>
      <c r="O14" s="131"/>
    </row>
    <row r="17" spans="1:24">
      <c r="A17" s="136" t="s">
        <v>25</v>
      </c>
      <c r="B17" s="136"/>
      <c r="C17" s="136"/>
      <c r="D17" s="136"/>
      <c r="E17" s="136"/>
      <c r="F17" s="136"/>
      <c r="G17" s="136"/>
      <c r="H17" s="136"/>
      <c r="I17" s="136"/>
      <c r="J17" s="136"/>
      <c r="K17" s="136"/>
      <c r="L17" s="136"/>
      <c r="M17" s="136"/>
      <c r="N17" s="136"/>
      <c r="O17" s="136"/>
    </row>
    <row r="18" spans="1:24">
      <c r="A18" s="137" t="s">
        <v>131</v>
      </c>
      <c r="B18" s="137"/>
      <c r="C18" s="137"/>
      <c r="D18" s="137"/>
      <c r="E18" s="137"/>
      <c r="F18" s="137"/>
      <c r="G18" s="137"/>
      <c r="H18" s="137"/>
      <c r="I18" s="137"/>
      <c r="J18" s="137"/>
      <c r="K18" s="137"/>
      <c r="L18" s="137"/>
      <c r="M18" s="137"/>
      <c r="N18" s="137"/>
      <c r="O18" s="137"/>
    </row>
    <row r="19" spans="1:24">
      <c r="A19" s="138"/>
      <c r="B19" s="138"/>
      <c r="C19" s="138"/>
      <c r="D19" s="138"/>
      <c r="E19" s="138"/>
      <c r="F19" s="138"/>
      <c r="G19" s="138"/>
      <c r="H19" s="138"/>
      <c r="I19" s="138"/>
      <c r="J19" s="138"/>
      <c r="K19" s="138"/>
      <c r="L19" s="138"/>
      <c r="M19" s="138"/>
      <c r="N19" s="138"/>
      <c r="O19" s="138"/>
    </row>
    <row r="20" spans="1:24">
      <c r="A20" s="138"/>
      <c r="B20" s="138"/>
      <c r="C20" s="138"/>
      <c r="D20" s="138"/>
      <c r="E20" s="138"/>
      <c r="F20" s="138"/>
      <c r="G20" s="138"/>
      <c r="H20" s="138"/>
      <c r="I20" s="138"/>
      <c r="J20" s="138"/>
      <c r="K20" s="138"/>
      <c r="L20" s="138"/>
      <c r="M20" s="138"/>
      <c r="N20" s="138"/>
      <c r="O20" s="138"/>
      <c r="T20" s="139"/>
      <c r="U20" s="139"/>
      <c r="V20" s="139"/>
      <c r="W20" s="139"/>
      <c r="X20" s="139"/>
    </row>
    <row r="21" spans="1:24">
      <c r="A21" s="138"/>
      <c r="B21" s="138"/>
      <c r="C21" s="138"/>
      <c r="D21" s="138"/>
      <c r="E21" s="138"/>
      <c r="F21" s="138"/>
      <c r="G21" s="138"/>
      <c r="H21" s="138"/>
      <c r="I21" s="138"/>
      <c r="J21" s="138"/>
      <c r="K21" s="138"/>
      <c r="L21" s="138"/>
      <c r="M21" s="138"/>
      <c r="N21" s="138"/>
      <c r="O21" s="138"/>
      <c r="T21" s="139"/>
      <c r="U21" s="139"/>
      <c r="V21" s="139"/>
      <c r="W21" s="139"/>
      <c r="X21" s="139"/>
    </row>
    <row r="22" spans="1:24">
      <c r="A22" s="138"/>
      <c r="B22" s="138"/>
      <c r="C22" s="138"/>
      <c r="D22" s="138"/>
      <c r="E22" s="138"/>
      <c r="F22" s="138"/>
      <c r="G22" s="138"/>
      <c r="H22" s="138"/>
      <c r="I22" s="138"/>
      <c r="J22" s="138"/>
      <c r="K22" s="138"/>
      <c r="L22" s="138"/>
      <c r="M22" s="138"/>
      <c r="N22" s="138"/>
      <c r="O22" s="138"/>
    </row>
    <row r="23" spans="1:24">
      <c r="A23" s="138"/>
      <c r="B23" s="138"/>
      <c r="C23" s="138"/>
      <c r="D23" s="138"/>
      <c r="E23" s="138"/>
      <c r="F23" s="138"/>
      <c r="G23" s="138"/>
      <c r="H23" s="138"/>
      <c r="I23" s="138"/>
      <c r="J23" s="138"/>
      <c r="K23" s="138"/>
      <c r="L23" s="138"/>
      <c r="M23" s="138"/>
      <c r="N23" s="138"/>
      <c r="O23" s="138"/>
    </row>
    <row r="24" spans="1:24">
      <c r="A24" s="138"/>
      <c r="B24" s="138"/>
      <c r="C24" s="138"/>
      <c r="D24" s="138"/>
      <c r="E24" s="138"/>
      <c r="F24" s="138"/>
      <c r="G24" s="138"/>
      <c r="H24" s="138"/>
      <c r="I24" s="138"/>
      <c r="J24" s="138"/>
      <c r="K24" s="138"/>
      <c r="L24" s="138"/>
      <c r="M24" s="138"/>
      <c r="N24" s="138"/>
      <c r="O24" s="138"/>
    </row>
    <row r="25" spans="1:24">
      <c r="A25" s="138"/>
      <c r="B25" s="138"/>
      <c r="C25" s="138"/>
      <c r="D25" s="138"/>
      <c r="E25" s="138"/>
      <c r="F25" s="138"/>
      <c r="G25" s="138"/>
      <c r="H25" s="138"/>
      <c r="I25" s="138"/>
      <c r="J25" s="138"/>
      <c r="K25" s="138"/>
      <c r="L25" s="138"/>
      <c r="M25" s="138"/>
      <c r="N25" s="138"/>
      <c r="O25" s="138"/>
    </row>
    <row r="26" spans="1:24">
      <c r="A26" s="138"/>
      <c r="B26" s="138"/>
      <c r="C26" s="138"/>
      <c r="D26" s="138"/>
      <c r="E26" s="138"/>
      <c r="F26" s="138"/>
      <c r="G26" s="138"/>
      <c r="H26" s="138"/>
      <c r="I26" s="138"/>
      <c r="J26" s="138"/>
      <c r="K26" s="138"/>
      <c r="L26" s="138"/>
      <c r="M26" s="138"/>
      <c r="N26" s="138"/>
      <c r="O26" s="138"/>
    </row>
    <row r="31" spans="1:24">
      <c r="C31" s="95"/>
    </row>
  </sheetData>
  <mergeCells count="9">
    <mergeCell ref="A17:O17"/>
    <mergeCell ref="A18:O26"/>
    <mergeCell ref="T20:X21"/>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K142"/>
  <sheetViews>
    <sheetView showGridLines="0" workbookViewId="0"/>
  </sheetViews>
  <sheetFormatPr defaultRowHeight="15"/>
  <cols>
    <col min="1" max="1" width="2.5703125" customWidth="1"/>
    <col min="2" max="2" width="25.140625" customWidth="1"/>
    <col min="3" max="3" width="41.7109375" customWidth="1"/>
    <col min="4" max="4" width="22.28515625" customWidth="1"/>
    <col min="5" max="9" width="16" customWidth="1"/>
    <col min="10" max="10" width="14.85546875" customWidth="1"/>
    <col min="11" max="11" width="9.7109375" customWidth="1"/>
    <col min="12" max="12" width="2.5703125" customWidth="1"/>
  </cols>
  <sheetData>
    <row r="2" spans="2:11">
      <c r="B2" s="2" t="s">
        <v>32</v>
      </c>
      <c r="C2" s="3"/>
      <c r="D2" s="3"/>
      <c r="E2" s="3"/>
      <c r="F2" s="3"/>
      <c r="G2" s="3"/>
      <c r="H2" s="3"/>
      <c r="I2" s="3"/>
      <c r="J2" s="3"/>
    </row>
    <row r="3" spans="2:11">
      <c r="B3" s="4" t="s">
        <v>0</v>
      </c>
      <c r="C3" s="57" t="str">
        <f>'AER Summary'!C3:E3</f>
        <v>Site Establishment</v>
      </c>
      <c r="D3" s="58"/>
      <c r="E3" s="58"/>
      <c r="F3" s="58"/>
      <c r="G3" s="58"/>
      <c r="H3" s="58"/>
      <c r="I3" s="58"/>
      <c r="J3" s="58"/>
      <c r="K3" s="58"/>
    </row>
    <row r="4" spans="2:11">
      <c r="B4" s="4" t="s">
        <v>1</v>
      </c>
      <c r="C4" s="57" t="str">
        <f>'AER Summary'!C4:E4</f>
        <v>Fee Based</v>
      </c>
      <c r="D4" s="58"/>
      <c r="E4" s="58"/>
      <c r="F4" s="58"/>
      <c r="G4" s="58"/>
      <c r="H4" s="58"/>
      <c r="I4" s="58"/>
      <c r="J4" s="58"/>
      <c r="K4" s="58"/>
    </row>
    <row r="7" spans="2:11">
      <c r="B7" s="2" t="s">
        <v>6</v>
      </c>
      <c r="C7" s="3"/>
      <c r="D7" s="3"/>
      <c r="E7" s="3"/>
      <c r="F7" s="3"/>
      <c r="G7" s="3"/>
      <c r="H7" s="3"/>
      <c r="I7" s="3"/>
      <c r="J7" s="3"/>
    </row>
    <row r="9" spans="2:11">
      <c r="B9" s="13" t="s">
        <v>13</v>
      </c>
      <c r="C9" s="13" t="s">
        <v>14</v>
      </c>
      <c r="D9" s="13" t="s">
        <v>17</v>
      </c>
      <c r="E9" s="9" t="s">
        <v>53</v>
      </c>
      <c r="F9" s="9" t="s">
        <v>2</v>
      </c>
      <c r="G9" s="9" t="s">
        <v>3</v>
      </c>
      <c r="H9" s="9" t="s">
        <v>4</v>
      </c>
      <c r="I9" s="9" t="s">
        <v>7</v>
      </c>
      <c r="J9" s="10" t="s">
        <v>5</v>
      </c>
    </row>
    <row r="10" spans="2:11">
      <c r="B10" s="44" t="s">
        <v>54</v>
      </c>
      <c r="C10" s="45" t="s">
        <v>93</v>
      </c>
      <c r="D10" s="5" t="s">
        <v>15</v>
      </c>
      <c r="E10" s="46">
        <v>1864338</v>
      </c>
      <c r="F10" s="46">
        <v>1932635</v>
      </c>
      <c r="G10" s="46">
        <v>2584963</v>
      </c>
      <c r="H10" s="46">
        <v>2313565</v>
      </c>
      <c r="I10" s="46">
        <v>2575514</v>
      </c>
      <c r="J10" s="39">
        <f>SUM(E10:I10)</f>
        <v>11271015</v>
      </c>
    </row>
    <row r="11" spans="2:11">
      <c r="B11" s="14"/>
      <c r="C11" s="6"/>
      <c r="D11" s="5"/>
      <c r="E11" s="38"/>
      <c r="F11" s="38"/>
      <c r="G11" s="38"/>
      <c r="H11" s="38"/>
      <c r="I11" s="38"/>
      <c r="J11" s="39">
        <f>SUM(E11:I11)</f>
        <v>0</v>
      </c>
    </row>
    <row r="12" spans="2:11">
      <c r="B12" s="14"/>
      <c r="C12" s="6"/>
      <c r="D12" s="5"/>
      <c r="E12" s="38"/>
      <c r="F12" s="38"/>
      <c r="G12" s="38"/>
      <c r="H12" s="38"/>
      <c r="I12" s="38"/>
      <c r="J12" s="39">
        <f>SUM(E12:I12)</f>
        <v>0</v>
      </c>
    </row>
    <row r="13" spans="2:11">
      <c r="B13" s="14"/>
      <c r="C13" s="6"/>
      <c r="D13" s="5"/>
      <c r="E13" s="38"/>
      <c r="F13" s="38"/>
      <c r="G13" s="38"/>
      <c r="H13" s="38"/>
      <c r="I13" s="38"/>
      <c r="J13" s="39">
        <f>SUM(E13:I13)</f>
        <v>0</v>
      </c>
    </row>
    <row r="14" spans="2:11">
      <c r="B14" s="12" t="s">
        <v>5</v>
      </c>
      <c r="C14" s="15"/>
      <c r="D14" s="11"/>
      <c r="E14" s="40">
        <f>SUM(E10:E13)</f>
        <v>1864338</v>
      </c>
      <c r="F14" s="40">
        <f t="shared" ref="F14" si="0">SUM(F10:F13)</f>
        <v>1932635</v>
      </c>
      <c r="G14" s="40">
        <f t="shared" ref="G14:J14" si="1">SUM(G10:G13)</f>
        <v>2584963</v>
      </c>
      <c r="H14" s="40">
        <f t="shared" si="1"/>
        <v>2313565</v>
      </c>
      <c r="I14" s="40">
        <f t="shared" si="1"/>
        <v>2575514</v>
      </c>
      <c r="J14" s="40">
        <f t="shared" si="1"/>
        <v>11271015</v>
      </c>
    </row>
    <row r="15" spans="2:11">
      <c r="B15" t="s">
        <v>8</v>
      </c>
    </row>
    <row r="17" spans="2:2">
      <c r="B17" t="s">
        <v>30</v>
      </c>
    </row>
    <row r="42" spans="2:10">
      <c r="B42" s="2" t="s">
        <v>34</v>
      </c>
      <c r="C42" s="3"/>
      <c r="D42" s="3"/>
      <c r="E42" s="3"/>
      <c r="F42" s="3"/>
      <c r="G42" s="3"/>
      <c r="H42" s="3"/>
      <c r="I42" s="3"/>
      <c r="J42" s="3"/>
    </row>
    <row r="44" spans="2:10">
      <c r="B44" s="13" t="s">
        <v>24</v>
      </c>
      <c r="C44" s="20" t="s">
        <v>33</v>
      </c>
      <c r="D44" s="8"/>
      <c r="E44" s="9" t="s">
        <v>53</v>
      </c>
      <c r="F44" s="9" t="s">
        <v>2</v>
      </c>
      <c r="G44" s="9" t="s">
        <v>3</v>
      </c>
      <c r="H44" s="9" t="s">
        <v>4</v>
      </c>
      <c r="I44" s="9" t="s">
        <v>7</v>
      </c>
      <c r="J44" s="10" t="s">
        <v>5</v>
      </c>
    </row>
    <row r="45" spans="2:10">
      <c r="B45" s="16" t="s">
        <v>65</v>
      </c>
      <c r="C45" s="7" t="s">
        <v>73</v>
      </c>
      <c r="D45" s="14"/>
      <c r="E45" s="60">
        <v>16948</v>
      </c>
      <c r="F45" s="60">
        <v>13904</v>
      </c>
      <c r="G45" s="60">
        <v>18594</v>
      </c>
      <c r="H45" s="60">
        <v>16644</v>
      </c>
      <c r="I45" s="60">
        <f>1558*12</f>
        <v>18696</v>
      </c>
      <c r="J45" s="61">
        <f>SUM(E45:I45)</f>
        <v>84786</v>
      </c>
    </row>
    <row r="46" spans="2:10">
      <c r="B46" s="16"/>
      <c r="C46" s="7" t="s">
        <v>66</v>
      </c>
      <c r="D46" s="14"/>
      <c r="E46" s="60"/>
      <c r="F46" s="60"/>
      <c r="G46" s="60"/>
      <c r="H46" s="60"/>
      <c r="I46" s="60"/>
      <c r="J46" s="61">
        <f>SUM(E46:I46)</f>
        <v>0</v>
      </c>
    </row>
    <row r="47" spans="2:10">
      <c r="B47" s="17"/>
      <c r="C47" s="7"/>
      <c r="D47" s="14"/>
      <c r="E47" s="60"/>
      <c r="F47" s="60"/>
      <c r="G47" s="60"/>
      <c r="H47" s="60"/>
      <c r="I47" s="60"/>
      <c r="J47" s="61">
        <f>SUM(E47:I47)</f>
        <v>0</v>
      </c>
    </row>
    <row r="48" spans="2:10">
      <c r="B48" s="12" t="s">
        <v>35</v>
      </c>
      <c r="C48" s="15"/>
      <c r="D48" s="11"/>
      <c r="E48" s="62">
        <f t="shared" ref="E48:I48" si="2">SUM(E45:E47)</f>
        <v>16948</v>
      </c>
      <c r="F48" s="62">
        <f t="shared" ref="F48" si="3">SUM(F45:F47)</f>
        <v>13904</v>
      </c>
      <c r="G48" s="62">
        <f t="shared" si="2"/>
        <v>18594</v>
      </c>
      <c r="H48" s="62">
        <f t="shared" si="2"/>
        <v>16644</v>
      </c>
      <c r="I48" s="62">
        <f t="shared" si="2"/>
        <v>18696</v>
      </c>
      <c r="J48" s="62">
        <f>SUM(J45:J47)</f>
        <v>84786</v>
      </c>
    </row>
    <row r="49" spans="2:10">
      <c r="E49" s="1"/>
      <c r="F49" s="1"/>
      <c r="G49" s="1"/>
      <c r="H49" s="1"/>
      <c r="I49" s="1"/>
      <c r="J49" s="1"/>
    </row>
    <row r="50" spans="2:10">
      <c r="B50" s="8" t="s">
        <v>26</v>
      </c>
      <c r="E50" s="1"/>
      <c r="F50" s="1"/>
      <c r="G50" s="1"/>
      <c r="H50" s="1"/>
      <c r="I50" s="1"/>
      <c r="J50" s="1"/>
    </row>
    <row r="51" spans="2:10">
      <c r="B51" s="18"/>
      <c r="C51" s="18"/>
      <c r="D51" s="18"/>
      <c r="E51" s="18"/>
      <c r="F51" s="18"/>
      <c r="G51" s="18"/>
      <c r="H51" s="18"/>
      <c r="I51" s="18"/>
      <c r="J51" s="18"/>
    </row>
    <row r="52" spans="2:10">
      <c r="B52" s="19"/>
      <c r="C52" s="19"/>
      <c r="D52" s="19"/>
      <c r="E52" s="19"/>
      <c r="F52" s="19"/>
      <c r="G52" s="19"/>
      <c r="H52" s="19"/>
      <c r="I52" s="19"/>
      <c r="J52" s="19"/>
    </row>
    <row r="53" spans="2:10">
      <c r="E53" s="1"/>
      <c r="F53" s="1"/>
      <c r="G53" s="1"/>
      <c r="H53" s="1"/>
      <c r="I53" s="1"/>
      <c r="J53" s="1"/>
    </row>
    <row r="54" spans="2:10">
      <c r="E54" s="1"/>
      <c r="F54" s="1"/>
      <c r="G54" s="1"/>
      <c r="H54" s="1"/>
      <c r="I54" s="1"/>
      <c r="J54" s="1"/>
    </row>
    <row r="55" spans="2:10">
      <c r="B55" s="2" t="s">
        <v>9</v>
      </c>
      <c r="C55" s="3"/>
      <c r="D55" s="3"/>
      <c r="E55" s="3"/>
      <c r="F55" s="3"/>
      <c r="G55" s="3"/>
      <c r="H55" s="3"/>
      <c r="I55" s="3"/>
      <c r="J55" s="3"/>
    </row>
    <row r="57" spans="2:10">
      <c r="B57" s="23" t="s">
        <v>36</v>
      </c>
      <c r="C57" s="22"/>
      <c r="D57" s="22"/>
      <c r="E57" s="22"/>
      <c r="F57" s="22"/>
      <c r="G57" s="22"/>
      <c r="H57" s="22"/>
      <c r="I57" s="22"/>
      <c r="J57" s="22"/>
    </row>
    <row r="58" spans="2:10">
      <c r="B58" s="50" t="s">
        <v>58</v>
      </c>
      <c r="C58" s="19"/>
      <c r="D58" s="19"/>
      <c r="E58" s="19"/>
      <c r="F58" s="19"/>
      <c r="G58" s="19"/>
      <c r="H58" s="19"/>
      <c r="I58" s="19"/>
      <c r="J58" s="19"/>
    </row>
    <row r="59" spans="2:10">
      <c r="B59" s="50" t="s">
        <v>59</v>
      </c>
      <c r="C59" s="19"/>
      <c r="D59" s="19"/>
      <c r="E59" s="19"/>
      <c r="F59" s="19"/>
      <c r="G59" s="19"/>
      <c r="H59" s="19"/>
      <c r="I59" s="19"/>
      <c r="J59" s="19"/>
    </row>
    <row r="60" spans="2:10">
      <c r="B60" s="50" t="s">
        <v>60</v>
      </c>
      <c r="C60" s="19"/>
      <c r="D60" s="19"/>
      <c r="E60" s="19"/>
      <c r="F60" s="19"/>
      <c r="G60" s="19"/>
      <c r="H60" s="19"/>
      <c r="I60" s="19"/>
      <c r="J60" s="19"/>
    </row>
    <row r="61" spans="2:10">
      <c r="B61" s="50" t="s">
        <v>61</v>
      </c>
      <c r="C61" s="19"/>
      <c r="D61" s="19"/>
      <c r="E61" s="19"/>
      <c r="F61" s="19"/>
      <c r="G61" s="19"/>
      <c r="H61" s="19"/>
      <c r="I61" s="19"/>
      <c r="J61" s="19"/>
    </row>
    <row r="62" spans="2:10">
      <c r="B62" s="19"/>
      <c r="C62" s="19"/>
      <c r="D62" s="19"/>
      <c r="E62" s="19"/>
      <c r="F62" s="19"/>
      <c r="G62" s="19"/>
      <c r="H62" s="19"/>
      <c r="I62" s="19"/>
      <c r="J62" s="19"/>
    </row>
    <row r="63" spans="2:10">
      <c r="B63" s="50" t="s">
        <v>84</v>
      </c>
      <c r="C63" s="19"/>
      <c r="D63" s="19"/>
      <c r="E63" s="19"/>
      <c r="F63" s="19"/>
      <c r="G63" s="19"/>
      <c r="H63" s="19"/>
      <c r="I63" s="19"/>
      <c r="J63" s="19"/>
    </row>
    <row r="64" spans="2:10">
      <c r="B64" s="50" t="s">
        <v>77</v>
      </c>
      <c r="C64" s="19"/>
      <c r="D64" s="19"/>
      <c r="E64" s="19"/>
      <c r="F64" s="19"/>
      <c r="G64" s="19"/>
      <c r="H64" s="19"/>
      <c r="I64" s="19"/>
      <c r="J64" s="19"/>
    </row>
    <row r="65" spans="2:11">
      <c r="B65" s="50"/>
      <c r="C65" s="19"/>
      <c r="D65" s="19"/>
      <c r="E65" s="19"/>
      <c r="F65" s="19"/>
      <c r="G65" s="19"/>
      <c r="H65" s="19"/>
      <c r="I65" s="19"/>
      <c r="J65" s="19"/>
    </row>
    <row r="66" spans="2:11">
      <c r="B66" s="50" t="s">
        <v>80</v>
      </c>
      <c r="C66" s="19"/>
      <c r="D66" s="19"/>
      <c r="E66" s="19"/>
      <c r="F66" s="19"/>
      <c r="G66" s="19"/>
      <c r="H66" s="19"/>
      <c r="I66" s="19"/>
      <c r="J66" s="19"/>
    </row>
    <row r="67" spans="2:11">
      <c r="B67" s="19"/>
      <c r="C67" s="19"/>
      <c r="D67" s="19"/>
      <c r="E67" s="19"/>
      <c r="F67" s="19"/>
      <c r="G67" s="19"/>
      <c r="H67" s="19"/>
      <c r="I67" s="19"/>
      <c r="J67" s="19"/>
    </row>
    <row r="68" spans="2:11">
      <c r="B68" s="50" t="s">
        <v>62</v>
      </c>
      <c r="C68" s="19"/>
      <c r="D68" s="19"/>
      <c r="E68" s="19"/>
      <c r="F68" s="19"/>
      <c r="G68" s="19"/>
      <c r="H68" s="19"/>
      <c r="I68" s="19"/>
      <c r="J68" s="19"/>
    </row>
    <row r="69" spans="2:11">
      <c r="B69" s="50"/>
      <c r="C69" s="19"/>
      <c r="D69" s="19"/>
      <c r="E69" s="19"/>
      <c r="F69" s="19"/>
      <c r="G69" s="19"/>
      <c r="H69" s="19"/>
      <c r="I69" s="19"/>
      <c r="J69" s="19"/>
    </row>
    <row r="70" spans="2:11">
      <c r="B70" s="50" t="s">
        <v>63</v>
      </c>
      <c r="C70" s="19"/>
      <c r="D70" s="19"/>
      <c r="E70" s="19"/>
      <c r="F70" s="19"/>
      <c r="G70" s="19"/>
      <c r="H70" s="19"/>
      <c r="I70" s="19"/>
      <c r="J70" s="19"/>
    </row>
    <row r="71" spans="2:11">
      <c r="B71" s="50"/>
      <c r="C71" s="19"/>
      <c r="D71" s="19"/>
      <c r="E71" s="19"/>
      <c r="F71" s="19"/>
      <c r="G71" s="19"/>
      <c r="H71" s="19"/>
      <c r="I71" s="19"/>
      <c r="J71" s="19"/>
    </row>
    <row r="72" spans="2:11">
      <c r="B72" s="50" t="s">
        <v>64</v>
      </c>
      <c r="C72" s="19"/>
      <c r="D72" s="19"/>
      <c r="E72" s="19"/>
      <c r="F72" s="19"/>
      <c r="G72" s="19"/>
      <c r="H72" s="19"/>
      <c r="I72" s="19"/>
      <c r="J72" s="19"/>
    </row>
    <row r="75" spans="2:11">
      <c r="B75" s="23" t="s">
        <v>40</v>
      </c>
      <c r="C75" s="22"/>
      <c r="D75" s="22"/>
      <c r="E75" s="22"/>
      <c r="F75" s="22"/>
      <c r="G75" s="22"/>
      <c r="H75" s="22"/>
      <c r="I75" s="22"/>
      <c r="J75" s="22"/>
      <c r="K75" s="24"/>
    </row>
    <row r="76" spans="2:11">
      <c r="B76" s="25" t="s">
        <v>13</v>
      </c>
      <c r="C76" s="26" t="s">
        <v>14</v>
      </c>
      <c r="D76" s="26" t="s">
        <v>17</v>
      </c>
      <c r="E76" s="27" t="s">
        <v>53</v>
      </c>
      <c r="F76" s="27" t="s">
        <v>2</v>
      </c>
      <c r="G76" s="27" t="s">
        <v>3</v>
      </c>
      <c r="H76" s="27" t="s">
        <v>4</v>
      </c>
      <c r="I76" s="27" t="s">
        <v>75</v>
      </c>
      <c r="J76" s="28" t="s">
        <v>5</v>
      </c>
    </row>
    <row r="77" spans="2:11">
      <c r="B77" s="44" t="s">
        <v>78</v>
      </c>
      <c r="C77" s="44" t="s">
        <v>91</v>
      </c>
      <c r="D77" s="5" t="s">
        <v>16</v>
      </c>
      <c r="E77" s="46">
        <v>94418.910000000018</v>
      </c>
      <c r="F77" s="46">
        <v>188430.40999999995</v>
      </c>
      <c r="G77" s="46">
        <v>239202.5500000001</v>
      </c>
      <c r="H77" s="46">
        <v>266512.10000000003</v>
      </c>
      <c r="I77" s="46">
        <v>282459.84000000008</v>
      </c>
      <c r="J77" s="39">
        <f>SUM(E77:I77)</f>
        <v>1071023.81</v>
      </c>
    </row>
    <row r="78" spans="2:11">
      <c r="B78" s="44" t="s">
        <v>79</v>
      </c>
      <c r="C78" s="44" t="s">
        <v>92</v>
      </c>
      <c r="D78" s="5" t="s">
        <v>16</v>
      </c>
      <c r="E78" s="46">
        <v>66878.259999999995</v>
      </c>
      <c r="F78" s="46">
        <v>26891.380000000012</v>
      </c>
      <c r="G78" s="46">
        <v>618.20999999999981</v>
      </c>
      <c r="H78" s="46">
        <v>0</v>
      </c>
      <c r="I78" s="46">
        <v>0</v>
      </c>
      <c r="J78" s="39">
        <f>SUM(E78:I78)</f>
        <v>94387.85000000002</v>
      </c>
    </row>
    <row r="79" spans="2:11">
      <c r="B79" s="77">
        <v>131610286</v>
      </c>
      <c r="C79" s="44" t="s">
        <v>85</v>
      </c>
      <c r="D79" s="5" t="s">
        <v>16</v>
      </c>
      <c r="E79" s="46">
        <v>66100.060000000012</v>
      </c>
      <c r="F79" s="46">
        <v>112494.01</v>
      </c>
      <c r="G79" s="46">
        <v>204379.35000000003</v>
      </c>
      <c r="H79" s="46">
        <v>244321.85</v>
      </c>
      <c r="I79" s="46">
        <v>277749.15999999997</v>
      </c>
      <c r="J79" s="39">
        <f>SUM(E79:I79)</f>
        <v>905044.42999999993</v>
      </c>
    </row>
    <row r="80" spans="2:11">
      <c r="B80" s="77">
        <v>131610930</v>
      </c>
      <c r="C80" s="77" t="s">
        <v>90</v>
      </c>
      <c r="D80" s="5" t="s">
        <v>16</v>
      </c>
      <c r="E80" s="46">
        <v>75002.559428911365</v>
      </c>
      <c r="F80" s="46">
        <v>76877.623414634145</v>
      </c>
      <c r="G80" s="46">
        <v>78799.563999999998</v>
      </c>
      <c r="H80" s="46">
        <v>146124.05600000001</v>
      </c>
      <c r="I80" s="46">
        <v>198014.74400000004</v>
      </c>
      <c r="J80" s="39">
        <f>SUM(E80:I80)</f>
        <v>574818.54684354563</v>
      </c>
    </row>
    <row r="81" spans="2:10">
      <c r="B81" s="44" t="s">
        <v>55</v>
      </c>
      <c r="C81" s="44" t="s">
        <v>94</v>
      </c>
      <c r="D81" s="5" t="s">
        <v>16</v>
      </c>
      <c r="E81" s="46">
        <v>0</v>
      </c>
      <c r="F81" s="46">
        <v>0</v>
      </c>
      <c r="G81" s="46">
        <v>0</v>
      </c>
      <c r="H81" s="46">
        <v>0</v>
      </c>
      <c r="I81" s="46">
        <v>0</v>
      </c>
      <c r="J81" s="39">
        <f>SUM(E81:I81)</f>
        <v>0</v>
      </c>
    </row>
    <row r="82" spans="2:10">
      <c r="B82" s="70" t="s">
        <v>56</v>
      </c>
      <c r="C82" s="70" t="s">
        <v>95</v>
      </c>
      <c r="D82" s="71" t="s">
        <v>16</v>
      </c>
      <c r="E82" s="72"/>
      <c r="F82" s="72"/>
      <c r="G82" s="72"/>
      <c r="H82" s="72"/>
      <c r="I82" s="72"/>
      <c r="J82" s="73">
        <f t="shared" ref="J82:J89" si="4">SUM(E82:I82)</f>
        <v>0</v>
      </c>
    </row>
    <row r="83" spans="2:10">
      <c r="B83" s="70" t="s">
        <v>57</v>
      </c>
      <c r="C83" s="70" t="s">
        <v>96</v>
      </c>
      <c r="D83" s="71" t="s">
        <v>16</v>
      </c>
      <c r="E83" s="72"/>
      <c r="F83" s="72"/>
      <c r="G83" s="72"/>
      <c r="H83" s="72"/>
      <c r="I83" s="72"/>
      <c r="J83" s="73">
        <f t="shared" ref="J83" si="5">SUM(E83:I83)</f>
        <v>0</v>
      </c>
    </row>
    <row r="84" spans="2:10">
      <c r="B84" s="74" t="s">
        <v>70</v>
      </c>
      <c r="C84" s="71" t="s">
        <v>71</v>
      </c>
      <c r="D84" s="71" t="s">
        <v>16</v>
      </c>
      <c r="E84" s="75"/>
      <c r="F84" s="75"/>
      <c r="G84" s="75"/>
      <c r="H84" s="75"/>
      <c r="I84" s="75"/>
      <c r="J84" s="73">
        <f t="shared" si="4"/>
        <v>0</v>
      </c>
    </row>
    <row r="85" spans="2:10">
      <c r="B85" s="14"/>
      <c r="C85" s="6" t="s">
        <v>67</v>
      </c>
      <c r="D85" s="5" t="s">
        <v>16</v>
      </c>
      <c r="E85" s="38"/>
      <c r="F85" s="38"/>
      <c r="G85" s="38"/>
      <c r="H85" s="38"/>
      <c r="I85" s="38"/>
      <c r="J85" s="39">
        <f t="shared" si="4"/>
        <v>0</v>
      </c>
    </row>
    <row r="86" spans="2:10">
      <c r="B86" s="14"/>
      <c r="C86" s="6" t="s">
        <v>72</v>
      </c>
      <c r="D86" s="5" t="s">
        <v>16</v>
      </c>
      <c r="E86" s="38"/>
      <c r="F86" s="38"/>
      <c r="G86" s="38"/>
      <c r="H86" s="38"/>
      <c r="I86" s="38"/>
      <c r="J86" s="39">
        <f t="shared" ref="J86:J88" si="6">SUM(E86:I86)</f>
        <v>0</v>
      </c>
    </row>
    <row r="87" spans="2:10">
      <c r="B87" s="14"/>
      <c r="C87" s="6" t="s">
        <v>81</v>
      </c>
      <c r="D87" s="5" t="s">
        <v>16</v>
      </c>
      <c r="E87" s="38"/>
      <c r="F87" s="38"/>
      <c r="G87" s="38"/>
      <c r="H87" s="38"/>
      <c r="I87" s="38"/>
      <c r="J87" s="39">
        <f t="shared" si="6"/>
        <v>0</v>
      </c>
    </row>
    <row r="88" spans="2:10">
      <c r="B88" s="14"/>
      <c r="C88" s="6" t="s">
        <v>68</v>
      </c>
      <c r="D88" s="5" t="s">
        <v>16</v>
      </c>
      <c r="E88" s="38"/>
      <c r="F88" s="38"/>
      <c r="G88" s="38"/>
      <c r="H88" s="38"/>
      <c r="I88" s="38"/>
      <c r="J88" s="39">
        <f t="shared" si="6"/>
        <v>0</v>
      </c>
    </row>
    <row r="89" spans="2:10">
      <c r="B89" s="14"/>
      <c r="C89" s="6" t="s">
        <v>69</v>
      </c>
      <c r="D89" s="5" t="s">
        <v>16</v>
      </c>
      <c r="E89" s="38"/>
      <c r="F89" s="38"/>
      <c r="G89" s="38"/>
      <c r="H89" s="38"/>
      <c r="I89" s="38"/>
      <c r="J89" s="39">
        <f t="shared" si="4"/>
        <v>0</v>
      </c>
    </row>
    <row r="90" spans="2:10">
      <c r="B90" s="29" t="s">
        <v>5</v>
      </c>
      <c r="C90" s="31"/>
      <c r="D90" s="30"/>
      <c r="E90" s="47">
        <f t="shared" ref="E90:J90" si="7">SUM(E77:E89)</f>
        <v>302399.7894289114</v>
      </c>
      <c r="F90" s="47">
        <f t="shared" si="7"/>
        <v>404693.42341463408</v>
      </c>
      <c r="G90" s="47">
        <f t="shared" si="7"/>
        <v>522999.67400000012</v>
      </c>
      <c r="H90" s="47">
        <f t="shared" si="7"/>
        <v>656958.00600000005</v>
      </c>
      <c r="I90" s="47">
        <f t="shared" si="7"/>
        <v>758223.74400000006</v>
      </c>
      <c r="J90" s="48">
        <f t="shared" si="7"/>
        <v>2645274.6368435458</v>
      </c>
    </row>
    <row r="117" spans="2:10">
      <c r="B117" s="67" t="s">
        <v>26</v>
      </c>
      <c r="C117" s="68"/>
      <c r="D117" s="68"/>
      <c r="E117" s="68"/>
      <c r="F117" s="68"/>
      <c r="G117" s="68"/>
      <c r="H117" s="68"/>
      <c r="I117" s="68"/>
      <c r="J117" s="68"/>
    </row>
    <row r="118" spans="2:10">
      <c r="B118" s="50"/>
      <c r="C118" s="19"/>
      <c r="D118" s="19"/>
      <c r="E118" s="19"/>
      <c r="F118" s="19"/>
      <c r="G118" s="19"/>
      <c r="H118" s="19"/>
      <c r="I118" s="19"/>
      <c r="J118" s="19"/>
    </row>
    <row r="119" spans="2:10">
      <c r="B119" s="50"/>
      <c r="C119" s="19"/>
      <c r="D119" s="19"/>
      <c r="E119" s="19"/>
      <c r="F119" s="19"/>
      <c r="G119" s="19"/>
      <c r="H119" s="19"/>
      <c r="I119" s="19"/>
      <c r="J119" s="19"/>
    </row>
    <row r="120" spans="2:10">
      <c r="B120" s="50"/>
      <c r="C120" s="19"/>
      <c r="D120" s="19"/>
      <c r="E120" s="19"/>
      <c r="F120" s="19"/>
      <c r="G120" s="19"/>
      <c r="H120" s="19"/>
      <c r="I120" s="19"/>
      <c r="J120" s="19"/>
    </row>
    <row r="123" spans="2:10">
      <c r="B123" s="23" t="s">
        <v>37</v>
      </c>
      <c r="C123" s="22"/>
      <c r="D123" s="22"/>
      <c r="E123" s="22"/>
      <c r="F123" s="22"/>
      <c r="G123" s="22"/>
      <c r="H123" s="22"/>
      <c r="I123" s="22"/>
      <c r="J123" s="22"/>
    </row>
    <row r="125" spans="2:10">
      <c r="B125" t="s">
        <v>38</v>
      </c>
    </row>
    <row r="127" spans="2:10">
      <c r="B127" s="25" t="s">
        <v>39</v>
      </c>
      <c r="C127" s="32" t="s">
        <v>51</v>
      </c>
      <c r="D127" s="25"/>
      <c r="E127" s="27" t="s">
        <v>53</v>
      </c>
      <c r="F127" s="27" t="s">
        <v>2</v>
      </c>
      <c r="G127" s="27" t="s">
        <v>3</v>
      </c>
      <c r="H127" s="27" t="s">
        <v>4</v>
      </c>
      <c r="I127" s="27" t="s">
        <v>7</v>
      </c>
      <c r="J127" s="28" t="s">
        <v>5</v>
      </c>
    </row>
    <row r="128" spans="2:10">
      <c r="B128" s="14" t="s">
        <v>86</v>
      </c>
      <c r="C128" s="7" t="s">
        <v>87</v>
      </c>
      <c r="D128" s="14"/>
      <c r="E128" s="49"/>
      <c r="F128" s="49"/>
      <c r="G128" s="49"/>
      <c r="H128" s="49"/>
      <c r="I128" s="49"/>
      <c r="J128" s="39">
        <f t="shared" ref="J128:J134" si="8">SUM(E128:I128)</f>
        <v>0</v>
      </c>
    </row>
    <row r="129" spans="2:11" ht="48" customHeight="1">
      <c r="B129" s="14"/>
      <c r="C129" s="142" t="s">
        <v>88</v>
      </c>
      <c r="D129" s="143"/>
      <c r="E129" s="49"/>
      <c r="F129" s="49"/>
      <c r="G129" s="49"/>
      <c r="H129" s="49"/>
      <c r="I129" s="49"/>
      <c r="J129" s="39">
        <f t="shared" si="8"/>
        <v>0</v>
      </c>
    </row>
    <row r="130" spans="2:11">
      <c r="B130" s="14"/>
      <c r="C130" s="144"/>
      <c r="D130" s="145"/>
      <c r="E130" s="49"/>
      <c r="F130" s="49"/>
      <c r="G130" s="49"/>
      <c r="H130" s="49"/>
      <c r="I130" s="49"/>
      <c r="J130" s="39">
        <f t="shared" si="8"/>
        <v>0</v>
      </c>
    </row>
    <row r="131" spans="2:11">
      <c r="B131" s="14"/>
      <c r="C131" s="146"/>
      <c r="D131" s="147"/>
      <c r="E131" s="49"/>
      <c r="F131" s="49"/>
      <c r="G131" s="49"/>
      <c r="H131" s="49"/>
      <c r="I131" s="49"/>
      <c r="J131" s="39">
        <f t="shared" si="8"/>
        <v>0</v>
      </c>
    </row>
    <row r="132" spans="2:11">
      <c r="B132" s="14"/>
      <c r="C132" s="7"/>
      <c r="D132" s="14"/>
      <c r="E132" s="49"/>
      <c r="F132" s="49"/>
      <c r="G132" s="49"/>
      <c r="H132" s="49"/>
      <c r="I132" s="49"/>
      <c r="J132" s="39">
        <f t="shared" si="8"/>
        <v>0</v>
      </c>
    </row>
    <row r="133" spans="2:11">
      <c r="B133" s="14"/>
      <c r="C133" s="7"/>
      <c r="D133" s="14"/>
      <c r="E133" s="49"/>
      <c r="F133" s="49"/>
      <c r="G133" s="49"/>
      <c r="H133" s="49"/>
      <c r="I133" s="49"/>
      <c r="J133" s="39">
        <f t="shared" si="8"/>
        <v>0</v>
      </c>
    </row>
    <row r="134" spans="2:11">
      <c r="B134" s="14"/>
      <c r="C134" s="7"/>
      <c r="D134" s="14"/>
      <c r="E134" s="49"/>
      <c r="F134" s="49"/>
      <c r="G134" s="49"/>
      <c r="H134" s="49"/>
      <c r="I134" s="49"/>
      <c r="J134" s="39">
        <f t="shared" si="8"/>
        <v>0</v>
      </c>
    </row>
    <row r="135" spans="2:11">
      <c r="B135" s="29" t="s">
        <v>5</v>
      </c>
      <c r="C135" s="31"/>
      <c r="D135" s="30"/>
      <c r="E135" s="47">
        <f>SUM(E128:E134)</f>
        <v>0</v>
      </c>
      <c r="F135" s="47">
        <f t="shared" ref="F135" si="9">SUM(F128:F134)</f>
        <v>0</v>
      </c>
      <c r="G135" s="47">
        <f t="shared" ref="G135:J135" si="10">SUM(G128:G134)</f>
        <v>0</v>
      </c>
      <c r="H135" s="47">
        <f t="shared" si="10"/>
        <v>0</v>
      </c>
      <c r="I135" s="47">
        <f t="shared" si="10"/>
        <v>0</v>
      </c>
      <c r="J135" s="47">
        <f t="shared" si="10"/>
        <v>0</v>
      </c>
    </row>
    <row r="140" spans="2:11" s="21" customFormat="1">
      <c r="B140"/>
      <c r="C140"/>
      <c r="D140"/>
      <c r="E140"/>
      <c r="F140"/>
      <c r="G140"/>
      <c r="H140"/>
      <c r="I140"/>
      <c r="J140"/>
      <c r="K140"/>
    </row>
    <row r="141" spans="2:11" s="21" customFormat="1">
      <c r="B141"/>
      <c r="C141"/>
      <c r="D141"/>
      <c r="E141"/>
      <c r="F141"/>
      <c r="G141"/>
      <c r="H141"/>
      <c r="I141"/>
      <c r="J141"/>
      <c r="K141"/>
    </row>
    <row r="142" spans="2:11" s="21" customFormat="1">
      <c r="B142"/>
      <c r="C142"/>
      <c r="D142"/>
      <c r="E142"/>
      <c r="F142"/>
      <c r="G142"/>
      <c r="H142"/>
      <c r="I142"/>
      <c r="J142"/>
      <c r="K142"/>
    </row>
  </sheetData>
  <mergeCells count="1">
    <mergeCell ref="C129:D131"/>
  </mergeCells>
  <pageMargins left="0.70866141732283472" right="0.70866141732283472" top="0.74803149606299213" bottom="0.74803149606299213" header="0.31496062992125984" footer="0.31496062992125984"/>
  <pageSetup paperSize="9" scale="65" fitToHeight="10" orientation="portrait" r:id="rId1"/>
  <drawing r:id="rId2"/>
</worksheet>
</file>

<file path=xl/worksheets/sheet5.xml><?xml version="1.0" encoding="utf-8"?>
<worksheet xmlns="http://schemas.openxmlformats.org/spreadsheetml/2006/main" xmlns:r="http://schemas.openxmlformats.org/officeDocument/2006/relationships">
  <sheetPr>
    <tabColor rgb="FF76AD1C"/>
    <pageSetUpPr fitToPage="1"/>
  </sheetPr>
  <dimension ref="B2:K87"/>
  <sheetViews>
    <sheetView showGridLines="0" topLeftCell="A64" workbookViewId="0">
      <selection activeCell="E87" sqref="E87"/>
    </sheetView>
  </sheetViews>
  <sheetFormatPr defaultRowHeight="15"/>
  <cols>
    <col min="1" max="1" width="2.5703125" customWidth="1"/>
    <col min="2" max="2" width="26.5703125" customWidth="1"/>
    <col min="3" max="3" width="40" customWidth="1"/>
    <col min="4" max="4" width="19.140625" customWidth="1"/>
    <col min="5" max="10" width="16.140625" customWidth="1"/>
    <col min="12" max="12" width="2.5703125" customWidth="1"/>
  </cols>
  <sheetData>
    <row r="2" spans="2:11">
      <c r="B2" s="2" t="s">
        <v>42</v>
      </c>
      <c r="C2" s="3"/>
      <c r="D2" s="3"/>
      <c r="E2" s="3"/>
      <c r="F2" s="3"/>
      <c r="G2" s="3"/>
      <c r="H2" s="3"/>
      <c r="I2" s="3"/>
      <c r="J2" s="3"/>
      <c r="K2" s="3"/>
    </row>
    <row r="3" spans="2:11">
      <c r="B3" s="4" t="s">
        <v>0</v>
      </c>
      <c r="C3" s="148" t="str">
        <f>'AER Summary'!C3:E3</f>
        <v>Site Establishment</v>
      </c>
      <c r="D3" s="149"/>
      <c r="E3" s="149"/>
      <c r="F3" s="149"/>
      <c r="G3" s="149"/>
      <c r="H3" s="149"/>
      <c r="I3" s="149"/>
      <c r="J3" s="149"/>
      <c r="K3" s="149"/>
    </row>
    <row r="4" spans="2:11">
      <c r="B4" s="4" t="s">
        <v>52</v>
      </c>
      <c r="C4" s="148" t="str">
        <f>'AER Summary'!C4:E4</f>
        <v>Fee Based</v>
      </c>
      <c r="D4" s="149"/>
      <c r="E4" s="149"/>
      <c r="F4" s="149"/>
      <c r="G4" s="149"/>
      <c r="H4" s="149"/>
      <c r="I4" s="149"/>
      <c r="J4" s="149"/>
      <c r="K4" s="149"/>
    </row>
    <row r="7" spans="2:11">
      <c r="B7" s="2" t="s">
        <v>45</v>
      </c>
      <c r="C7" s="3"/>
      <c r="D7" s="3"/>
      <c r="E7" s="3"/>
      <c r="F7" s="3"/>
      <c r="G7" s="3"/>
      <c r="H7" s="3"/>
      <c r="I7" s="3"/>
      <c r="J7" s="3"/>
      <c r="K7" s="3"/>
    </row>
    <row r="9" spans="2:11">
      <c r="B9" s="13" t="s">
        <v>24</v>
      </c>
      <c r="C9" s="20" t="s">
        <v>43</v>
      </c>
      <c r="D9" s="8"/>
      <c r="E9" s="9" t="s">
        <v>18</v>
      </c>
      <c r="F9" s="9" t="s">
        <v>19</v>
      </c>
      <c r="G9" s="9" t="s">
        <v>20</v>
      </c>
      <c r="H9" s="9" t="s">
        <v>21</v>
      </c>
      <c r="I9" s="9" t="s">
        <v>22</v>
      </c>
      <c r="J9" s="10" t="s">
        <v>5</v>
      </c>
    </row>
    <row r="10" spans="2:11">
      <c r="B10" s="16" t="s">
        <v>65</v>
      </c>
      <c r="C10" s="7" t="s">
        <v>76</v>
      </c>
      <c r="D10" s="14"/>
      <c r="E10" s="63">
        <f>ROUND(AVERAGE(Historical!E48:I48),0)</f>
        <v>16957</v>
      </c>
      <c r="F10" s="63">
        <f>E10</f>
        <v>16957</v>
      </c>
      <c r="G10" s="63">
        <f>E10</f>
        <v>16957</v>
      </c>
      <c r="H10" s="63">
        <f>E10</f>
        <v>16957</v>
      </c>
      <c r="I10" s="63">
        <f>E10</f>
        <v>16957</v>
      </c>
      <c r="J10" s="61">
        <f>SUM(E10:I10)</f>
        <v>84785</v>
      </c>
    </row>
    <row r="11" spans="2:11">
      <c r="B11" s="16"/>
      <c r="C11" s="7"/>
      <c r="D11" s="14"/>
      <c r="E11" s="60"/>
      <c r="F11" s="60"/>
      <c r="G11" s="60"/>
      <c r="H11" s="60"/>
      <c r="I11" s="60"/>
      <c r="J11" s="61">
        <f>SUM(E11:I11)</f>
        <v>0</v>
      </c>
    </row>
    <row r="12" spans="2:11">
      <c r="B12" s="17"/>
      <c r="C12" s="7"/>
      <c r="D12" s="14"/>
      <c r="E12" s="60"/>
      <c r="F12" s="60"/>
      <c r="G12" s="60"/>
      <c r="H12" s="60"/>
      <c r="I12" s="60"/>
      <c r="J12" s="64">
        <f>SUM(E12:I12)</f>
        <v>0</v>
      </c>
    </row>
    <row r="13" spans="2:11">
      <c r="B13" s="12" t="s">
        <v>35</v>
      </c>
      <c r="C13" s="15"/>
      <c r="D13" s="11"/>
      <c r="E13" s="62">
        <f t="shared" ref="E13:I13" si="0">SUM(E10:E12)</f>
        <v>16957</v>
      </c>
      <c r="F13" s="62">
        <f t="shared" si="0"/>
        <v>16957</v>
      </c>
      <c r="G13" s="62">
        <f t="shared" si="0"/>
        <v>16957</v>
      </c>
      <c r="H13" s="62">
        <f t="shared" si="0"/>
        <v>16957</v>
      </c>
      <c r="I13" s="62">
        <f t="shared" si="0"/>
        <v>16957</v>
      </c>
      <c r="J13" s="62">
        <f>SUM(J10:J12)</f>
        <v>84785</v>
      </c>
    </row>
    <row r="14" spans="2:11">
      <c r="E14" s="1"/>
      <c r="F14" s="1"/>
      <c r="G14" s="1"/>
      <c r="H14" s="1"/>
      <c r="I14" s="1"/>
      <c r="J14" s="1"/>
    </row>
    <row r="15" spans="2:11">
      <c r="B15" s="8" t="s">
        <v>26</v>
      </c>
      <c r="E15" s="1"/>
      <c r="F15" s="1"/>
      <c r="G15" s="1"/>
      <c r="H15" s="1"/>
      <c r="I15" s="1"/>
      <c r="J15" s="1"/>
    </row>
    <row r="16" spans="2:11">
      <c r="B16" s="59" t="s">
        <v>83</v>
      </c>
      <c r="C16" s="18"/>
      <c r="D16" s="18"/>
      <c r="E16" s="18"/>
      <c r="F16" s="18"/>
      <c r="G16" s="18"/>
      <c r="H16" s="18"/>
      <c r="I16" s="18"/>
      <c r="J16" s="18"/>
      <c r="K16" s="18"/>
    </row>
    <row r="17" spans="2:11">
      <c r="B17" s="19"/>
      <c r="C17" s="19"/>
      <c r="D17" s="19"/>
      <c r="E17" s="19"/>
      <c r="F17" s="19"/>
      <c r="G17" s="19"/>
      <c r="H17" s="19"/>
      <c r="I17" s="19"/>
      <c r="J17" s="19"/>
      <c r="K17" s="19"/>
    </row>
    <row r="18" spans="2:11">
      <c r="E18" s="1"/>
      <c r="F18" s="1"/>
      <c r="G18" s="1"/>
      <c r="H18" s="1"/>
      <c r="I18" s="1"/>
      <c r="J18" s="1"/>
    </row>
    <row r="19" spans="2:11">
      <c r="E19" s="1"/>
      <c r="F19" s="1"/>
      <c r="G19" s="1"/>
      <c r="H19" s="1"/>
      <c r="I19" s="1"/>
      <c r="J19" s="1"/>
    </row>
    <row r="20" spans="2:11">
      <c r="B20" s="2" t="s">
        <v>44</v>
      </c>
      <c r="C20" s="3"/>
      <c r="D20" s="3"/>
      <c r="E20" s="3"/>
      <c r="F20" s="3"/>
      <c r="G20" s="3"/>
      <c r="H20" s="3"/>
      <c r="I20" s="3"/>
      <c r="J20" s="3"/>
      <c r="K20" s="3"/>
    </row>
    <row r="22" spans="2:11">
      <c r="B22" s="23" t="s">
        <v>46</v>
      </c>
      <c r="C22" s="22"/>
      <c r="D22" s="22"/>
      <c r="E22" s="22"/>
      <c r="F22" s="22"/>
      <c r="G22" s="22"/>
      <c r="H22" s="22"/>
      <c r="I22" s="22"/>
      <c r="J22" s="22"/>
      <c r="K22" s="22"/>
    </row>
    <row r="23" spans="2:11">
      <c r="B23" s="50" t="s">
        <v>74</v>
      </c>
      <c r="C23" s="19"/>
      <c r="D23" s="19"/>
      <c r="E23" s="19"/>
      <c r="F23" s="19"/>
      <c r="G23" s="19"/>
      <c r="H23" s="19"/>
      <c r="I23" s="19"/>
      <c r="J23" s="19"/>
      <c r="K23" s="19"/>
    </row>
    <row r="24" spans="2:11">
      <c r="B24" s="50"/>
      <c r="C24" s="19"/>
      <c r="D24" s="19"/>
      <c r="E24" s="19"/>
      <c r="F24" s="19"/>
      <c r="G24" s="19"/>
      <c r="H24" s="19"/>
      <c r="I24" s="19"/>
      <c r="J24" s="19"/>
      <c r="K24" s="19"/>
    </row>
    <row r="25" spans="2:11">
      <c r="B25" s="50"/>
      <c r="C25" s="19"/>
      <c r="D25" s="19"/>
      <c r="E25" s="19"/>
      <c r="F25" s="19"/>
      <c r="G25" s="19"/>
      <c r="H25" s="19"/>
      <c r="I25" s="19"/>
      <c r="J25" s="19"/>
      <c r="K25" s="19"/>
    </row>
    <row r="26" spans="2:11">
      <c r="B26" s="19"/>
      <c r="C26" s="19"/>
      <c r="D26" s="19"/>
      <c r="E26" s="19"/>
      <c r="F26" s="19"/>
      <c r="G26" s="19"/>
      <c r="H26" s="19"/>
      <c r="I26" s="19"/>
      <c r="J26" s="19"/>
      <c r="K26" s="19"/>
    </row>
    <row r="27" spans="2:11">
      <c r="B27" s="19"/>
      <c r="C27" s="19"/>
      <c r="D27" s="19"/>
      <c r="E27" s="19"/>
      <c r="F27" s="19"/>
      <c r="G27" s="19"/>
      <c r="H27" s="19"/>
      <c r="I27" s="19"/>
      <c r="J27" s="19"/>
      <c r="K27" s="19"/>
    </row>
    <row r="28" spans="2:11">
      <c r="B28" s="19"/>
      <c r="C28" s="19"/>
      <c r="D28" s="19"/>
      <c r="E28" s="19"/>
      <c r="F28" s="19"/>
      <c r="G28" s="19"/>
      <c r="H28" s="19"/>
      <c r="I28" s="19"/>
      <c r="J28" s="19"/>
      <c r="K28" s="19"/>
    </row>
    <row r="29" spans="2:11">
      <c r="B29" s="19"/>
      <c r="C29" s="19"/>
      <c r="D29" s="19"/>
      <c r="E29" s="19"/>
      <c r="F29" s="19"/>
      <c r="G29" s="19"/>
      <c r="H29" s="19"/>
      <c r="I29" s="19"/>
      <c r="J29" s="19"/>
      <c r="K29" s="19"/>
    </row>
    <row r="30" spans="2:11">
      <c r="B30" s="19"/>
      <c r="C30" s="19"/>
      <c r="D30" s="19"/>
      <c r="E30" s="19"/>
      <c r="F30" s="19"/>
      <c r="G30" s="19"/>
      <c r="H30" s="19"/>
      <c r="I30" s="19"/>
      <c r="J30" s="19"/>
      <c r="K30" s="19"/>
    </row>
    <row r="31" spans="2:11">
      <c r="B31" s="19"/>
      <c r="C31" s="19"/>
      <c r="D31" s="19"/>
      <c r="E31" s="19"/>
      <c r="F31" s="19"/>
      <c r="G31" s="19"/>
      <c r="H31" s="19"/>
      <c r="I31" s="19"/>
      <c r="J31" s="19"/>
      <c r="K31" s="19"/>
    </row>
    <row r="34" spans="2:11">
      <c r="B34" s="23" t="s">
        <v>40</v>
      </c>
      <c r="C34" s="22"/>
      <c r="D34" s="22"/>
      <c r="E34" s="22"/>
      <c r="F34" s="22"/>
      <c r="G34" s="22"/>
      <c r="H34" s="22"/>
      <c r="I34" s="22"/>
      <c r="J34" s="22"/>
      <c r="K34" s="24"/>
    </row>
    <row r="35" spans="2:11">
      <c r="B35" s="25" t="s">
        <v>39</v>
      </c>
      <c r="C35" s="26" t="s">
        <v>14</v>
      </c>
      <c r="D35" s="26" t="s">
        <v>17</v>
      </c>
      <c r="E35" s="33" t="s">
        <v>18</v>
      </c>
      <c r="F35" s="33" t="s">
        <v>19</v>
      </c>
      <c r="G35" s="33" t="s">
        <v>20</v>
      </c>
      <c r="H35" s="33" t="s">
        <v>21</v>
      </c>
      <c r="I35" s="33" t="s">
        <v>22</v>
      </c>
      <c r="J35" s="28" t="s">
        <v>5</v>
      </c>
    </row>
    <row r="36" spans="2:11">
      <c r="B36" s="51" t="s">
        <v>78</v>
      </c>
      <c r="C36" s="51" t="s">
        <v>91</v>
      </c>
      <c r="D36" s="5" t="s">
        <v>16</v>
      </c>
      <c r="E36" s="52">
        <v>296759.36940000003</v>
      </c>
      <c r="F36" s="52">
        <v>304178.35363500001</v>
      </c>
      <c r="G36" s="52">
        <v>311782.81247587496</v>
      </c>
      <c r="H36" s="52">
        <v>319577.38278777181</v>
      </c>
      <c r="I36" s="52">
        <v>327566.81735746609</v>
      </c>
      <c r="J36" s="53">
        <f>SUM(E36:I36)</f>
        <v>1559864.7356561129</v>
      </c>
    </row>
    <row r="37" spans="2:11">
      <c r="B37" s="51" t="s">
        <v>79</v>
      </c>
      <c r="C37" s="51" t="s">
        <v>92</v>
      </c>
      <c r="D37" s="5" t="s">
        <v>16</v>
      </c>
      <c r="E37" s="52">
        <v>0</v>
      </c>
      <c r="F37" s="52">
        <v>0</v>
      </c>
      <c r="G37" s="52">
        <v>0</v>
      </c>
      <c r="H37" s="52">
        <v>0</v>
      </c>
      <c r="I37" s="52">
        <v>0</v>
      </c>
      <c r="J37" s="53">
        <f>SUM(E37:I37)</f>
        <v>0</v>
      </c>
    </row>
    <row r="38" spans="2:11">
      <c r="B38" s="65">
        <v>131610286</v>
      </c>
      <c r="C38" s="51" t="s">
        <v>85</v>
      </c>
      <c r="D38" s="5" t="s">
        <v>16</v>
      </c>
      <c r="E38" s="52">
        <v>291810.21122499992</v>
      </c>
      <c r="F38" s="52">
        <v>299105.46650562488</v>
      </c>
      <c r="G38" s="52">
        <v>306583.10316826549</v>
      </c>
      <c r="H38" s="52">
        <v>314247.6807474721</v>
      </c>
      <c r="I38" s="52">
        <v>322103.87276615889</v>
      </c>
      <c r="J38" s="53">
        <f>SUM(E38:I38)</f>
        <v>1533850.3344125212</v>
      </c>
    </row>
    <row r="39" spans="2:11">
      <c r="B39" s="65">
        <v>131610930</v>
      </c>
      <c r="C39" s="51" t="s">
        <v>90</v>
      </c>
      <c r="D39" s="5" t="s">
        <v>16</v>
      </c>
      <c r="E39" s="52">
        <v>208039.24041500001</v>
      </c>
      <c r="F39" s="52">
        <v>213240.221425375</v>
      </c>
      <c r="G39" s="52">
        <v>218571.22696100935</v>
      </c>
      <c r="H39" s="52">
        <v>224035.50763503456</v>
      </c>
      <c r="I39" s="52">
        <v>229636.39532591042</v>
      </c>
      <c r="J39" s="53">
        <f>SUM(E39:I39)</f>
        <v>1093522.5917623295</v>
      </c>
    </row>
    <row r="40" spans="2:11">
      <c r="B40" s="14"/>
      <c r="C40" s="6"/>
      <c r="D40" s="5" t="s">
        <v>16</v>
      </c>
      <c r="E40" s="54"/>
      <c r="F40" s="54"/>
      <c r="G40" s="54"/>
      <c r="H40" s="54"/>
      <c r="I40" s="54"/>
      <c r="J40" s="53">
        <f t="shared" ref="J40:J44" si="1">SUM(E40:I40)</f>
        <v>0</v>
      </c>
    </row>
    <row r="41" spans="2:11">
      <c r="B41" s="14"/>
      <c r="C41" s="6"/>
      <c r="D41" s="5" t="s">
        <v>16</v>
      </c>
      <c r="E41" s="54"/>
      <c r="F41" s="54"/>
      <c r="G41" s="54"/>
      <c r="H41" s="54"/>
      <c r="I41" s="54"/>
      <c r="J41" s="53">
        <f t="shared" si="1"/>
        <v>0</v>
      </c>
    </row>
    <row r="42" spans="2:11">
      <c r="B42" s="14"/>
      <c r="C42" s="6"/>
      <c r="D42" s="5" t="s">
        <v>16</v>
      </c>
      <c r="E42" s="54"/>
      <c r="F42" s="54"/>
      <c r="G42" s="54"/>
      <c r="H42" s="54"/>
      <c r="I42" s="54"/>
      <c r="J42" s="53">
        <f t="shared" si="1"/>
        <v>0</v>
      </c>
    </row>
    <row r="43" spans="2:11">
      <c r="B43" s="14"/>
      <c r="C43" s="6"/>
      <c r="D43" s="5" t="s">
        <v>16</v>
      </c>
      <c r="E43" s="54"/>
      <c r="F43" s="54"/>
      <c r="G43" s="54"/>
      <c r="H43" s="54"/>
      <c r="I43" s="54"/>
      <c r="J43" s="53">
        <f t="shared" si="1"/>
        <v>0</v>
      </c>
    </row>
    <row r="44" spans="2:11">
      <c r="B44" s="14"/>
      <c r="C44" s="6"/>
      <c r="D44" s="5" t="s">
        <v>16</v>
      </c>
      <c r="E44" s="54"/>
      <c r="F44" s="54"/>
      <c r="G44" s="54"/>
      <c r="H44" s="54"/>
      <c r="I44" s="54"/>
      <c r="J44" s="53">
        <f t="shared" si="1"/>
        <v>0</v>
      </c>
    </row>
    <row r="45" spans="2:11">
      <c r="B45" s="29" t="s">
        <v>5</v>
      </c>
      <c r="C45" s="31"/>
      <c r="D45" s="30"/>
      <c r="E45" s="55">
        <f t="shared" ref="E45:J45" si="2">SUM(E36:E44)</f>
        <v>796608.82103999995</v>
      </c>
      <c r="F45" s="55">
        <f t="shared" si="2"/>
        <v>816524.04156599985</v>
      </c>
      <c r="G45" s="55">
        <f t="shared" si="2"/>
        <v>836937.14260514977</v>
      </c>
      <c r="H45" s="55">
        <f t="shared" si="2"/>
        <v>857860.57117027859</v>
      </c>
      <c r="I45" s="55">
        <f t="shared" si="2"/>
        <v>879307.0854495354</v>
      </c>
      <c r="J45" s="56">
        <f t="shared" si="2"/>
        <v>4187237.6618309636</v>
      </c>
    </row>
    <row r="48" spans="2:11">
      <c r="B48" s="23" t="s">
        <v>37</v>
      </c>
      <c r="C48" s="22"/>
      <c r="D48" s="22"/>
      <c r="E48" s="22"/>
      <c r="F48" s="22"/>
      <c r="G48" s="22"/>
      <c r="H48" s="22"/>
      <c r="I48" s="22"/>
      <c r="J48" s="22"/>
    </row>
    <row r="50" spans="2:10">
      <c r="B50" t="s">
        <v>47</v>
      </c>
    </row>
    <row r="51" spans="2:10">
      <c r="B51" s="36"/>
      <c r="C51" s="36"/>
      <c r="D51" s="36"/>
      <c r="J51" s="36"/>
    </row>
    <row r="52" spans="2:10">
      <c r="B52" s="34" t="s">
        <v>39</v>
      </c>
      <c r="C52" s="35" t="s">
        <v>41</v>
      </c>
      <c r="D52" s="34"/>
      <c r="E52" s="33" t="s">
        <v>18</v>
      </c>
      <c r="F52" s="33" t="s">
        <v>19</v>
      </c>
      <c r="G52" s="33" t="s">
        <v>20</v>
      </c>
      <c r="H52" s="33" t="s">
        <v>21</v>
      </c>
      <c r="I52" s="33" t="s">
        <v>22</v>
      </c>
      <c r="J52" s="37" t="s">
        <v>5</v>
      </c>
    </row>
    <row r="53" spans="2:10">
      <c r="B53" s="14" t="s">
        <v>86</v>
      </c>
      <c r="C53" s="7" t="s">
        <v>87</v>
      </c>
      <c r="D53" s="14"/>
      <c r="E53" s="52">
        <v>52685.544787499995</v>
      </c>
      <c r="F53" s="52">
        <f>E53*1.025</f>
        <v>54002.683407187491</v>
      </c>
      <c r="G53" s="52">
        <f>F53*1.025</f>
        <v>55352.750492367173</v>
      </c>
      <c r="H53" s="52">
        <f>G53*1.025</f>
        <v>56736.569254676346</v>
      </c>
      <c r="I53" s="52">
        <f>H53*1.025</f>
        <v>58154.983486043253</v>
      </c>
      <c r="J53" s="53">
        <f>SUM(E53:I53)</f>
        <v>276932.53142777423</v>
      </c>
    </row>
    <row r="54" spans="2:10" ht="15" customHeight="1">
      <c r="B54" s="14"/>
      <c r="C54" s="150" t="s">
        <v>89</v>
      </c>
      <c r="D54" s="151"/>
      <c r="E54" s="14"/>
      <c r="F54" s="14"/>
      <c r="G54" s="14"/>
      <c r="H54" s="14"/>
      <c r="I54" s="14"/>
      <c r="J54" s="14"/>
    </row>
    <row r="55" spans="2:10">
      <c r="B55" s="14"/>
      <c r="C55" s="152"/>
      <c r="D55" s="153"/>
      <c r="E55" s="14"/>
      <c r="F55" s="14"/>
      <c r="G55" s="14"/>
      <c r="H55" s="14"/>
      <c r="I55" s="14"/>
      <c r="J55" s="14"/>
    </row>
    <row r="56" spans="2:10">
      <c r="B56" s="14"/>
      <c r="C56" s="152"/>
      <c r="D56" s="153"/>
      <c r="E56" s="14"/>
      <c r="F56" s="14"/>
      <c r="G56" s="14"/>
      <c r="H56" s="14"/>
      <c r="I56" s="14"/>
      <c r="J56" s="14"/>
    </row>
    <row r="57" spans="2:10">
      <c r="B57" s="14"/>
      <c r="C57" s="152"/>
      <c r="D57" s="153"/>
      <c r="E57" s="14"/>
      <c r="F57" s="14"/>
      <c r="G57" s="14"/>
      <c r="H57" s="14"/>
      <c r="I57" s="14"/>
      <c r="J57" s="14"/>
    </row>
    <row r="58" spans="2:10">
      <c r="B58" s="14"/>
      <c r="C58" s="152"/>
      <c r="D58" s="153"/>
      <c r="E58" s="14"/>
      <c r="F58" s="14"/>
      <c r="G58" s="14"/>
      <c r="H58" s="14"/>
      <c r="I58" s="14"/>
      <c r="J58" s="14"/>
    </row>
    <row r="59" spans="2:10">
      <c r="B59" s="14"/>
      <c r="C59" s="154"/>
      <c r="D59" s="155"/>
      <c r="E59" s="14"/>
      <c r="F59" s="14"/>
      <c r="G59" s="14"/>
      <c r="H59" s="14"/>
      <c r="I59" s="14"/>
      <c r="J59" s="14"/>
    </row>
    <row r="60" spans="2:10">
      <c r="B60" s="14"/>
      <c r="C60" s="7"/>
      <c r="D60" s="14"/>
      <c r="E60" s="14"/>
      <c r="F60" s="14"/>
      <c r="G60" s="14"/>
      <c r="H60" s="14"/>
      <c r="I60" s="14"/>
      <c r="J60" s="14"/>
    </row>
    <row r="61" spans="2:10">
      <c r="B61" s="14"/>
      <c r="C61" s="7"/>
      <c r="D61" s="14"/>
      <c r="E61" s="14"/>
      <c r="F61" s="14"/>
      <c r="G61" s="14"/>
      <c r="H61" s="14"/>
      <c r="I61" s="14"/>
      <c r="J61" s="14"/>
    </row>
    <row r="62" spans="2:10">
      <c r="B62" s="29" t="s">
        <v>5</v>
      </c>
      <c r="C62" s="31"/>
      <c r="D62" s="30"/>
      <c r="E62" s="55">
        <f>SUM(E53:E61)</f>
        <v>52685.544787499995</v>
      </c>
      <c r="F62" s="55">
        <f t="shared" ref="F62:J62" si="3">SUM(F53:F61)</f>
        <v>54002.683407187491</v>
      </c>
      <c r="G62" s="55">
        <f t="shared" si="3"/>
        <v>55352.750492367173</v>
      </c>
      <c r="H62" s="55">
        <f t="shared" si="3"/>
        <v>56736.569254676346</v>
      </c>
      <c r="I62" s="55">
        <f t="shared" si="3"/>
        <v>58154.983486043253</v>
      </c>
      <c r="J62" s="55">
        <f t="shared" si="3"/>
        <v>276932.53142777423</v>
      </c>
    </row>
    <row r="64" spans="2:10">
      <c r="B64" s="34" t="s">
        <v>121</v>
      </c>
      <c r="C64" s="35"/>
      <c r="D64" s="106"/>
      <c r="E64" s="106" t="s">
        <v>18</v>
      </c>
      <c r="F64" s="106" t="s">
        <v>19</v>
      </c>
      <c r="G64" s="106" t="s">
        <v>20</v>
      </c>
      <c r="H64" s="106" t="s">
        <v>21</v>
      </c>
      <c r="I64" s="106" t="s">
        <v>22</v>
      </c>
      <c r="J64" s="37"/>
    </row>
    <row r="65" spans="2:11">
      <c r="B65" t="s">
        <v>123</v>
      </c>
    </row>
    <row r="66" spans="2:11" s="21" customFormat="1">
      <c r="B66" t="s">
        <v>117</v>
      </c>
      <c r="C66"/>
      <c r="D66" s="107"/>
      <c r="E66" s="120">
        <v>1.0088999999999999</v>
      </c>
      <c r="F66" s="120">
        <v>1.0176774299999998</v>
      </c>
      <c r="G66" s="120">
        <v>1.0319249140199998</v>
      </c>
      <c r="H66" s="120">
        <v>1.0486420976271238</v>
      </c>
      <c r="I66" s="121">
        <v>1.0637425438329544</v>
      </c>
      <c r="J66"/>
      <c r="K66"/>
    </row>
    <row r="67" spans="2:11" s="21" customFormat="1">
      <c r="B67" t="s">
        <v>118</v>
      </c>
      <c r="C67"/>
      <c r="D67" s="107"/>
      <c r="E67" s="120">
        <v>1.0068089696657949</v>
      </c>
      <c r="F67" s="120">
        <v>1.0201853463488124</v>
      </c>
      <c r="G67" s="120">
        <v>1.0331468206955503</v>
      </c>
      <c r="H67" s="120">
        <v>1.045194706841702</v>
      </c>
      <c r="I67" s="122">
        <v>1.0577832377708929</v>
      </c>
      <c r="J67"/>
      <c r="K67"/>
    </row>
    <row r="68" spans="2:11">
      <c r="B68" t="s">
        <v>119</v>
      </c>
      <c r="D68" s="107"/>
      <c r="E68" s="120">
        <v>1.0068089696657949</v>
      </c>
      <c r="F68" s="120">
        <v>1.0201853463488124</v>
      </c>
      <c r="G68" s="120">
        <v>1.0331468206955503</v>
      </c>
      <c r="H68" s="120">
        <v>1.045194706841702</v>
      </c>
      <c r="I68" s="122">
        <v>1.0577832377708929</v>
      </c>
    </row>
    <row r="69" spans="2:11">
      <c r="B69" t="s">
        <v>120</v>
      </c>
      <c r="D69" s="107"/>
      <c r="E69" s="123">
        <v>1</v>
      </c>
      <c r="F69" s="123">
        <v>1</v>
      </c>
      <c r="G69" s="123">
        <v>1</v>
      </c>
      <c r="H69" s="123">
        <v>1</v>
      </c>
      <c r="I69" s="124">
        <v>1</v>
      </c>
    </row>
    <row r="70" spans="2:11">
      <c r="D70" s="107"/>
      <c r="E70" s="107"/>
      <c r="F70" s="107"/>
      <c r="G70" s="107"/>
      <c r="H70" s="107"/>
      <c r="I70" s="107"/>
    </row>
    <row r="72" spans="2:11">
      <c r="B72" s="34" t="s">
        <v>122</v>
      </c>
      <c r="C72" s="35"/>
      <c r="D72" s="106"/>
      <c r="E72" s="106" t="s">
        <v>18</v>
      </c>
      <c r="F72" s="106" t="s">
        <v>19</v>
      </c>
      <c r="G72" s="106" t="s">
        <v>20</v>
      </c>
      <c r="H72" s="106" t="s">
        <v>21</v>
      </c>
      <c r="I72" s="106" t="s">
        <v>22</v>
      </c>
      <c r="J72" s="37" t="s">
        <v>5</v>
      </c>
    </row>
    <row r="73" spans="2:11">
      <c r="B73" s="1" t="s">
        <v>10</v>
      </c>
    </row>
    <row r="74" spans="2:11">
      <c r="B74" t="str">
        <f>B66</f>
        <v>Labour EGW</v>
      </c>
      <c r="D74" s="107"/>
      <c r="E74" s="52">
        <f>(E36+E37+E38+E39)*E66</f>
        <v>803698.63954725582</v>
      </c>
      <c r="F74" s="52">
        <f t="shared" ref="F74:I74" si="4">(F36+F37+F38+F39)*F66</f>
        <v>830958.08815409977</v>
      </c>
      <c r="G74" s="52">
        <f t="shared" si="4"/>
        <v>863656.28892296343</v>
      </c>
      <c r="H74" s="52">
        <f t="shared" si="4"/>
        <v>899588.70882360346</v>
      </c>
      <c r="I74" s="52">
        <f t="shared" si="4"/>
        <v>935356.35588642978</v>
      </c>
      <c r="J74" s="108">
        <f t="shared" ref="J74:J77" si="5">SUM(E74:I74)</f>
        <v>4333258.0813343525</v>
      </c>
    </row>
    <row r="75" spans="2:11">
      <c r="B75" t="str">
        <f t="shared" ref="B75:B77" si="6">B67</f>
        <v>Labour Hire</v>
      </c>
      <c r="D75" s="107"/>
      <c r="E75" s="52"/>
      <c r="F75" s="52"/>
      <c r="G75" s="52"/>
      <c r="H75" s="52"/>
      <c r="I75" s="52"/>
      <c r="J75" s="108">
        <f t="shared" si="5"/>
        <v>0</v>
      </c>
    </row>
    <row r="76" spans="2:11">
      <c r="B76" t="str">
        <f t="shared" si="6"/>
        <v>Contracted Services</v>
      </c>
      <c r="D76" s="107"/>
      <c r="E76" s="52"/>
      <c r="F76" s="52"/>
      <c r="G76" s="52"/>
      <c r="H76" s="52"/>
      <c r="I76" s="52"/>
      <c r="J76" s="108">
        <f t="shared" si="5"/>
        <v>0</v>
      </c>
    </row>
    <row r="77" spans="2:11">
      <c r="B77" t="str">
        <f t="shared" si="6"/>
        <v>Materials</v>
      </c>
      <c r="D77" s="107"/>
      <c r="E77" s="114"/>
      <c r="F77" s="114"/>
      <c r="G77" s="114"/>
      <c r="H77" s="114"/>
      <c r="I77" s="114"/>
      <c r="J77" s="115">
        <f t="shared" si="5"/>
        <v>0</v>
      </c>
    </row>
    <row r="78" spans="2:11" ht="15.75" thickBot="1">
      <c r="D78" s="107"/>
      <c r="E78" s="116">
        <f>SUM(E74:E77)</f>
        <v>803698.63954725582</v>
      </c>
      <c r="F78" s="116">
        <f t="shared" ref="F78:J78" si="7">SUM(F74:F77)</f>
        <v>830958.08815409977</v>
      </c>
      <c r="G78" s="116">
        <f t="shared" si="7"/>
        <v>863656.28892296343</v>
      </c>
      <c r="H78" s="116">
        <f t="shared" si="7"/>
        <v>899588.70882360346</v>
      </c>
      <c r="I78" s="116">
        <f t="shared" si="7"/>
        <v>935356.35588642978</v>
      </c>
      <c r="J78" s="117">
        <f t="shared" si="7"/>
        <v>4333258.0813343525</v>
      </c>
    </row>
    <row r="79" spans="2:11" ht="15.75" thickTop="1"/>
    <row r="80" spans="2:11">
      <c r="B80" s="34" t="s">
        <v>122</v>
      </c>
      <c r="C80" s="35"/>
      <c r="D80" s="106"/>
      <c r="E80" s="106" t="s">
        <v>18</v>
      </c>
      <c r="F80" s="106" t="s">
        <v>19</v>
      </c>
      <c r="G80" s="106" t="s">
        <v>20</v>
      </c>
      <c r="H80" s="106" t="s">
        <v>21</v>
      </c>
      <c r="I80" s="106" t="s">
        <v>22</v>
      </c>
      <c r="J80" s="37" t="s">
        <v>5</v>
      </c>
    </row>
    <row r="81" spans="2:10">
      <c r="B81" s="1" t="s">
        <v>37</v>
      </c>
    </row>
    <row r="82" spans="2:10">
      <c r="B82" t="str">
        <f>B74</f>
        <v>Labour EGW</v>
      </c>
      <c r="D82" s="107"/>
      <c r="E82" s="52">
        <f>E53*E66</f>
        <v>53154.446136108738</v>
      </c>
      <c r="F82" s="52">
        <f t="shared" ref="F82:I82" si="8">F53*F66</f>
        <v>54957.312062930199</v>
      </c>
      <c r="G82" s="52">
        <f t="shared" si="8"/>
        <v>57119.882292606497</v>
      </c>
      <c r="H82" s="52">
        <f t="shared" si="8"/>
        <v>59496.354995390386</v>
      </c>
      <c r="I82" s="52">
        <f t="shared" si="8"/>
        <v>61861.930070007103</v>
      </c>
      <c r="J82" s="108">
        <f>SUM(E82:I82)</f>
        <v>286589.92555704294</v>
      </c>
    </row>
    <row r="83" spans="2:10">
      <c r="B83" t="str">
        <f t="shared" ref="B83:B85" si="9">B75</f>
        <v>Labour Hire</v>
      </c>
      <c r="D83" s="107"/>
      <c r="E83" s="52"/>
      <c r="F83" s="52"/>
      <c r="G83" s="52"/>
      <c r="H83" s="52"/>
      <c r="I83" s="52"/>
      <c r="J83" s="108">
        <f t="shared" ref="J83:J85" si="10">SUM(E83:I83)</f>
        <v>0</v>
      </c>
    </row>
    <row r="84" spans="2:10">
      <c r="B84" t="str">
        <f t="shared" si="9"/>
        <v>Contracted Services</v>
      </c>
      <c r="D84" s="107"/>
      <c r="E84" s="52"/>
      <c r="F84" s="52"/>
      <c r="G84" s="52"/>
      <c r="H84" s="52"/>
      <c r="I84" s="52"/>
      <c r="J84" s="108">
        <f t="shared" si="10"/>
        <v>0</v>
      </c>
    </row>
    <row r="85" spans="2:10">
      <c r="B85" t="str">
        <f t="shared" si="9"/>
        <v>Materials</v>
      </c>
      <c r="D85" s="107"/>
      <c r="E85" s="52"/>
      <c r="F85" s="52"/>
      <c r="G85" s="52"/>
      <c r="H85" s="52"/>
      <c r="I85" s="52"/>
      <c r="J85" s="108">
        <f t="shared" si="10"/>
        <v>0</v>
      </c>
    </row>
    <row r="86" spans="2:10" ht="15.75" thickBot="1">
      <c r="D86" s="107"/>
      <c r="E86" s="116">
        <f>SUM(E82:E85)</f>
        <v>53154.446136108738</v>
      </c>
      <c r="F86" s="116">
        <f t="shared" ref="F86" si="11">SUM(F82:F85)</f>
        <v>54957.312062930199</v>
      </c>
      <c r="G86" s="116">
        <f t="shared" ref="G86" si="12">SUM(G82:G85)</f>
        <v>57119.882292606497</v>
      </c>
      <c r="H86" s="116">
        <f t="shared" ref="H86" si="13">SUM(H82:H85)</f>
        <v>59496.354995390386</v>
      </c>
      <c r="I86" s="116">
        <f t="shared" ref="I86" si="14">SUM(I82:I85)</f>
        <v>61861.930070007103</v>
      </c>
      <c r="J86" s="117">
        <f t="shared" ref="J86" si="15">SUM(J82:J85)</f>
        <v>286589.92555704294</v>
      </c>
    </row>
    <row r="87" spans="2:10" ht="15.75" thickTop="1">
      <c r="J87" s="108"/>
    </row>
  </sheetData>
  <mergeCells count="3">
    <mergeCell ref="C3:K3"/>
    <mergeCell ref="C4:K4"/>
    <mergeCell ref="C54:D59"/>
  </mergeCells>
  <pageMargins left="0.70866141732283472" right="0.70866141732283472" top="0.74803149606299213" bottom="0.74803149606299213" header="0.31496062992125984" footer="0.31496062992125984"/>
  <pageSetup paperSize="9" scale="61" fitToHeight="1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2013-10-24T06:03:20Z</cp:lastPrinted>
  <dcterms:created xsi:type="dcterms:W3CDTF">2013-06-17T01:25:32Z</dcterms:created>
  <dcterms:modified xsi:type="dcterms:W3CDTF">2015-01-12T02:52:06Z</dcterms:modified>
</cp:coreProperties>
</file>