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30" windowWidth="20610" windowHeight="11640" tabRatio="909"/>
  </bookViews>
  <sheets>
    <sheet name="AER Summary" sheetId="15" r:id="rId1"/>
    <sheet name="Comparison" sheetId="17" r:id="rId2"/>
    <sheet name="Service Description" sheetId="16" r:id="rId3"/>
    <sheet name="Historical" sheetId="18" r:id="rId4"/>
    <sheet name="Projected" sheetId="19" r:id="rId5"/>
  </sheets>
  <calcPr calcId="125725"/>
</workbook>
</file>

<file path=xl/calcChain.xml><?xml version="1.0" encoding="utf-8"?>
<calcChain xmlns="http://schemas.openxmlformats.org/spreadsheetml/2006/main">
  <c r="J80" i="19"/>
  <c r="J79"/>
  <c r="J78"/>
  <c r="I77"/>
  <c r="I81" s="1"/>
  <c r="H77"/>
  <c r="H81" s="1"/>
  <c r="G77"/>
  <c r="G81" s="1"/>
  <c r="F77"/>
  <c r="F81" s="1"/>
  <c r="E77"/>
  <c r="E81" s="1"/>
  <c r="H73"/>
  <c r="J72"/>
  <c r="I71"/>
  <c r="H71"/>
  <c r="G71"/>
  <c r="G73" s="1"/>
  <c r="F71"/>
  <c r="E71"/>
  <c r="J70"/>
  <c r="I69"/>
  <c r="I73" s="1"/>
  <c r="H69"/>
  <c r="G69"/>
  <c r="F69"/>
  <c r="E69"/>
  <c r="E73" s="1"/>
  <c r="J71" l="1"/>
  <c r="F73"/>
  <c r="J77"/>
  <c r="J81" s="1"/>
  <c r="J69"/>
  <c r="J73" s="1"/>
  <c r="D41" i="15" l="1"/>
  <c r="E41"/>
  <c r="F41"/>
  <c r="G41"/>
  <c r="C41"/>
  <c r="D40"/>
  <c r="E40"/>
  <c r="F40"/>
  <c r="G40"/>
  <c r="C40"/>
  <c r="D25"/>
  <c r="E25"/>
  <c r="F25"/>
  <c r="G25"/>
  <c r="D26"/>
  <c r="E26"/>
  <c r="F26"/>
  <c r="G26"/>
  <c r="C26"/>
  <c r="C25"/>
  <c r="F42" l="1"/>
  <c r="E42"/>
  <c r="G42"/>
  <c r="D42"/>
  <c r="C42"/>
  <c r="A11" i="17" l="1"/>
  <c r="C28" i="15"/>
  <c r="C33" s="1"/>
  <c r="G28"/>
  <c r="G33" s="1"/>
  <c r="D28"/>
  <c r="D33" s="1"/>
  <c r="H26"/>
  <c r="E28" l="1"/>
  <c r="E33" s="1"/>
  <c r="H30"/>
  <c r="H25"/>
  <c r="F28"/>
  <c r="F33" s="1"/>
  <c r="H27" l="1"/>
  <c r="H28" s="1"/>
  <c r="D55" l="1"/>
  <c r="E55" s="1"/>
  <c r="F55" s="1"/>
  <c r="G55" s="1"/>
  <c r="H41" l="1"/>
  <c r="H55"/>
  <c r="C43" l="1"/>
  <c r="C58" s="1"/>
  <c r="D43" l="1"/>
  <c r="D58" s="1"/>
  <c r="C6" s="1"/>
  <c r="B4" i="17" s="1"/>
  <c r="B11" s="1"/>
  <c r="E43" i="15" l="1"/>
  <c r="E58" s="1"/>
  <c r="F43" l="1"/>
  <c r="F58" s="1"/>
  <c r="H40"/>
  <c r="H42" l="1"/>
  <c r="H43" s="1"/>
  <c r="H58" s="1"/>
  <c r="G43" l="1"/>
  <c r="G58" s="1"/>
</calcChain>
</file>

<file path=xl/sharedStrings.xml><?xml version="1.0" encoding="utf-8"?>
<sst xmlns="http://schemas.openxmlformats.org/spreadsheetml/2006/main" count="320" uniqueCount="133">
  <si>
    <t>Service:</t>
  </si>
  <si>
    <t>FY2010</t>
  </si>
  <si>
    <t>FY2011</t>
  </si>
  <si>
    <t>FY2012</t>
  </si>
  <si>
    <t>Total</t>
  </si>
  <si>
    <t>Direct Costs</t>
  </si>
  <si>
    <t>Indirect Costs</t>
  </si>
  <si>
    <t>Total Costs</t>
  </si>
  <si>
    <t>FY2015</t>
  </si>
  <si>
    <t>FY2016</t>
  </si>
  <si>
    <t>FY2017</t>
  </si>
  <si>
    <t>FY2018</t>
  </si>
  <si>
    <t>FY2019</t>
  </si>
  <si>
    <t>Average cost per unit</t>
  </si>
  <si>
    <t>Detailed Service Description</t>
  </si>
  <si>
    <t>Notes:</t>
  </si>
  <si>
    <t>Unit Prices</t>
  </si>
  <si>
    <t>The following service order volumes were completed:</t>
  </si>
  <si>
    <t>Workload</t>
  </si>
  <si>
    <t>Costs</t>
  </si>
  <si>
    <t>Alternative Control Service Summary</t>
  </si>
  <si>
    <t>Estimated Costs</t>
  </si>
  <si>
    <t>Projected Costs for FY2014-19 Regulatory Period</t>
  </si>
  <si>
    <t>Projected Volumes for FY2014-19 Regulatory Period</t>
  </si>
  <si>
    <t>Projected volumes</t>
  </si>
  <si>
    <t>FY2009</t>
  </si>
  <si>
    <t>FY2013</t>
  </si>
  <si>
    <t>Ausgrid</t>
  </si>
  <si>
    <t>Vacant Property Disconnection</t>
  </si>
  <si>
    <t>Pricing mechanism</t>
  </si>
  <si>
    <t>Fee Based</t>
  </si>
  <si>
    <t>Current Fee</t>
  </si>
  <si>
    <t>Available on "Service Description" sheet.</t>
  </si>
  <si>
    <t>2014-2019 Pricing Methodology for Service (Summary)</t>
  </si>
  <si>
    <t>Historical Costs for FY2010-14 Regulatory Period</t>
  </si>
  <si>
    <t>Actual volumes</t>
  </si>
  <si>
    <t>Alternative Control Service - Service Description</t>
  </si>
  <si>
    <r>
      <t>Existing Service Description (2009 - 14) (</t>
    </r>
    <r>
      <rPr>
        <b/>
        <i/>
        <sz val="11"/>
        <color theme="0"/>
        <rFont val="Calibri"/>
        <family val="2"/>
        <scheme val="minor"/>
      </rPr>
      <t>AER Final Decision April 2009)</t>
    </r>
  </si>
  <si>
    <t>AER Framework and Approach paper March 2013</t>
  </si>
  <si>
    <t>Alternative Control Service - Benchmarking workings</t>
  </si>
  <si>
    <t>No direct comparison with other jurisdictions.</t>
  </si>
  <si>
    <t>Comparisons</t>
  </si>
  <si>
    <t>Comparisons within NSW</t>
  </si>
  <si>
    <t>Endeavour Energy</t>
  </si>
  <si>
    <t>Essential Energy</t>
  </si>
  <si>
    <t xml:space="preserve">Method: 2. Allocation of operating costs (from relevant internal order). </t>
  </si>
  <si>
    <t>Method: 3. Bottom up costs for the subsequent reconnection</t>
  </si>
  <si>
    <t>Detail:</t>
  </si>
  <si>
    <t>An AHT of 0.8 hours has been used as the basis for the subsequent reconnection</t>
  </si>
  <si>
    <t>At the request of the Retailer, a site visit to a customer’s premises to disconnect or reconnect the supply of electricity due to:
- a vacant premises; or 
- a site where the power is on.
At the request of the customer a site visit to the customers premises to disconnect or reconnect the supply of electricity. 
This charge includes the reconnection at the request of the retailer.
If, following a request from a retailer, the reconnection component of this service is provided outside the hours of 7.30am and 4.00pm on a working day, the additional ‘Reconnection outside normal business hours’ charge, will apply.
The disconnection/reconnection method will be at Ausgrid's discretion and will involve one of the following methods: 
• rotate plug in meter; or
• removal of the service fuses; or
• removal of barge board fuses; or
• turn off and sticker covering main switch.
Ausgrid may be notified to conduct this service from the retailer via the use of the 'De-energisation' B2B service order with sub type 'Sticker', 'Remove fuse' or subtype not specified.</t>
  </si>
  <si>
    <t>Vacant property reconnect/disconnect
Includes customer request for ad-hoc reconnections/disconnections for regular but short periods of time, for example, holiday homes.</t>
  </si>
  <si>
    <t>Alternative Control Service - Historical Revenue &amp; Costs Workings</t>
  </si>
  <si>
    <t>FY2009-14 Classification:</t>
  </si>
  <si>
    <t>Historical Revenue</t>
  </si>
  <si>
    <t>IO/Cost Centre #</t>
  </si>
  <si>
    <t>Description</t>
  </si>
  <si>
    <t>Allocation Method</t>
  </si>
  <si>
    <t>N/A</t>
  </si>
  <si>
    <t>Direct revenue</t>
  </si>
  <si>
    <t>* Projected revenue result</t>
  </si>
  <si>
    <t>Historical Completed Volumes</t>
  </si>
  <si>
    <t>Volumes</t>
  </si>
  <si>
    <t>Source</t>
  </si>
  <si>
    <t>FY2013*</t>
  </si>
  <si>
    <t>Completed Service Orders 1</t>
  </si>
  <si>
    <t>Network Revenue Accounting</t>
  </si>
  <si>
    <t>Total Service Orders</t>
  </si>
  <si>
    <t>Disconnections (vacant disconnections only)</t>
  </si>
  <si>
    <t>Reducing the vacant disconnections from 2012-13 actual volumes,</t>
  </si>
  <si>
    <t xml:space="preserve"> then assuming proportionate reductions thereafter</t>
  </si>
  <si>
    <t>Total Volumes (Tier 1,2 Disconnects only)</t>
  </si>
  <si>
    <t>Volumes for vacant disconnections obtained by Andrew Harrison. Service orders incorporated all types of disconnections</t>
  </si>
  <si>
    <t>Historical Costs</t>
  </si>
  <si>
    <t>Details on how costs were obtained:</t>
  </si>
  <si>
    <t>1) Costs extracted from SAP/TM1 for Meter Reading, Field Operations and NEMS costs</t>
  </si>
  <si>
    <t>Direct Costs (on IO's, work orders, cost objects, cost centres)</t>
  </si>
  <si>
    <t>Direct cost</t>
  </si>
  <si>
    <t>Due to the lack of information/data entry, the following costs were estimated based on feedback from the business:</t>
  </si>
  <si>
    <t>Activity</t>
  </si>
  <si>
    <t>Details of Cost Modelling Adopted (eg AHT x Labour)</t>
  </si>
  <si>
    <t>AHT of 0.80 hrs per job</t>
  </si>
  <si>
    <t/>
  </si>
  <si>
    <t>132130018</t>
  </si>
  <si>
    <t>Off cycle MR EA South</t>
  </si>
  <si>
    <t>132130019</t>
  </si>
  <si>
    <t>Off cycle MR EA North</t>
  </si>
  <si>
    <t>132130023</t>
  </si>
  <si>
    <t>Off Cycle Meter Reading - Skilltech</t>
  </si>
  <si>
    <t>132140005</t>
  </si>
  <si>
    <t>Off Cycle Scheduling</t>
  </si>
  <si>
    <t>132130020</t>
  </si>
  <si>
    <t>131610331</t>
  </si>
  <si>
    <t>Disconnections -Non Payment &amp; Lge Vacant</t>
  </si>
  <si>
    <t>131610328</t>
  </si>
  <si>
    <t>Re-energisations</t>
  </si>
  <si>
    <t>132000109</t>
  </si>
  <si>
    <t>Type 5 Validation Exceptions - EA Ntwk</t>
  </si>
  <si>
    <t>132000110</t>
  </si>
  <si>
    <t>Type 5 HHF Log Exceptions - EA Ntwk</t>
  </si>
  <si>
    <t>132000111</t>
  </si>
  <si>
    <t>Type 5 Billing Engine Excep. - EA Ntwk</t>
  </si>
  <si>
    <t>132000128</t>
  </si>
  <si>
    <t>MRIM Emails - EA Ntwk</t>
  </si>
  <si>
    <t>131610088</t>
  </si>
  <si>
    <t>EA ISF Type 6 - IA</t>
  </si>
  <si>
    <t xml:space="preserve">Reconnections (Networks Operations Division) </t>
  </si>
  <si>
    <t>Alternative Control Service - Projected Costs for FY2014-19 Submission</t>
  </si>
  <si>
    <t>FY2014-19 Classification:</t>
  </si>
  <si>
    <t>Projected Volumes</t>
  </si>
  <si>
    <t>Basis of projected volumes</t>
  </si>
  <si>
    <t>Assume same volume as 2012-13</t>
  </si>
  <si>
    <t>Completed Service Orders 2</t>
  </si>
  <si>
    <t>Completed Service Orders 3</t>
  </si>
  <si>
    <t>Same volume of vacant disconnectoions as 2-12/13 assumed.</t>
  </si>
  <si>
    <t>Projected Costs</t>
  </si>
  <si>
    <t>Details on how costs have been projected:</t>
  </si>
  <si>
    <t>As per 2012-13 costs + 2.5% CPI year on year</t>
  </si>
  <si>
    <t>Due to the lack of information/data entry, the following costs were projected based on feedback from the business:</t>
  </si>
  <si>
    <t>Details of Cost Modelling Adopted</t>
  </si>
  <si>
    <t>Real Escalators by Type</t>
  </si>
  <si>
    <t>% YOY (Compound)</t>
  </si>
  <si>
    <t>Labour EGW</t>
  </si>
  <si>
    <t>Labour Hire</t>
  </si>
  <si>
    <t>Contracted Services</t>
  </si>
  <si>
    <t>Materials</t>
  </si>
  <si>
    <t>Cost Incorporating Real Escalators</t>
  </si>
  <si>
    <t>Fee based service</t>
  </si>
  <si>
    <t>Reconnections</t>
  </si>
  <si>
    <t>- Historical Costs relate to direct and estimated Costs only, no indirect Costs have been applied.</t>
  </si>
  <si>
    <t>Indirect Cost (CAM) %</t>
  </si>
  <si>
    <r>
      <rPr>
        <sz val="11"/>
        <color rgb="FFFF0000"/>
        <rFont val="Calibri"/>
        <family val="2"/>
        <scheme val="minor"/>
      </rPr>
      <t xml:space="preserve">The fee is using the disconnection at meter box, but this fee has not been levied by Ausgrid in this period </t>
    </r>
    <r>
      <rPr>
        <sz val="11"/>
        <color theme="1"/>
        <rFont val="Calibri"/>
        <family val="2"/>
        <scheme val="minor"/>
      </rPr>
      <t xml:space="preserve">
Disconnection at meter box
A site visit to a customer’s premises to:
1. disconnect the supply of electricity to a customer via either the main switch or service fuse removal for breach by the customer of a customer supply contract or a customer connection contract, or where a retail supplier has requested that the supply to the customer be disconnected and
2. reconnect the supply following the disconnection in section 1</t>
    </r>
  </si>
  <si>
    <t>Proposed Fee (FY15/16)</t>
  </si>
  <si>
    <t xml:space="preserve">Detailed Service Description </t>
  </si>
</sst>
</file>

<file path=xl/styles.xml><?xml version="1.0" encoding="utf-8"?>
<styleSheet xmlns="http://schemas.openxmlformats.org/spreadsheetml/2006/main">
  <numFmts count="10">
    <numFmt numFmtId="8" formatCode="&quot;$&quot;#,##0.00;[Red]\-&quot;$&quot;#,##0.00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&quot;$&quot;* #,##0_-;\-&quot;$&quot;* #,##0_-;_-&quot;$&quot;* &quot;-&quot;??_-;_-@_-"/>
    <numFmt numFmtId="167" formatCode="_-* #,##0_-;\-* #,##0_-;_-* &quot;-&quot;??_-;_-@_-"/>
    <numFmt numFmtId="168" formatCode="&quot;$&quot;#,##0.00"/>
    <numFmt numFmtId="169" formatCode="0.0%"/>
    <numFmt numFmtId="170" formatCode="_(&quot;$&quot;* #,##0_);_(&quot;$&quot;* \(#,##0\);_(&quot;$&quot;* &quot;-&quot;??_);_(@_)"/>
    <numFmt numFmtId="171" formatCode="0.000"/>
    <numFmt numFmtId="172" formatCode="_(* #,##0_);_(* \(#,##0\);_(* &quot;-&quot;??_);_(@_)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65A6"/>
      <name val="Calibri"/>
      <family val="2"/>
      <scheme val="minor"/>
    </font>
    <font>
      <b/>
      <sz val="11"/>
      <color rgb="FF0065A6"/>
      <name val="Calibri"/>
      <family val="2"/>
      <scheme val="minor"/>
    </font>
    <font>
      <sz val="10"/>
      <name val="Arial"/>
      <family val="2"/>
    </font>
    <font>
      <sz val="8"/>
      <color rgb="FF3F3F76"/>
      <name val="Tahoma"/>
      <family val="2"/>
    </font>
    <font>
      <sz val="10"/>
      <color theme="1"/>
      <name val="Arial"/>
      <family val="2"/>
    </font>
    <font>
      <b/>
      <i/>
      <sz val="11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13294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65A6"/>
        <bgColor indexed="64"/>
      </patternFill>
    </fill>
    <fill>
      <patternFill patternType="solid">
        <fgColor rgb="FF209AD2"/>
        <bgColor indexed="64"/>
      </patternFill>
    </fill>
    <fill>
      <patternFill patternType="solid">
        <fgColor theme="5"/>
      </patternFill>
    </fill>
    <fill>
      <patternFill patternType="solid">
        <fgColor rgb="FFFFCC99"/>
      </patternFill>
    </fill>
    <fill>
      <patternFill patternType="solid">
        <fgColor rgb="FFACDCF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rgb="FF0070C0"/>
      </top>
      <bottom style="double">
        <color rgb="FF0070C0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/>
    <xf numFmtId="0" fontId="4" fillId="6" borderId="0" applyNumberFormat="0" applyBorder="0" applyAlignment="0" applyProtection="0"/>
    <xf numFmtId="0" fontId="9" fillId="7" borderId="10" applyNumberFormat="0" applyAlignment="0" applyProtection="0"/>
  </cellStyleXfs>
  <cellXfs count="138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164" fontId="6" fillId="0" borderId="0" xfId="2" applyFont="1"/>
    <xf numFmtId="164" fontId="7" fillId="0" borderId="0" xfId="2" applyFont="1"/>
    <xf numFmtId="10" fontId="0" fillId="0" borderId="0" xfId="1" applyNumberFormat="1" applyFont="1"/>
    <xf numFmtId="0" fontId="3" fillId="3" borderId="4" xfId="0" applyFont="1" applyFill="1" applyBorder="1" applyAlignment="1"/>
    <xf numFmtId="0" fontId="0" fillId="0" borderId="0" xfId="0"/>
    <xf numFmtId="0" fontId="3" fillId="0" borderId="0" xfId="0" applyFont="1"/>
    <xf numFmtId="0" fontId="0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4" borderId="3" xfId="0" applyFont="1" applyFill="1" applyBorder="1"/>
    <xf numFmtId="0" fontId="2" fillId="4" borderId="5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5" borderId="5" xfId="0" applyFont="1" applyFill="1" applyBorder="1"/>
    <xf numFmtId="0" fontId="0" fillId="3" borderId="1" xfId="0" applyFill="1" applyBorder="1" applyAlignment="1"/>
    <xf numFmtId="0" fontId="0" fillId="3" borderId="0" xfId="0" applyFill="1" applyAlignment="1"/>
    <xf numFmtId="0" fontId="0" fillId="3" borderId="0" xfId="0" applyFill="1" applyBorder="1" applyAlignment="1">
      <alignment horizontal="center"/>
    </xf>
    <xf numFmtId="166" fontId="2" fillId="5" borderId="7" xfId="2" applyNumberFormat="1" applyFont="1" applyFill="1" applyBorder="1"/>
    <xf numFmtId="166" fontId="5" fillId="0" borderId="0" xfId="2" applyNumberFormat="1" applyFont="1"/>
    <xf numFmtId="166" fontId="3" fillId="0" borderId="0" xfId="2" applyNumberFormat="1" applyFont="1"/>
    <xf numFmtId="166" fontId="2" fillId="5" borderId="6" xfId="2" applyNumberFormat="1" applyFont="1" applyFill="1" applyBorder="1"/>
    <xf numFmtId="167" fontId="6" fillId="0" borderId="0" xfId="3" applyNumberFormat="1" applyFont="1"/>
    <xf numFmtId="167" fontId="3" fillId="0" borderId="0" xfId="3" applyNumberFormat="1" applyFont="1"/>
    <xf numFmtId="0" fontId="2" fillId="4" borderId="3" xfId="0" applyFont="1" applyFill="1" applyBorder="1"/>
    <xf numFmtId="0" fontId="2" fillId="4" borderId="0" xfId="0" applyFont="1" applyFill="1" applyBorder="1"/>
    <xf numFmtId="0" fontId="3" fillId="3" borderId="0" xfId="0" applyFont="1" applyFill="1" applyBorder="1" applyAlignment="1">
      <alignment horizontal="left"/>
    </xf>
    <xf numFmtId="164" fontId="3" fillId="3" borderId="0" xfId="2" applyFont="1" applyFill="1" applyBorder="1" applyAlignment="1">
      <alignment horizontal="left"/>
    </xf>
    <xf numFmtId="164" fontId="2" fillId="6" borderId="0" xfId="5" applyNumberFormat="1" applyFont="1" applyBorder="1" applyAlignment="1">
      <alignment horizontal="left"/>
    </xf>
    <xf numFmtId="0" fontId="0" fillId="3" borderId="1" xfId="0" applyFill="1" applyBorder="1" applyAlignment="1">
      <alignment horizontal="left" vertical="top" wrapText="1"/>
    </xf>
    <xf numFmtId="0" fontId="2" fillId="2" borderId="0" xfId="0" applyFont="1" applyFill="1"/>
    <xf numFmtId="0" fontId="0" fillId="0" borderId="0" xfId="0"/>
    <xf numFmtId="0" fontId="2" fillId="2" borderId="0" xfId="0" applyFont="1" applyFill="1"/>
    <xf numFmtId="0" fontId="2" fillId="4" borderId="5" xfId="0" applyFont="1" applyFill="1" applyBorder="1" applyAlignment="1">
      <alignment horizontal="left"/>
    </xf>
    <xf numFmtId="166" fontId="5" fillId="0" borderId="0" xfId="2" applyNumberFormat="1" applyFont="1"/>
    <xf numFmtId="0" fontId="0" fillId="0" borderId="0" xfId="0"/>
    <xf numFmtId="0" fontId="0" fillId="0" borderId="0" xfId="0" applyAlignment="1"/>
    <xf numFmtId="0" fontId="0" fillId="0" borderId="0" xfId="0" applyFill="1" applyAlignment="1"/>
    <xf numFmtId="0" fontId="4" fillId="0" borderId="0" xfId="0" applyFont="1" applyFill="1"/>
    <xf numFmtId="166" fontId="3" fillId="0" borderId="0" xfId="1" applyNumberFormat="1" applyFont="1"/>
    <xf numFmtId="164" fontId="6" fillId="0" borderId="0" xfId="2" applyNumberFormat="1" applyFont="1"/>
    <xf numFmtId="10" fontId="0" fillId="0" borderId="0" xfId="0" applyNumberFormat="1"/>
    <xf numFmtId="0" fontId="2" fillId="4" borderId="0" xfId="0" applyFont="1" applyFill="1" applyBorder="1" applyAlignment="1">
      <alignment horizontal="left"/>
    </xf>
    <xf numFmtId="0" fontId="3" fillId="3" borderId="2" xfId="0" applyFont="1" applyFill="1" applyBorder="1" applyAlignment="1"/>
    <xf numFmtId="0" fontId="10" fillId="0" borderId="0" xfId="0" applyFont="1" applyAlignment="1">
      <alignment horizontal="left" indent="15"/>
    </xf>
    <xf numFmtId="0" fontId="12" fillId="0" borderId="0" xfId="0" applyFont="1" applyAlignment="1">
      <alignment horizontal="left" indent="15"/>
    </xf>
    <xf numFmtId="0" fontId="0" fillId="0" borderId="0" xfId="0" applyNumberFormat="1" applyAlignment="1">
      <alignment horizontal="left"/>
    </xf>
    <xf numFmtId="0" fontId="2" fillId="4" borderId="6" xfId="0" applyFont="1" applyFill="1" applyBorder="1" applyAlignment="1">
      <alignment horizontal="center" wrapText="1"/>
    </xf>
    <xf numFmtId="0" fontId="0" fillId="0" borderId="9" xfId="0" applyBorder="1" applyAlignment="1">
      <alignment wrapText="1"/>
    </xf>
    <xf numFmtId="8" fontId="0" fillId="0" borderId="9" xfId="0" applyNumberFormat="1" applyBorder="1" applyAlignment="1">
      <alignment horizontal="right"/>
    </xf>
    <xf numFmtId="8" fontId="13" fillId="7" borderId="10" xfId="6" applyNumberFormat="1" applyFont="1" applyAlignment="1">
      <alignment horizontal="right"/>
    </xf>
    <xf numFmtId="0" fontId="0" fillId="3" borderId="8" xfId="0" applyFill="1" applyBorder="1" applyAlignment="1"/>
    <xf numFmtId="167" fontId="6" fillId="0" borderId="0" xfId="3" applyNumberFormat="1" applyFont="1" applyFill="1"/>
    <xf numFmtId="0" fontId="2" fillId="4" borderId="6" xfId="0" applyFont="1" applyFill="1" applyBorder="1" applyAlignment="1">
      <alignment horizontal="left"/>
    </xf>
    <xf numFmtId="0" fontId="5" fillId="0" borderId="3" xfId="0" applyFont="1" applyFill="1" applyBorder="1"/>
    <xf numFmtId="0" fontId="5" fillId="0" borderId="11" xfId="0" applyFont="1" applyFill="1" applyBorder="1"/>
    <xf numFmtId="0" fontId="0" fillId="0" borderId="11" xfId="0" applyBorder="1"/>
    <xf numFmtId="166" fontId="5" fillId="0" borderId="11" xfId="2" applyNumberFormat="1" applyFont="1" applyFill="1" applyBorder="1"/>
    <xf numFmtId="166" fontId="3" fillId="0" borderId="4" xfId="2" applyNumberFormat="1" applyFont="1" applyBorder="1"/>
    <xf numFmtId="0" fontId="0" fillId="3" borderId="3" xfId="0" applyFill="1" applyBorder="1"/>
    <xf numFmtId="0" fontId="0" fillId="3" borderId="11" xfId="0" applyFill="1" applyBorder="1"/>
    <xf numFmtId="166" fontId="0" fillId="3" borderId="11" xfId="2" applyNumberFormat="1" applyFont="1" applyFill="1" applyBorder="1"/>
    <xf numFmtId="0" fontId="2" fillId="5" borderId="7" xfId="0" applyFont="1" applyFill="1" applyBorder="1"/>
    <xf numFmtId="0" fontId="2" fillId="5" borderId="0" xfId="0" applyFont="1" applyFill="1" applyBorder="1"/>
    <xf numFmtId="0" fontId="2" fillId="4" borderId="12" xfId="0" applyFont="1" applyFill="1" applyBorder="1" applyAlignment="1">
      <alignment horizontal="left"/>
    </xf>
    <xf numFmtId="0" fontId="0" fillId="0" borderId="13" xfId="0" applyBorder="1"/>
    <xf numFmtId="0" fontId="0" fillId="3" borderId="4" xfId="0" applyFill="1" applyBorder="1"/>
    <xf numFmtId="3" fontId="0" fillId="3" borderId="11" xfId="0" applyNumberFormat="1" applyFill="1" applyBorder="1"/>
    <xf numFmtId="3" fontId="3" fillId="0" borderId="14" xfId="0" applyNumberFormat="1" applyFont="1" applyBorder="1"/>
    <xf numFmtId="0" fontId="0" fillId="0" borderId="15" xfId="0" applyBorder="1"/>
    <xf numFmtId="3" fontId="2" fillId="5" borderId="7" xfId="0" applyNumberFormat="1" applyFont="1" applyFill="1" applyBorder="1"/>
    <xf numFmtId="0" fontId="0" fillId="3" borderId="1" xfId="0" applyFill="1" applyBorder="1" applyAlignment="1">
      <alignment vertical="top"/>
    </xf>
    <xf numFmtId="0" fontId="0" fillId="3" borderId="1" xfId="0" applyFont="1" applyFill="1" applyBorder="1" applyAlignment="1">
      <alignment vertical="top"/>
    </xf>
    <xf numFmtId="0" fontId="0" fillId="3" borderId="0" xfId="0" applyFont="1" applyFill="1" applyBorder="1" applyAlignment="1">
      <alignment vertical="top"/>
    </xf>
    <xf numFmtId="0" fontId="2" fillId="4" borderId="8" xfId="0" applyFont="1" applyFill="1" applyBorder="1"/>
    <xf numFmtId="0" fontId="4" fillId="4" borderId="8" xfId="0" applyFont="1" applyFill="1" applyBorder="1"/>
    <xf numFmtId="0" fontId="0" fillId="3" borderId="0" xfId="0" applyFill="1" applyBorder="1" applyAlignment="1">
      <alignment vertical="top"/>
    </xf>
    <xf numFmtId="0" fontId="4" fillId="0" borderId="8" xfId="0" applyFont="1" applyFill="1" applyBorder="1"/>
    <xf numFmtId="0" fontId="2" fillId="5" borderId="3" xfId="0" applyFont="1" applyFill="1" applyBorder="1"/>
    <xf numFmtId="0" fontId="2" fillId="5" borderId="11" xfId="0" applyFont="1" applyFill="1" applyBorder="1"/>
    <xf numFmtId="0" fontId="2" fillId="5" borderId="1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5" fillId="0" borderId="3" xfId="0" quotePrefix="1" applyFont="1" applyFill="1" applyBorder="1"/>
    <xf numFmtId="49" fontId="5" fillId="0" borderId="3" xfId="0" quotePrefix="1" applyNumberFormat="1" applyFont="1" applyFill="1" applyBorder="1"/>
    <xf numFmtId="49" fontId="5" fillId="0" borderId="3" xfId="0" applyNumberFormat="1" applyFont="1" applyFill="1" applyBorder="1"/>
    <xf numFmtId="0" fontId="3" fillId="8" borderId="1" xfId="0" applyFont="1" applyFill="1" applyBorder="1"/>
    <xf numFmtId="0" fontId="0" fillId="8" borderId="1" xfId="0" applyFill="1" applyBorder="1"/>
    <xf numFmtId="0" fontId="0" fillId="8" borderId="13" xfId="0" applyFill="1" applyBorder="1"/>
    <xf numFmtId="166" fontId="3" fillId="8" borderId="16" xfId="2" applyNumberFormat="1" applyFont="1" applyFill="1" applyBorder="1"/>
    <xf numFmtId="166" fontId="3" fillId="8" borderId="14" xfId="2" applyNumberFormat="1" applyFont="1" applyFill="1" applyBorder="1"/>
    <xf numFmtId="0" fontId="2" fillId="5" borderId="4" xfId="0" applyFont="1" applyFill="1" applyBorder="1"/>
    <xf numFmtId="0" fontId="0" fillId="0" borderId="3" xfId="0" applyFill="1" applyBorder="1"/>
    <xf numFmtId="0" fontId="0" fillId="0" borderId="4" xfId="0" applyFill="1" applyBorder="1"/>
    <xf numFmtId="166" fontId="0" fillId="0" borderId="3" xfId="2" applyNumberFormat="1" applyFont="1" applyFill="1" applyBorder="1"/>
    <xf numFmtId="166" fontId="0" fillId="3" borderId="3" xfId="2" applyNumberFormat="1" applyFont="1" applyFill="1" applyBorder="1"/>
    <xf numFmtId="167" fontId="0" fillId="3" borderId="11" xfId="3" applyNumberFormat="1" applyFont="1" applyFill="1" applyBorder="1"/>
    <xf numFmtId="167" fontId="3" fillId="0" borderId="14" xfId="3" applyNumberFormat="1" applyFont="1" applyBorder="1"/>
    <xf numFmtId="0" fontId="3" fillId="0" borderId="14" xfId="0" applyFont="1" applyBorder="1"/>
    <xf numFmtId="0" fontId="3" fillId="0" borderId="4" xfId="0" applyFont="1" applyBorder="1"/>
    <xf numFmtId="0" fontId="2" fillId="5" borderId="6" xfId="0" applyFont="1" applyFill="1" applyBorder="1" applyAlignment="1">
      <alignment horizontal="center"/>
    </xf>
    <xf numFmtId="0" fontId="0" fillId="9" borderId="3" xfId="0" applyFill="1" applyBorder="1"/>
    <xf numFmtId="166" fontId="0" fillId="9" borderId="11" xfId="2" applyNumberFormat="1" applyFont="1" applyFill="1" applyBorder="1"/>
    <xf numFmtId="49" fontId="0" fillId="9" borderId="3" xfId="0" applyNumberFormat="1" applyFill="1" applyBorder="1"/>
    <xf numFmtId="0" fontId="0" fillId="0" borderId="0" xfId="0" applyBorder="1"/>
    <xf numFmtId="0" fontId="2" fillId="5" borderId="15" xfId="0" applyFont="1" applyFill="1" applyBorder="1"/>
    <xf numFmtId="0" fontId="2" fillId="5" borderId="12" xfId="0" applyFont="1" applyFill="1" applyBorder="1"/>
    <xf numFmtId="0" fontId="2" fillId="5" borderId="12" xfId="0" applyFont="1" applyFill="1" applyBorder="1" applyAlignment="1">
      <alignment horizontal="center"/>
    </xf>
    <xf numFmtId="0" fontId="0" fillId="9" borderId="4" xfId="0" applyFill="1" applyBorder="1"/>
    <xf numFmtId="0" fontId="2" fillId="5" borderId="15" xfId="0" applyFont="1" applyFill="1" applyBorder="1" applyAlignment="1">
      <alignment horizontal="center"/>
    </xf>
    <xf numFmtId="171" fontId="0" fillId="0" borderId="0" xfId="0" applyNumberFormat="1"/>
    <xf numFmtId="170" fontId="5" fillId="0" borderId="3" xfId="2" applyNumberFormat="1" applyFont="1" applyFill="1" applyBorder="1"/>
    <xf numFmtId="170" fontId="15" fillId="0" borderId="3" xfId="2" applyNumberFormat="1" applyFont="1" applyFill="1" applyBorder="1"/>
    <xf numFmtId="170" fontId="5" fillId="0" borderId="13" xfId="2" applyNumberFormat="1" applyFont="1" applyFill="1" applyBorder="1"/>
    <xf numFmtId="170" fontId="15" fillId="0" borderId="13" xfId="2" applyNumberFormat="1" applyFont="1" applyFill="1" applyBorder="1"/>
    <xf numFmtId="170" fontId="5" fillId="0" borderId="17" xfId="2" applyNumberFormat="1" applyFont="1" applyFill="1" applyBorder="1"/>
    <xf numFmtId="170" fontId="15" fillId="0" borderId="17" xfId="2" applyNumberFormat="1" applyFont="1" applyFill="1" applyBorder="1"/>
    <xf numFmtId="0" fontId="0" fillId="3" borderId="0" xfId="0" quotePrefix="1" applyFill="1" applyAlignment="1"/>
    <xf numFmtId="169" fontId="2" fillId="5" borderId="6" xfId="1" applyNumberFormat="1" applyFont="1" applyFill="1" applyBorder="1"/>
    <xf numFmtId="172" fontId="2" fillId="5" borderId="7" xfId="3" applyNumberFormat="1" applyFont="1" applyFill="1" applyBorder="1"/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2" fillId="2" borderId="0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168" fontId="4" fillId="6" borderId="0" xfId="5" applyNumberFormat="1" applyFont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0" fillId="3" borderId="1" xfId="0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</cellXfs>
  <cellStyles count="7">
    <cellStyle name="Accent2" xfId="5" builtinId="33"/>
    <cellStyle name="Comma" xfId="3" builtinId="3"/>
    <cellStyle name="Currency" xfId="2" builtinId="4"/>
    <cellStyle name="Input" xfId="6" builtinId="20"/>
    <cellStyle name="Normal" xfId="0" builtinId="0"/>
    <cellStyle name="Percent" xfId="1" builtinId="5"/>
    <cellStyle name="Style 1" xfId="4"/>
  </cellStyles>
  <dxfs count="0"/>
  <tableStyles count="0" defaultTableStyle="TableStyleMedium9" defaultPivotStyle="PivotStyleLight16"/>
  <colors>
    <mruColors>
      <color rgb="FF13294B"/>
      <color rgb="FF0065A6"/>
      <color rgb="FF76AD1C"/>
      <color rgb="FF209AD2"/>
      <color rgb="FFACDC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G62"/>
  <sheetViews>
    <sheetView tabSelected="1" topLeftCell="A40" workbookViewId="0">
      <selection activeCell="B62" sqref="B62:H62"/>
    </sheetView>
  </sheetViews>
  <sheetFormatPr defaultRowHeight="15"/>
  <cols>
    <col min="1" max="1" width="2.42578125" style="7" customWidth="1"/>
    <col min="2" max="2" width="46.28515625" style="7" customWidth="1"/>
    <col min="3" max="8" width="13.140625" style="7" customWidth="1"/>
    <col min="9" max="9" width="2.42578125" style="7" customWidth="1"/>
    <col min="10" max="11" width="9.140625" style="7"/>
    <col min="12" max="12" width="10.5703125" style="7" customWidth="1"/>
    <col min="13" max="13" width="20.85546875" style="7" customWidth="1"/>
    <col min="14" max="14" width="9.140625" style="7"/>
    <col min="15" max="18" width="12.5703125" style="7" customWidth="1"/>
    <col min="19" max="16384" width="9.140625" style="7"/>
  </cols>
  <sheetData>
    <row r="2" spans="2:8">
      <c r="B2" s="10" t="s">
        <v>20</v>
      </c>
      <c r="C2" s="11"/>
      <c r="D2" s="11"/>
      <c r="E2" s="11"/>
      <c r="F2" s="11"/>
      <c r="G2" s="11"/>
      <c r="H2" s="11"/>
    </row>
    <row r="3" spans="2:8">
      <c r="B3" s="12" t="s">
        <v>0</v>
      </c>
      <c r="C3" s="6" t="s">
        <v>28</v>
      </c>
      <c r="D3" s="6"/>
      <c r="E3" s="6"/>
      <c r="F3" s="6"/>
      <c r="G3" s="6"/>
      <c r="H3" s="6"/>
    </row>
    <row r="4" spans="2:8">
      <c r="B4" s="26" t="s">
        <v>29</v>
      </c>
      <c r="C4" s="28" t="s">
        <v>30</v>
      </c>
      <c r="D4" s="6"/>
      <c r="E4" s="6"/>
      <c r="F4" s="6"/>
      <c r="G4" s="6"/>
      <c r="H4" s="6"/>
    </row>
    <row r="5" spans="2:8">
      <c r="B5" s="26" t="s">
        <v>31</v>
      </c>
      <c r="C5" s="29">
        <v>88</v>
      </c>
      <c r="D5" s="6"/>
      <c r="E5" s="6"/>
      <c r="F5" s="6"/>
      <c r="G5" s="6"/>
      <c r="H5" s="6"/>
    </row>
    <row r="6" spans="2:8">
      <c r="B6" s="27" t="s">
        <v>131</v>
      </c>
      <c r="C6" s="30">
        <f>D58</f>
        <v>140.7459395061808</v>
      </c>
      <c r="D6" s="6"/>
      <c r="E6" s="6"/>
      <c r="F6" s="6"/>
      <c r="G6" s="6"/>
      <c r="H6" s="6"/>
    </row>
    <row r="9" spans="2:8">
      <c r="B9" s="10" t="s">
        <v>14</v>
      </c>
      <c r="C9" s="11"/>
      <c r="D9" s="11"/>
      <c r="E9" s="11"/>
      <c r="F9" s="11"/>
      <c r="G9" s="11"/>
      <c r="H9" s="11"/>
    </row>
    <row r="10" spans="2:8">
      <c r="B10" s="31" t="s">
        <v>32</v>
      </c>
      <c r="C10" s="31"/>
      <c r="D10" s="31"/>
      <c r="E10" s="31"/>
      <c r="F10" s="31"/>
      <c r="G10" s="31"/>
      <c r="H10" s="31"/>
    </row>
    <row r="11" spans="2:8">
      <c r="B11" s="31"/>
      <c r="C11" s="31"/>
      <c r="D11" s="31"/>
      <c r="E11" s="31"/>
      <c r="F11" s="31"/>
      <c r="G11" s="31"/>
      <c r="H11" s="31"/>
    </row>
    <row r="14" spans="2:8">
      <c r="B14" s="32" t="s">
        <v>33</v>
      </c>
      <c r="C14" s="11"/>
      <c r="D14" s="11"/>
      <c r="E14" s="11"/>
      <c r="F14" s="11"/>
      <c r="G14" s="11"/>
      <c r="H14" s="11"/>
    </row>
    <row r="15" spans="2:8">
      <c r="B15" s="53" t="s">
        <v>45</v>
      </c>
      <c r="C15" s="17"/>
      <c r="D15" s="17"/>
      <c r="E15" s="17"/>
      <c r="F15" s="17"/>
      <c r="G15" s="17"/>
      <c r="H15" s="17"/>
    </row>
    <row r="16" spans="2:8">
      <c r="B16" s="18" t="s">
        <v>46</v>
      </c>
      <c r="C16" s="18"/>
      <c r="D16" s="18"/>
      <c r="E16" s="18"/>
      <c r="F16" s="18"/>
      <c r="G16" s="18"/>
      <c r="H16" s="18"/>
    </row>
    <row r="17" spans="2:33">
      <c r="B17" s="18" t="s">
        <v>47</v>
      </c>
      <c r="C17" s="18"/>
      <c r="D17" s="18"/>
      <c r="E17" s="18"/>
      <c r="F17" s="18"/>
      <c r="G17" s="18"/>
      <c r="H17" s="18"/>
    </row>
    <row r="18" spans="2:33">
      <c r="B18" s="18" t="s">
        <v>48</v>
      </c>
      <c r="C18" s="18"/>
      <c r="D18" s="18"/>
      <c r="E18" s="18"/>
      <c r="F18" s="18"/>
      <c r="G18" s="18"/>
      <c r="H18" s="18"/>
    </row>
    <row r="19" spans="2:33">
      <c r="B19" s="118" t="s">
        <v>128</v>
      </c>
      <c r="C19" s="18"/>
      <c r="D19" s="18"/>
      <c r="E19" s="18"/>
      <c r="F19" s="18"/>
      <c r="G19" s="18"/>
      <c r="H19" s="18"/>
    </row>
    <row r="20" spans="2:33" s="33" customFormat="1"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R20" s="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</row>
    <row r="21" spans="2:33" s="33" customFormat="1">
      <c r="I21" s="1"/>
      <c r="J21" s="1"/>
      <c r="K21" s="1"/>
      <c r="L21" s="1"/>
      <c r="M21" s="1"/>
      <c r="N21" s="1"/>
      <c r="O21" s="1"/>
      <c r="P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2:33" s="33" customFormat="1">
      <c r="B22" s="34" t="s">
        <v>34</v>
      </c>
      <c r="C22" s="11"/>
      <c r="D22" s="11"/>
      <c r="E22" s="11"/>
      <c r="F22" s="11"/>
      <c r="G22" s="11"/>
      <c r="H22" s="11"/>
      <c r="I22" s="40"/>
      <c r="J22" s="40"/>
      <c r="K22" s="40"/>
      <c r="L22" s="40"/>
      <c r="M22" s="40"/>
      <c r="N22" s="40"/>
      <c r="O22" s="40"/>
      <c r="P22" s="40"/>
    </row>
    <row r="23" spans="2:33" s="33" customFormat="1"/>
    <row r="24" spans="2:33" s="33" customFormat="1">
      <c r="B24" s="35" t="s">
        <v>19</v>
      </c>
      <c r="C24" s="14" t="s">
        <v>25</v>
      </c>
      <c r="D24" s="14" t="s">
        <v>1</v>
      </c>
      <c r="E24" s="14" t="s">
        <v>2</v>
      </c>
      <c r="F24" s="14" t="s">
        <v>3</v>
      </c>
      <c r="G24" s="14" t="s">
        <v>26</v>
      </c>
      <c r="H24" s="15" t="s">
        <v>4</v>
      </c>
    </row>
    <row r="25" spans="2:33" s="33" customFormat="1">
      <c r="B25" s="33" t="s">
        <v>5</v>
      </c>
      <c r="C25" s="36">
        <f>Historical!E60</f>
        <v>563558.04666832264</v>
      </c>
      <c r="D25" s="36">
        <f>Historical!F60</f>
        <v>603792.36121800949</v>
      </c>
      <c r="E25" s="36">
        <f>Historical!G60</f>
        <v>691918.87535251363</v>
      </c>
      <c r="F25" s="36">
        <f>Historical!H60</f>
        <v>694458.7630383533</v>
      </c>
      <c r="G25" s="36">
        <f>Historical!I60</f>
        <v>670204.55299485638</v>
      </c>
      <c r="H25" s="22">
        <f>SUM(C25:G25)</f>
        <v>3223932.5992720556</v>
      </c>
    </row>
    <row r="26" spans="2:33" s="33" customFormat="1">
      <c r="B26" s="33" t="s">
        <v>21</v>
      </c>
      <c r="C26" s="36">
        <f>Historical!E76</f>
        <v>1078938.2729314822</v>
      </c>
      <c r="D26" s="36">
        <f>Historical!F76</f>
        <v>1272194.1510796316</v>
      </c>
      <c r="E26" s="36">
        <f>Historical!G76</f>
        <v>1510274.6940315822</v>
      </c>
      <c r="F26" s="36">
        <f>Historical!H76</f>
        <v>1644236.8010127947</v>
      </c>
      <c r="G26" s="36">
        <f>Historical!I76</f>
        <v>1797372.058374037</v>
      </c>
      <c r="H26" s="22">
        <f>SUM(C26:G26)</f>
        <v>7303015.9774295278</v>
      </c>
    </row>
    <row r="27" spans="2:33" s="33" customFormat="1">
      <c r="B27" s="33" t="s">
        <v>6</v>
      </c>
      <c r="C27" s="36"/>
      <c r="D27" s="36"/>
      <c r="E27" s="36"/>
      <c r="F27" s="36"/>
      <c r="G27" s="36"/>
      <c r="H27" s="41">
        <f>SUM(C27:G27)</f>
        <v>0</v>
      </c>
    </row>
    <row r="28" spans="2:33" s="33" customFormat="1">
      <c r="B28" s="16" t="s">
        <v>7</v>
      </c>
      <c r="C28" s="23">
        <f t="shared" ref="C28:H28" si="0">SUM(C25:C27)</f>
        <v>1642496.3195998049</v>
      </c>
      <c r="D28" s="23">
        <f t="shared" si="0"/>
        <v>1875986.512297641</v>
      </c>
      <c r="E28" s="23">
        <f t="shared" si="0"/>
        <v>2202193.5693840957</v>
      </c>
      <c r="F28" s="23">
        <f t="shared" si="0"/>
        <v>2338695.564051148</v>
      </c>
      <c r="G28" s="23">
        <f t="shared" si="0"/>
        <v>2467576.6113688936</v>
      </c>
      <c r="H28" s="23">
        <f t="shared" si="0"/>
        <v>10526948.576701583</v>
      </c>
    </row>
    <row r="29" spans="2:33" s="33" customFormat="1" ht="11.25" customHeight="1"/>
    <row r="30" spans="2:33" s="33" customFormat="1">
      <c r="B30" s="33" t="s">
        <v>35</v>
      </c>
      <c r="C30" s="54">
        <v>11783.75500539349</v>
      </c>
      <c r="D30" s="54">
        <v>16935.785479963786</v>
      </c>
      <c r="E30" s="54">
        <v>17129.325566067768</v>
      </c>
      <c r="F30" s="54">
        <v>19804.274923396802</v>
      </c>
      <c r="G30" s="54">
        <v>20927</v>
      </c>
      <c r="H30" s="25">
        <f>SUM(C30:G30)</f>
        <v>86580.140974821843</v>
      </c>
    </row>
    <row r="31" spans="2:33" s="33" customFormat="1" ht="11.25" customHeight="1"/>
    <row r="32" spans="2:33" s="33" customFormat="1">
      <c r="B32" s="35" t="s">
        <v>16</v>
      </c>
      <c r="C32" s="14" t="s">
        <v>25</v>
      </c>
      <c r="D32" s="14" t="s">
        <v>1</v>
      </c>
      <c r="E32" s="14" t="s">
        <v>2</v>
      </c>
      <c r="F32" s="14" t="s">
        <v>3</v>
      </c>
      <c r="G32" s="14" t="s">
        <v>26</v>
      </c>
    </row>
    <row r="33" spans="2:9" s="33" customFormat="1">
      <c r="B33" s="33" t="s">
        <v>13</v>
      </c>
      <c r="C33" s="42">
        <f>C28/C30</f>
        <v>139.38649597246592</v>
      </c>
      <c r="D33" s="42">
        <f t="shared" ref="D33:G33" si="1">D28/D30</f>
        <v>110.77056417117846</v>
      </c>
      <c r="E33" s="42">
        <f t="shared" si="1"/>
        <v>128.56277153996754</v>
      </c>
      <c r="F33" s="42">
        <f t="shared" si="1"/>
        <v>118.09044123540264</v>
      </c>
      <c r="G33" s="42">
        <f t="shared" si="1"/>
        <v>117.91353807850594</v>
      </c>
      <c r="I33" s="42"/>
    </row>
    <row r="34" spans="2:9" s="33" customFormat="1"/>
    <row r="35" spans="2:9" s="33" customFormat="1"/>
    <row r="36" spans="2:9" s="33" customFormat="1">
      <c r="C36" s="5"/>
      <c r="D36" s="43"/>
      <c r="E36" s="5"/>
      <c r="F36" s="5"/>
      <c r="G36" s="5"/>
    </row>
    <row r="37" spans="2:9">
      <c r="B37" s="10" t="s">
        <v>22</v>
      </c>
      <c r="C37" s="11"/>
      <c r="D37" s="11"/>
      <c r="E37" s="11"/>
      <c r="F37" s="11"/>
      <c r="G37" s="11"/>
      <c r="H37" s="11"/>
    </row>
    <row r="39" spans="2:9">
      <c r="B39" s="13" t="s">
        <v>19</v>
      </c>
      <c r="C39" s="14" t="s">
        <v>8</v>
      </c>
      <c r="D39" s="14" t="s">
        <v>9</v>
      </c>
      <c r="E39" s="14" t="s">
        <v>10</v>
      </c>
      <c r="F39" s="14" t="s">
        <v>11</v>
      </c>
      <c r="G39" s="14" t="s">
        <v>12</v>
      </c>
      <c r="H39" s="15" t="s">
        <v>4</v>
      </c>
    </row>
    <row r="40" spans="2:9">
      <c r="B40" s="7" t="s">
        <v>5</v>
      </c>
      <c r="C40" s="21">
        <f>Projected!E73</f>
        <v>840671.60081805964</v>
      </c>
      <c r="D40" s="36">
        <f>Projected!F73</f>
        <v>870589.79926789179</v>
      </c>
      <c r="E40" s="36">
        <f>Projected!G73</f>
        <v>904435.52138266212</v>
      </c>
      <c r="F40" s="36">
        <f>Projected!H73</f>
        <v>940565.7284444262</v>
      </c>
      <c r="G40" s="36">
        <f>Projected!I73</f>
        <v>977155.89879495883</v>
      </c>
      <c r="H40" s="22">
        <f>SUM(C40:G40)</f>
        <v>4533418.5487079993</v>
      </c>
    </row>
    <row r="41" spans="2:9">
      <c r="B41" s="7" t="s">
        <v>21</v>
      </c>
      <c r="C41" s="21">
        <f>Projected!E81</f>
        <v>1905170.4585968025</v>
      </c>
      <c r="D41" s="36">
        <f>Projected!F81</f>
        <v>1969789.0776262591</v>
      </c>
      <c r="E41" s="36">
        <f>Projected!G81</f>
        <v>2047300.277830852</v>
      </c>
      <c r="F41" s="36">
        <f>Projected!H81</f>
        <v>2132478.2058900045</v>
      </c>
      <c r="G41" s="36">
        <f>Projected!I81</f>
        <v>2217265.5393561912</v>
      </c>
      <c r="H41" s="22">
        <f>SUM(C41:G41)</f>
        <v>10272003.55930011</v>
      </c>
    </row>
    <row r="42" spans="2:9">
      <c r="B42" s="7" t="s">
        <v>6</v>
      </c>
      <c r="C42" s="21">
        <f>(C41+C40)*C44</f>
        <v>101516.28673707787</v>
      </c>
      <c r="D42" s="36">
        <f t="shared" ref="D42:G42" si="2">(D41+D40)*D44</f>
        <v>105011.39915169483</v>
      </c>
      <c r="E42" s="36">
        <f t="shared" si="2"/>
        <v>109128.3661919404</v>
      </c>
      <c r="F42" s="36">
        <f t="shared" si="2"/>
        <v>113613.23865073704</v>
      </c>
      <c r="G42" s="36">
        <f t="shared" si="2"/>
        <v>118100.67573352197</v>
      </c>
      <c r="H42" s="22">
        <f>SUM(C42:G42)</f>
        <v>547369.96646497212</v>
      </c>
    </row>
    <row r="43" spans="2:9">
      <c r="B43" s="16" t="s">
        <v>7</v>
      </c>
      <c r="C43" s="23">
        <f t="shared" ref="C43:H43" si="3">SUM(C40:C42)</f>
        <v>2847358.3461519401</v>
      </c>
      <c r="D43" s="23">
        <f t="shared" si="3"/>
        <v>2945390.2760458458</v>
      </c>
      <c r="E43" s="23">
        <f t="shared" si="3"/>
        <v>3060864.1654054546</v>
      </c>
      <c r="F43" s="23">
        <f t="shared" si="3"/>
        <v>3186657.1729851677</v>
      </c>
      <c r="G43" s="23">
        <f t="shared" si="3"/>
        <v>3312522.1138846721</v>
      </c>
      <c r="H43" s="20">
        <f t="shared" si="3"/>
        <v>15352792.074473081</v>
      </c>
    </row>
    <row r="44" spans="2:9">
      <c r="B44" s="16" t="s">
        <v>129</v>
      </c>
      <c r="C44" s="119">
        <v>3.6970912579986831E-2</v>
      </c>
      <c r="D44" s="119">
        <v>3.6970912579986831E-2</v>
      </c>
      <c r="E44" s="119">
        <v>3.6970912579986831E-2</v>
      </c>
      <c r="F44" s="119">
        <v>3.6970912579986831E-2</v>
      </c>
      <c r="G44" s="119">
        <v>3.6970912579986831E-2</v>
      </c>
    </row>
    <row r="45" spans="2:9">
      <c r="B45" s="13" t="s">
        <v>15</v>
      </c>
    </row>
    <row r="46" spans="2:9">
      <c r="B46" s="121"/>
      <c r="C46" s="121"/>
      <c r="D46" s="121"/>
      <c r="E46" s="121"/>
      <c r="F46" s="121"/>
      <c r="G46" s="121"/>
      <c r="H46" s="121"/>
    </row>
    <row r="47" spans="2:9" ht="12.75" customHeight="1">
      <c r="B47" s="19"/>
      <c r="C47" s="19"/>
      <c r="D47" s="19"/>
      <c r="E47" s="19"/>
      <c r="F47" s="19"/>
      <c r="G47" s="19"/>
      <c r="H47" s="19"/>
    </row>
    <row r="50" spans="2:8">
      <c r="B50" s="10" t="s">
        <v>23</v>
      </c>
      <c r="C50" s="11"/>
      <c r="D50" s="11"/>
      <c r="E50" s="11"/>
      <c r="F50" s="11"/>
      <c r="G50" s="11"/>
      <c r="H50" s="11"/>
    </row>
    <row r="51" spans="2:8">
      <c r="B51" s="8"/>
    </row>
    <row r="52" spans="2:8">
      <c r="B52" s="9" t="s">
        <v>17</v>
      </c>
    </row>
    <row r="54" spans="2:8">
      <c r="B54" s="13" t="s">
        <v>18</v>
      </c>
      <c r="C54" s="14" t="s">
        <v>8</v>
      </c>
      <c r="D54" s="14" t="s">
        <v>9</v>
      </c>
      <c r="E54" s="14" t="s">
        <v>10</v>
      </c>
      <c r="F54" s="14" t="s">
        <v>11</v>
      </c>
      <c r="G54" s="14" t="s">
        <v>12</v>
      </c>
      <c r="H54" s="15" t="s">
        <v>4</v>
      </c>
    </row>
    <row r="55" spans="2:8">
      <c r="B55" s="7" t="s">
        <v>24</v>
      </c>
      <c r="C55" s="24">
        <v>20927</v>
      </c>
      <c r="D55" s="24">
        <f>C55</f>
        <v>20927</v>
      </c>
      <c r="E55" s="24">
        <f t="shared" ref="E55:G55" si="4">D55</f>
        <v>20927</v>
      </c>
      <c r="F55" s="24">
        <f t="shared" si="4"/>
        <v>20927</v>
      </c>
      <c r="G55" s="24">
        <f t="shared" si="4"/>
        <v>20927</v>
      </c>
      <c r="H55" s="25">
        <f>SUM(C55:G55)</f>
        <v>104635</v>
      </c>
    </row>
    <row r="57" spans="2:8">
      <c r="B57" s="13" t="s">
        <v>16</v>
      </c>
      <c r="C57" s="14" t="s">
        <v>8</v>
      </c>
      <c r="D57" s="14" t="s">
        <v>9</v>
      </c>
      <c r="E57" s="14" t="s">
        <v>10</v>
      </c>
      <c r="F57" s="14" t="s">
        <v>11</v>
      </c>
      <c r="G57" s="14" t="s">
        <v>12</v>
      </c>
      <c r="H57" s="15" t="s">
        <v>4</v>
      </c>
    </row>
    <row r="58" spans="2:8">
      <c r="B58" s="7" t="s">
        <v>13</v>
      </c>
      <c r="C58" s="3">
        <f t="shared" ref="C58:H58" si="5">+C43/C55</f>
        <v>136.06146825402303</v>
      </c>
      <c r="D58" s="3">
        <f t="shared" si="5"/>
        <v>140.7459395061808</v>
      </c>
      <c r="E58" s="3">
        <f t="shared" si="5"/>
        <v>146.26387754601492</v>
      </c>
      <c r="F58" s="3">
        <f t="shared" si="5"/>
        <v>152.27491627969454</v>
      </c>
      <c r="G58" s="3">
        <f t="shared" si="5"/>
        <v>158.2893923584208</v>
      </c>
      <c r="H58" s="4">
        <f t="shared" si="5"/>
        <v>146.72711878886685</v>
      </c>
    </row>
    <row r="60" spans="2:8">
      <c r="B60" s="13" t="s">
        <v>15</v>
      </c>
    </row>
    <row r="61" spans="2:8">
      <c r="B61" s="121"/>
      <c r="C61" s="121"/>
      <c r="D61" s="121"/>
      <c r="E61" s="121"/>
      <c r="F61" s="121"/>
      <c r="G61" s="121"/>
      <c r="H61" s="121"/>
    </row>
    <row r="62" spans="2:8">
      <c r="B62" s="122"/>
      <c r="C62" s="122"/>
      <c r="D62" s="122"/>
      <c r="E62" s="122"/>
      <c r="F62" s="122"/>
      <c r="G62" s="122"/>
      <c r="H62" s="122"/>
    </row>
  </sheetData>
  <mergeCells count="3">
    <mergeCell ref="B61:H61"/>
    <mergeCell ref="B62:H62"/>
    <mergeCell ref="B46:H4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workbookViewId="0">
      <selection sqref="A1:G1"/>
    </sheetView>
  </sheetViews>
  <sheetFormatPr defaultColWidth="12" defaultRowHeight="15"/>
  <cols>
    <col min="1" max="1" width="42.5703125" style="37" bestFit="1" customWidth="1"/>
    <col min="2" max="2" width="7.7109375" style="37" bestFit="1" customWidth="1"/>
    <col min="3" max="3" width="14.42578125" style="37" customWidth="1"/>
    <col min="4" max="4" width="13.7109375" style="37" customWidth="1"/>
    <col min="5" max="16384" width="12" style="37"/>
  </cols>
  <sheetData>
    <row r="1" spans="1:7">
      <c r="A1" s="123" t="s">
        <v>39</v>
      </c>
      <c r="B1" s="123"/>
      <c r="C1" s="123"/>
      <c r="D1" s="123"/>
      <c r="E1" s="123"/>
      <c r="F1" s="123"/>
      <c r="G1" s="123"/>
    </row>
    <row r="2" spans="1:7">
      <c r="A2" s="26" t="s">
        <v>0</v>
      </c>
      <c r="B2" s="124" t="s">
        <v>28</v>
      </c>
      <c r="C2" s="125"/>
      <c r="D2" s="125"/>
      <c r="E2" s="125"/>
      <c r="F2" s="125"/>
      <c r="G2" s="125"/>
    </row>
    <row r="3" spans="1:7">
      <c r="A3" s="26" t="s">
        <v>29</v>
      </c>
      <c r="B3" s="126" t="s">
        <v>30</v>
      </c>
      <c r="C3" s="127"/>
      <c r="D3" s="127"/>
      <c r="E3" s="127"/>
      <c r="F3" s="127"/>
      <c r="G3" s="127"/>
    </row>
    <row r="4" spans="1:7">
      <c r="A4" s="27" t="s">
        <v>131</v>
      </c>
      <c r="B4" s="128">
        <f>'AER Summary'!C6</f>
        <v>140.7459395061808</v>
      </c>
      <c r="C4" s="128"/>
      <c r="D4" s="128"/>
      <c r="E4" s="128"/>
      <c r="F4" s="128"/>
      <c r="G4" s="128"/>
    </row>
    <row r="6" spans="1:7">
      <c r="A6" s="27" t="s">
        <v>40</v>
      </c>
    </row>
    <row r="9" spans="1:7">
      <c r="A9" s="34" t="s">
        <v>41</v>
      </c>
    </row>
    <row r="10" spans="1:7" ht="30">
      <c r="A10" s="35" t="s">
        <v>42</v>
      </c>
      <c r="B10" s="49" t="s">
        <v>27</v>
      </c>
      <c r="C10" s="49" t="s">
        <v>43</v>
      </c>
      <c r="D10" s="49" t="s">
        <v>44</v>
      </c>
    </row>
    <row r="11" spans="1:7" ht="31.5" customHeight="1">
      <c r="A11" s="50" t="str">
        <f>B2</f>
        <v>Vacant Property Disconnection</v>
      </c>
      <c r="B11" s="51">
        <f>B4</f>
        <v>140.7459395061808</v>
      </c>
      <c r="C11" s="52"/>
      <c r="D11" s="52"/>
    </row>
  </sheetData>
  <mergeCells count="4">
    <mergeCell ref="A1:G1"/>
    <mergeCell ref="B2:G2"/>
    <mergeCell ref="B3:G3"/>
    <mergeCell ref="B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8"/>
  <sheetViews>
    <sheetView workbookViewId="0">
      <selection sqref="A1:K1"/>
    </sheetView>
  </sheetViews>
  <sheetFormatPr defaultRowHeight="15"/>
  <cols>
    <col min="1" max="1" width="2.42578125" style="2" customWidth="1"/>
    <col min="2" max="2" width="10.140625" style="2" customWidth="1"/>
    <col min="3" max="8" width="13.140625" style="2" customWidth="1"/>
    <col min="9" max="10" width="9.5703125" style="2" bestFit="1" customWidth="1"/>
    <col min="11" max="15" width="9.140625" style="2"/>
    <col min="16" max="16" width="5.28515625" style="2" customWidth="1"/>
    <col min="17" max="17" width="2.42578125" style="37" customWidth="1"/>
    <col min="18" max="16384" width="9.140625" style="37"/>
  </cols>
  <sheetData>
    <row r="1" spans="1:18">
      <c r="A1" s="132" t="s">
        <v>36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8">
      <c r="A2" s="44" t="s">
        <v>0</v>
      </c>
      <c r="B2" s="35"/>
      <c r="C2" s="124" t="s">
        <v>28</v>
      </c>
      <c r="D2" s="125"/>
      <c r="E2" s="125"/>
      <c r="F2" s="125"/>
      <c r="G2" s="125"/>
      <c r="H2" s="125"/>
      <c r="I2" s="45"/>
      <c r="J2" s="45"/>
      <c r="K2" s="45"/>
      <c r="R2" s="46"/>
    </row>
    <row r="3" spans="1:18">
      <c r="R3" s="46"/>
    </row>
    <row r="4" spans="1:18" ht="15" customHeight="1">
      <c r="A4" s="129" t="s">
        <v>37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R4" s="47"/>
    </row>
    <row r="5" spans="1:18" ht="19.5" customHeight="1">
      <c r="A5" s="133" t="s">
        <v>130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R5" s="47"/>
    </row>
    <row r="6" spans="1:18" ht="19.5" customHeight="1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</row>
    <row r="7" spans="1:18" ht="19.5" customHeight="1">
      <c r="A7" s="134"/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</row>
    <row r="8" spans="1:18" ht="36.75" customHeight="1">
      <c r="A8" s="134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</row>
    <row r="11" spans="1:18">
      <c r="A11" s="129" t="s">
        <v>38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</row>
    <row r="12" spans="1:18" ht="15" customHeight="1">
      <c r="A12" s="133" t="s">
        <v>50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</row>
    <row r="13" spans="1:18">
      <c r="A13" s="135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</row>
    <row r="14" spans="1:18">
      <c r="A14" s="135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</row>
    <row r="17" spans="1:15">
      <c r="A17" s="129" t="s">
        <v>132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</row>
    <row r="18" spans="1:15" ht="59.25" customHeight="1">
      <c r="A18" s="130" t="s">
        <v>49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</row>
    <row r="19" spans="1:15" ht="59.25" customHeight="1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</row>
    <row r="20" spans="1:15" ht="59.25" customHeight="1">
      <c r="A20" s="131"/>
      <c r="B20" s="131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</row>
    <row r="21" spans="1:15" ht="59.25" customHeight="1">
      <c r="A21" s="131"/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</row>
    <row r="22" spans="1:15" ht="59.25" customHeight="1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</row>
    <row r="28" spans="1:15">
      <c r="B28" s="48"/>
    </row>
  </sheetData>
  <mergeCells count="8">
    <mergeCell ref="A17:O17"/>
    <mergeCell ref="A18:O22"/>
    <mergeCell ref="A1:K1"/>
    <mergeCell ref="C2:H2"/>
    <mergeCell ref="A4:O4"/>
    <mergeCell ref="A5:O8"/>
    <mergeCell ref="A11:O11"/>
    <mergeCell ref="A12:O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K76"/>
  <sheetViews>
    <sheetView workbookViewId="0"/>
  </sheetViews>
  <sheetFormatPr defaultRowHeight="15"/>
  <cols>
    <col min="2" max="2" width="43.85546875" style="37" customWidth="1"/>
    <col min="3" max="3" width="40.7109375" style="37" customWidth="1"/>
    <col min="4" max="4" width="30.5703125" style="37" customWidth="1"/>
    <col min="5" max="5" width="17.42578125" style="37" bestFit="1" customWidth="1"/>
    <col min="6" max="9" width="14.28515625" style="37" bestFit="1" customWidth="1"/>
    <col min="10" max="10" width="15.7109375" style="37" customWidth="1"/>
    <col min="11" max="11" width="9.140625" style="37"/>
  </cols>
  <sheetData>
    <row r="2" spans="2:11">
      <c r="B2" s="34" t="s">
        <v>51</v>
      </c>
      <c r="C2" s="11"/>
      <c r="D2" s="11"/>
      <c r="E2" s="11"/>
      <c r="F2" s="11"/>
      <c r="G2" s="11"/>
      <c r="H2" s="11"/>
      <c r="I2" s="11"/>
      <c r="J2" s="11"/>
      <c r="K2" s="11"/>
    </row>
    <row r="3" spans="2:11">
      <c r="B3" s="26" t="s">
        <v>0</v>
      </c>
      <c r="C3" s="136" t="s">
        <v>28</v>
      </c>
      <c r="D3" s="137"/>
      <c r="E3" s="137"/>
      <c r="F3" s="137"/>
      <c r="G3" s="137"/>
      <c r="H3" s="137"/>
      <c r="I3" s="137"/>
      <c r="J3" s="137"/>
      <c r="K3" s="137"/>
    </row>
    <row r="4" spans="2:11">
      <c r="B4" s="26" t="s">
        <v>52</v>
      </c>
      <c r="C4" s="136" t="s">
        <v>57</v>
      </c>
      <c r="D4" s="137"/>
      <c r="E4" s="137"/>
      <c r="F4" s="137"/>
      <c r="G4" s="137"/>
      <c r="H4" s="137"/>
      <c r="I4" s="137"/>
      <c r="J4" s="137"/>
      <c r="K4" s="137"/>
    </row>
    <row r="7" spans="2:11">
      <c r="B7" s="34" t="s">
        <v>53</v>
      </c>
      <c r="C7" s="11"/>
      <c r="D7" s="11"/>
      <c r="E7" s="11"/>
      <c r="F7" s="11"/>
      <c r="G7" s="11"/>
      <c r="H7" s="11"/>
      <c r="I7" s="11"/>
      <c r="J7" s="11"/>
      <c r="K7" s="11"/>
    </row>
    <row r="9" spans="2:11">
      <c r="B9" s="55" t="s">
        <v>54</v>
      </c>
      <c r="C9" s="55" t="s">
        <v>55</v>
      </c>
      <c r="D9" s="55" t="s">
        <v>56</v>
      </c>
      <c r="E9" s="14" t="s">
        <v>25</v>
      </c>
      <c r="F9" s="14" t="s">
        <v>1</v>
      </c>
      <c r="G9" s="14" t="s">
        <v>2</v>
      </c>
      <c r="H9" s="14" t="s">
        <v>3</v>
      </c>
      <c r="I9" s="14" t="s">
        <v>26</v>
      </c>
      <c r="J9" s="15" t="s">
        <v>4</v>
      </c>
    </row>
    <row r="10" spans="2:11">
      <c r="B10" s="56" t="s">
        <v>57</v>
      </c>
      <c r="C10" s="57" t="s">
        <v>81</v>
      </c>
      <c r="D10" s="58" t="s">
        <v>58</v>
      </c>
      <c r="E10" s="59"/>
      <c r="F10" s="59"/>
      <c r="G10" s="59"/>
      <c r="H10" s="59"/>
      <c r="I10" s="59"/>
      <c r="J10" s="60">
        <v>0</v>
      </c>
    </row>
    <row r="11" spans="2:11">
      <c r="B11" s="61"/>
      <c r="C11" s="62"/>
      <c r="D11" s="58" t="s">
        <v>58</v>
      </c>
      <c r="E11" s="63"/>
      <c r="F11" s="63"/>
      <c r="G11" s="63"/>
      <c r="H11" s="63"/>
      <c r="I11" s="63"/>
      <c r="J11" s="60">
        <v>0</v>
      </c>
    </row>
    <row r="12" spans="2:11">
      <c r="B12" s="61"/>
      <c r="C12" s="62"/>
      <c r="D12" s="58" t="s">
        <v>58</v>
      </c>
      <c r="E12" s="63"/>
      <c r="F12" s="63"/>
      <c r="G12" s="63"/>
      <c r="H12" s="63"/>
      <c r="I12" s="63"/>
      <c r="J12" s="60">
        <v>0</v>
      </c>
    </row>
    <row r="13" spans="2:11">
      <c r="B13" s="61"/>
      <c r="C13" s="62"/>
      <c r="D13" s="58" t="s">
        <v>58</v>
      </c>
      <c r="E13" s="63"/>
      <c r="F13" s="63"/>
      <c r="G13" s="63"/>
      <c r="H13" s="63"/>
      <c r="I13" s="63"/>
      <c r="J13" s="60">
        <v>0</v>
      </c>
    </row>
    <row r="14" spans="2:11">
      <c r="B14" s="64" t="s">
        <v>4</v>
      </c>
      <c r="C14" s="65"/>
      <c r="D14" s="16"/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</row>
    <row r="15" spans="2:11">
      <c r="B15" s="37" t="s">
        <v>59</v>
      </c>
    </row>
    <row r="19" spans="2:11">
      <c r="B19" s="34" t="s">
        <v>60</v>
      </c>
      <c r="C19" s="11"/>
      <c r="D19" s="11"/>
      <c r="E19" s="11"/>
      <c r="F19" s="11"/>
      <c r="G19" s="11"/>
      <c r="H19" s="11"/>
      <c r="I19" s="11"/>
      <c r="J19" s="11"/>
      <c r="K19" s="11"/>
    </row>
    <row r="21" spans="2:11">
      <c r="B21" s="55" t="s">
        <v>61</v>
      </c>
      <c r="C21" s="66" t="s">
        <v>62</v>
      </c>
      <c r="D21" s="35"/>
      <c r="E21" s="14" t="s">
        <v>25</v>
      </c>
      <c r="F21" s="14" t="s">
        <v>1</v>
      </c>
      <c r="G21" s="14" t="s">
        <v>2</v>
      </c>
      <c r="H21" s="14" t="s">
        <v>3</v>
      </c>
      <c r="I21" s="14" t="s">
        <v>63</v>
      </c>
      <c r="J21" s="15" t="s">
        <v>4</v>
      </c>
    </row>
    <row r="22" spans="2:11">
      <c r="B22" s="67" t="s">
        <v>64</v>
      </c>
      <c r="C22" s="68" t="s">
        <v>65</v>
      </c>
      <c r="D22" s="61"/>
      <c r="E22" s="69">
        <v>20582.014285714286</v>
      </c>
      <c r="F22" s="69">
        <v>29580.772727272728</v>
      </c>
      <c r="G22" s="69">
        <v>29918.81818181818</v>
      </c>
      <c r="H22" s="69">
        <v>34591</v>
      </c>
      <c r="I22" s="69">
        <v>36552</v>
      </c>
      <c r="J22" s="70">
        <v>151224.60519480519</v>
      </c>
    </row>
    <row r="23" spans="2:11">
      <c r="B23" s="67"/>
      <c r="C23" s="68"/>
      <c r="D23" s="61"/>
      <c r="E23" s="69"/>
      <c r="F23" s="69"/>
      <c r="G23" s="69"/>
      <c r="H23" s="69"/>
      <c r="I23" s="69"/>
      <c r="J23" s="70">
        <v>0</v>
      </c>
    </row>
    <row r="24" spans="2:11">
      <c r="B24" s="71"/>
      <c r="C24" s="68"/>
      <c r="D24" s="61"/>
      <c r="E24" s="69"/>
      <c r="F24" s="69"/>
      <c r="G24" s="69"/>
      <c r="H24" s="69"/>
      <c r="I24" s="69"/>
      <c r="J24" s="70">
        <v>0</v>
      </c>
    </row>
    <row r="25" spans="2:11">
      <c r="B25" s="64" t="s">
        <v>66</v>
      </c>
      <c r="C25" s="65"/>
      <c r="D25" s="16"/>
      <c r="E25" s="72">
        <v>20582.014285714286</v>
      </c>
      <c r="F25" s="72">
        <v>29580.772727272728</v>
      </c>
      <c r="G25" s="72">
        <v>29918.81818181818</v>
      </c>
      <c r="H25" s="72">
        <v>34591</v>
      </c>
      <c r="I25" s="72">
        <v>36552</v>
      </c>
      <c r="J25" s="72">
        <v>151224.60519480519</v>
      </c>
    </row>
    <row r="26" spans="2:11">
      <c r="E26" s="8"/>
      <c r="F26" s="8"/>
      <c r="G26" s="8"/>
      <c r="H26" s="8"/>
      <c r="I26" s="8"/>
      <c r="J26" s="8"/>
    </row>
    <row r="27" spans="2:11">
      <c r="B27" s="55" t="s">
        <v>61</v>
      </c>
      <c r="C27" s="66" t="s">
        <v>62</v>
      </c>
      <c r="D27" s="35"/>
      <c r="E27" s="14" t="s">
        <v>25</v>
      </c>
      <c r="F27" s="14" t="s">
        <v>1</v>
      </c>
      <c r="G27" s="14" t="s">
        <v>2</v>
      </c>
      <c r="H27" s="14" t="s">
        <v>3</v>
      </c>
      <c r="I27" s="14" t="s">
        <v>26</v>
      </c>
      <c r="J27" s="15" t="s">
        <v>4</v>
      </c>
    </row>
    <row r="28" spans="2:11">
      <c r="B28" s="67" t="s">
        <v>67</v>
      </c>
      <c r="C28" s="68" t="s">
        <v>68</v>
      </c>
      <c r="D28" s="61"/>
      <c r="E28" s="69">
        <v>11783.75500539349</v>
      </c>
      <c r="F28" s="69">
        <v>16935.785479963786</v>
      </c>
      <c r="G28" s="69">
        <v>17129.325566067768</v>
      </c>
      <c r="H28" s="69">
        <v>19804.274923396802</v>
      </c>
      <c r="I28" s="69">
        <v>20927</v>
      </c>
      <c r="J28" s="70">
        <v>86580.140974821843</v>
      </c>
    </row>
    <row r="29" spans="2:11">
      <c r="B29" s="67"/>
      <c r="C29" s="68" t="s">
        <v>69</v>
      </c>
      <c r="D29" s="61"/>
      <c r="E29" s="69"/>
      <c r="F29" s="69"/>
      <c r="G29" s="69"/>
      <c r="H29" s="69"/>
      <c r="I29" s="69"/>
      <c r="J29" s="70">
        <v>0</v>
      </c>
    </row>
    <row r="30" spans="2:11">
      <c r="B30" s="71"/>
      <c r="C30" s="68"/>
      <c r="D30" s="61"/>
      <c r="E30" s="69"/>
      <c r="F30" s="69"/>
      <c r="G30" s="69"/>
      <c r="H30" s="69"/>
      <c r="I30" s="69"/>
      <c r="J30" s="70">
        <v>0</v>
      </c>
    </row>
    <row r="31" spans="2:11">
      <c r="B31" s="64" t="s">
        <v>70</v>
      </c>
      <c r="C31" s="65"/>
      <c r="D31" s="16"/>
      <c r="E31" s="72">
        <v>11783.75500539349</v>
      </c>
      <c r="F31" s="72">
        <v>16935.785479963786</v>
      </c>
      <c r="G31" s="72">
        <v>17129.325566067768</v>
      </c>
      <c r="H31" s="72">
        <v>19804.274923396802</v>
      </c>
      <c r="I31" s="72">
        <v>20927</v>
      </c>
      <c r="J31" s="72">
        <v>86580.140974821843</v>
      </c>
    </row>
    <row r="32" spans="2:11">
      <c r="E32" s="8"/>
      <c r="F32" s="8"/>
      <c r="G32" s="8"/>
      <c r="H32" s="8"/>
      <c r="I32" s="8"/>
      <c r="J32" s="8"/>
    </row>
    <row r="33" spans="2:11">
      <c r="B33" s="35" t="s">
        <v>15</v>
      </c>
      <c r="E33" s="8"/>
      <c r="F33" s="8"/>
      <c r="G33" s="8"/>
      <c r="H33" s="8"/>
      <c r="I33" s="8"/>
      <c r="J33" s="8"/>
    </row>
    <row r="34" spans="2:11">
      <c r="B34" s="73" t="s">
        <v>71</v>
      </c>
      <c r="C34" s="74"/>
      <c r="D34" s="74"/>
      <c r="E34" s="74"/>
      <c r="F34" s="74"/>
      <c r="G34" s="74"/>
      <c r="H34" s="74"/>
      <c r="I34" s="74"/>
      <c r="J34" s="74"/>
      <c r="K34" s="74"/>
    </row>
    <row r="35" spans="2:11">
      <c r="B35" s="75"/>
      <c r="C35" s="75"/>
      <c r="D35" s="75"/>
      <c r="E35" s="75"/>
      <c r="F35" s="75"/>
      <c r="G35" s="75"/>
      <c r="H35" s="75"/>
      <c r="I35" s="75"/>
      <c r="J35" s="75"/>
      <c r="K35" s="75"/>
    </row>
    <row r="36" spans="2:11">
      <c r="E36" s="8"/>
      <c r="F36" s="8"/>
      <c r="G36" s="8"/>
      <c r="H36" s="8"/>
      <c r="I36" s="8"/>
      <c r="J36" s="8"/>
    </row>
    <row r="37" spans="2:11">
      <c r="E37" s="8"/>
      <c r="F37" s="8"/>
      <c r="G37" s="8"/>
      <c r="H37" s="8"/>
      <c r="I37" s="8"/>
      <c r="J37" s="8"/>
    </row>
    <row r="38" spans="2:11">
      <c r="B38" s="34" t="s">
        <v>72</v>
      </c>
      <c r="C38" s="11"/>
      <c r="D38" s="11"/>
      <c r="E38" s="11"/>
      <c r="F38" s="11"/>
      <c r="G38" s="11"/>
      <c r="H38" s="11"/>
      <c r="I38" s="11"/>
      <c r="J38" s="11"/>
      <c r="K38" s="11"/>
    </row>
    <row r="40" spans="2:11">
      <c r="B40" s="76" t="s">
        <v>73</v>
      </c>
      <c r="C40" s="77"/>
      <c r="D40" s="77"/>
      <c r="E40" s="77"/>
      <c r="F40" s="77"/>
      <c r="G40" s="77"/>
      <c r="H40" s="77"/>
      <c r="I40" s="77"/>
      <c r="J40" s="77"/>
      <c r="K40" s="77"/>
    </row>
    <row r="41" spans="2:11">
      <c r="B41" s="78" t="s">
        <v>74</v>
      </c>
      <c r="C41" s="75"/>
      <c r="D41" s="75"/>
      <c r="E41" s="75"/>
      <c r="F41" s="75"/>
      <c r="G41" s="75"/>
      <c r="H41" s="75"/>
      <c r="I41" s="75"/>
      <c r="J41" s="75"/>
      <c r="K41" s="75"/>
    </row>
    <row r="42" spans="2:11">
      <c r="B42" s="78"/>
      <c r="C42" s="75"/>
      <c r="D42" s="75"/>
      <c r="E42" s="75"/>
      <c r="F42" s="75"/>
      <c r="G42" s="75"/>
      <c r="H42" s="75"/>
      <c r="I42" s="75"/>
      <c r="J42" s="75"/>
      <c r="K42" s="75"/>
    </row>
    <row r="43" spans="2:11">
      <c r="B43" s="78"/>
      <c r="C43" s="75"/>
      <c r="D43" s="75"/>
      <c r="E43" s="75"/>
      <c r="F43" s="75"/>
      <c r="G43" s="75"/>
      <c r="H43" s="75"/>
      <c r="I43" s="75"/>
      <c r="J43" s="75"/>
      <c r="K43" s="75"/>
    </row>
    <row r="46" spans="2:11">
      <c r="B46" s="76" t="s">
        <v>75</v>
      </c>
      <c r="C46" s="77"/>
      <c r="D46" s="77"/>
      <c r="E46" s="77"/>
      <c r="F46" s="77"/>
      <c r="G46" s="77"/>
      <c r="H46" s="77"/>
      <c r="I46" s="77"/>
      <c r="J46" s="77"/>
      <c r="K46" s="79"/>
    </row>
    <row r="47" spans="2:11">
      <c r="B47" s="80" t="s">
        <v>54</v>
      </c>
      <c r="C47" s="81" t="s">
        <v>55</v>
      </c>
      <c r="D47" s="81" t="s">
        <v>56</v>
      </c>
      <c r="E47" s="82" t="s">
        <v>25</v>
      </c>
      <c r="F47" s="82" t="s">
        <v>1</v>
      </c>
      <c r="G47" s="82" t="s">
        <v>2</v>
      </c>
      <c r="H47" s="82" t="s">
        <v>3</v>
      </c>
      <c r="I47" s="82" t="s">
        <v>26</v>
      </c>
      <c r="J47" s="83" t="s">
        <v>4</v>
      </c>
    </row>
    <row r="48" spans="2:11">
      <c r="B48" s="84" t="s">
        <v>82</v>
      </c>
      <c r="C48" s="84" t="s">
        <v>83</v>
      </c>
      <c r="D48" s="58" t="s">
        <v>76</v>
      </c>
      <c r="E48" s="59">
        <v>118719.19008149675</v>
      </c>
      <c r="F48" s="59">
        <v>130590.79573566276</v>
      </c>
      <c r="G48" s="59">
        <v>133170.53831901334</v>
      </c>
      <c r="H48" s="59">
        <v>124970.23771776241</v>
      </c>
      <c r="I48" s="59">
        <v>93012.911057918653</v>
      </c>
      <c r="J48" s="60">
        <v>600463.67291185388</v>
      </c>
    </row>
    <row r="49" spans="2:10">
      <c r="B49" s="84" t="s">
        <v>84</v>
      </c>
      <c r="C49" s="84" t="s">
        <v>85</v>
      </c>
      <c r="D49" s="58" t="s">
        <v>76</v>
      </c>
      <c r="E49" s="59">
        <v>125587.15788215492</v>
      </c>
      <c r="F49" s="59">
        <v>134563.42082490007</v>
      </c>
      <c r="G49" s="59">
        <v>138199.09057981509</v>
      </c>
      <c r="H49" s="59">
        <v>137590.45758217294</v>
      </c>
      <c r="I49" s="59">
        <v>139186.5548359309</v>
      </c>
      <c r="J49" s="60">
        <v>675126.68170497392</v>
      </c>
    </row>
    <row r="50" spans="2:10">
      <c r="B50" s="84" t="s">
        <v>86</v>
      </c>
      <c r="C50" s="84" t="s">
        <v>87</v>
      </c>
      <c r="D50" s="58" t="s">
        <v>76</v>
      </c>
      <c r="E50" s="59">
        <v>89433.666663847078</v>
      </c>
      <c r="F50" s="59">
        <v>118956.87737486554</v>
      </c>
      <c r="G50" s="59">
        <v>178116.71466199795</v>
      </c>
      <c r="H50" s="59">
        <v>217139.28024511755</v>
      </c>
      <c r="I50" s="59">
        <v>282517.31951457536</v>
      </c>
      <c r="J50" s="60">
        <v>886163.85846040351</v>
      </c>
    </row>
    <row r="51" spans="2:10">
      <c r="B51" s="84" t="s">
        <v>88</v>
      </c>
      <c r="C51" s="84" t="s">
        <v>89</v>
      </c>
      <c r="D51" s="58" t="s">
        <v>76</v>
      </c>
      <c r="E51" s="59">
        <v>19130.995386984065</v>
      </c>
      <c r="F51" s="59">
        <v>21816.814185713665</v>
      </c>
      <c r="G51" s="59">
        <v>20654.08212450278</v>
      </c>
      <c r="H51" s="59">
        <v>19658.182802403921</v>
      </c>
      <c r="I51" s="59">
        <v>17835.074655970206</v>
      </c>
      <c r="J51" s="60">
        <v>99095.149155574647</v>
      </c>
    </row>
    <row r="52" spans="2:10">
      <c r="B52" s="85" t="s">
        <v>90</v>
      </c>
      <c r="C52" s="86" t="s">
        <v>127</v>
      </c>
      <c r="D52" s="58" t="s">
        <v>76</v>
      </c>
      <c r="E52" s="59">
        <v>71277.129567273339</v>
      </c>
      <c r="F52" s="59">
        <v>72068.419169461704</v>
      </c>
      <c r="G52" s="59">
        <v>110742.98110655966</v>
      </c>
      <c r="H52" s="59">
        <v>78994.713059328104</v>
      </c>
      <c r="I52" s="59">
        <v>42089.556760598229</v>
      </c>
      <c r="J52" s="60">
        <v>375172.799663221</v>
      </c>
    </row>
    <row r="53" spans="2:10">
      <c r="B53" s="84" t="s">
        <v>91</v>
      </c>
      <c r="C53" s="84" t="s">
        <v>92</v>
      </c>
      <c r="D53" s="58" t="s">
        <v>76</v>
      </c>
      <c r="E53" s="59">
        <v>69633.975979295967</v>
      </c>
      <c r="F53" s="59">
        <v>59684.748893565164</v>
      </c>
      <c r="G53" s="59">
        <v>60229.797890399241</v>
      </c>
      <c r="H53" s="59">
        <v>65760.256772406356</v>
      </c>
      <c r="I53" s="59">
        <v>32963.944967461488</v>
      </c>
      <c r="J53" s="60">
        <v>288272.72450312821</v>
      </c>
    </row>
    <row r="54" spans="2:10">
      <c r="B54" s="84" t="s">
        <v>93</v>
      </c>
      <c r="C54" s="84" t="s">
        <v>94</v>
      </c>
      <c r="D54" s="58" t="s">
        <v>76</v>
      </c>
      <c r="E54" s="59">
        <v>67876.451437398835</v>
      </c>
      <c r="F54" s="59">
        <v>63740.380681677598</v>
      </c>
      <c r="G54" s="59">
        <v>47127.140017603997</v>
      </c>
      <c r="H54" s="59">
        <v>46447.458080098026</v>
      </c>
      <c r="I54" s="59">
        <v>58765.928086937398</v>
      </c>
      <c r="J54" s="60">
        <v>283957.35830371582</v>
      </c>
    </row>
    <row r="55" spans="2:10">
      <c r="B55" s="84" t="s">
        <v>95</v>
      </c>
      <c r="C55" s="84" t="s">
        <v>96</v>
      </c>
      <c r="D55" s="58" t="s">
        <v>76</v>
      </c>
      <c r="E55" s="59">
        <v>447.36460895144216</v>
      </c>
      <c r="F55" s="59">
        <v>833.26971355455146</v>
      </c>
      <c r="G55" s="59">
        <v>998.59192332204918</v>
      </c>
      <c r="H55" s="59">
        <v>1053.9810071935058</v>
      </c>
      <c r="I55" s="59">
        <v>998.33862959838507</v>
      </c>
      <c r="J55" s="60">
        <v>4331.5458826199338</v>
      </c>
    </row>
    <row r="56" spans="2:10">
      <c r="B56" s="84" t="s">
        <v>97</v>
      </c>
      <c r="C56" s="84" t="s">
        <v>98</v>
      </c>
      <c r="D56" s="58" t="s">
        <v>76</v>
      </c>
      <c r="E56" s="59">
        <v>119.49521110393633</v>
      </c>
      <c r="F56" s="59">
        <v>175.86130431394446</v>
      </c>
      <c r="G56" s="59">
        <v>253.67499588031987</v>
      </c>
      <c r="H56" s="59">
        <v>203.971844301885</v>
      </c>
      <c r="I56" s="59">
        <v>293.39341646771828</v>
      </c>
      <c r="J56" s="60">
        <v>1046.396772067804</v>
      </c>
    </row>
    <row r="57" spans="2:10">
      <c r="B57" s="84" t="s">
        <v>99</v>
      </c>
      <c r="C57" s="84" t="s">
        <v>100</v>
      </c>
      <c r="D57" s="58" t="s">
        <v>76</v>
      </c>
      <c r="E57" s="59">
        <v>346.75550311640274</v>
      </c>
      <c r="F57" s="59">
        <v>335.99070346887214</v>
      </c>
      <c r="G57" s="59">
        <v>1154.1481551915845</v>
      </c>
      <c r="H57" s="59">
        <v>1037.4511254987201</v>
      </c>
      <c r="I57" s="59">
        <v>940.5857408619886</v>
      </c>
      <c r="J57" s="60">
        <v>3814.9312281375678</v>
      </c>
    </row>
    <row r="58" spans="2:10">
      <c r="B58" s="84" t="s">
        <v>101</v>
      </c>
      <c r="C58" s="84" t="s">
        <v>102</v>
      </c>
      <c r="D58" s="58" t="s">
        <v>76</v>
      </c>
      <c r="E58" s="59">
        <v>232.03354013584357</v>
      </c>
      <c r="F58" s="59">
        <v>335.60219492407401</v>
      </c>
      <c r="G58" s="59">
        <v>274.12666318100696</v>
      </c>
      <c r="H58" s="59">
        <v>640.74281771470191</v>
      </c>
      <c r="I58" s="59">
        <v>795.36547610070431</v>
      </c>
      <c r="J58" s="60">
        <v>2277.8706920563309</v>
      </c>
    </row>
    <row r="59" spans="2:10">
      <c r="B59" s="84" t="s">
        <v>103</v>
      </c>
      <c r="C59" s="84" t="s">
        <v>104</v>
      </c>
      <c r="D59" s="58" t="s">
        <v>76</v>
      </c>
      <c r="E59" s="59">
        <v>753.83080656395293</v>
      </c>
      <c r="F59" s="59">
        <v>690.1804359015515</v>
      </c>
      <c r="G59" s="59">
        <v>997.98891504656422</v>
      </c>
      <c r="H59" s="59">
        <v>962.02998435510688</v>
      </c>
      <c r="I59" s="59">
        <v>805.57985243543533</v>
      </c>
      <c r="J59" s="60">
        <v>4209.6099943026111</v>
      </c>
    </row>
    <row r="60" spans="2:10">
      <c r="B60" s="87" t="s">
        <v>4</v>
      </c>
      <c r="C60" s="88"/>
      <c r="D60" s="89"/>
      <c r="E60" s="90">
        <v>563558.04666832264</v>
      </c>
      <c r="F60" s="90">
        <v>603792.36121800949</v>
      </c>
      <c r="G60" s="90">
        <v>691918.87535251363</v>
      </c>
      <c r="H60" s="90">
        <v>694458.7630383533</v>
      </c>
      <c r="I60" s="90">
        <v>670204.55299485638</v>
      </c>
      <c r="J60" s="91">
        <v>3223932.5992720556</v>
      </c>
    </row>
    <row r="64" spans="2:10">
      <c r="B64" s="76" t="s">
        <v>21</v>
      </c>
      <c r="C64" s="77"/>
      <c r="D64" s="77"/>
      <c r="E64" s="77"/>
      <c r="F64" s="77"/>
      <c r="G64" s="77"/>
      <c r="H64" s="77"/>
      <c r="I64" s="77"/>
      <c r="J64" s="77"/>
    </row>
    <row r="66" spans="2:10">
      <c r="B66" s="37" t="s">
        <v>77</v>
      </c>
    </row>
    <row r="68" spans="2:10">
      <c r="B68" s="80" t="s">
        <v>78</v>
      </c>
      <c r="C68" s="92" t="s">
        <v>79</v>
      </c>
      <c r="D68" s="80"/>
      <c r="E68" s="82" t="s">
        <v>25</v>
      </c>
      <c r="F68" s="82" t="s">
        <v>1</v>
      </c>
      <c r="G68" s="82" t="s">
        <v>2</v>
      </c>
      <c r="H68" s="82" t="s">
        <v>3</v>
      </c>
      <c r="I68" s="82" t="s">
        <v>26</v>
      </c>
      <c r="J68" s="83" t="s">
        <v>4</v>
      </c>
    </row>
    <row r="69" spans="2:10">
      <c r="B69" s="93" t="s">
        <v>105</v>
      </c>
      <c r="C69" s="94" t="s">
        <v>80</v>
      </c>
      <c r="D69" s="93"/>
      <c r="E69" s="95">
        <v>1078938.2729314822</v>
      </c>
      <c r="F69" s="95">
        <v>1272194.1510796316</v>
      </c>
      <c r="G69" s="95">
        <v>1510274.6940315822</v>
      </c>
      <c r="H69" s="95">
        <v>1644236.8010127947</v>
      </c>
      <c r="I69" s="95">
        <v>1797372.058374037</v>
      </c>
      <c r="J69" s="60">
        <v>7303015.9774295278</v>
      </c>
    </row>
    <row r="70" spans="2:10">
      <c r="B70" s="93"/>
      <c r="C70" s="94"/>
      <c r="D70" s="93"/>
      <c r="E70" s="95"/>
      <c r="F70" s="95"/>
      <c r="G70" s="95"/>
      <c r="H70" s="95"/>
      <c r="I70" s="95"/>
      <c r="J70" s="60">
        <v>0</v>
      </c>
    </row>
    <row r="71" spans="2:10">
      <c r="B71" s="61"/>
      <c r="C71" s="68"/>
      <c r="D71" s="61"/>
      <c r="E71" s="96"/>
      <c r="F71" s="96"/>
      <c r="G71" s="96"/>
      <c r="H71" s="96"/>
      <c r="I71" s="96"/>
      <c r="J71" s="60">
        <v>0</v>
      </c>
    </row>
    <row r="72" spans="2:10">
      <c r="B72" s="61"/>
      <c r="C72" s="68"/>
      <c r="D72" s="61"/>
      <c r="E72" s="96"/>
      <c r="F72" s="96"/>
      <c r="G72" s="96"/>
      <c r="H72" s="96"/>
      <c r="I72" s="96"/>
      <c r="J72" s="60">
        <v>0</v>
      </c>
    </row>
    <row r="73" spans="2:10">
      <c r="B73" s="61"/>
      <c r="C73" s="68"/>
      <c r="D73" s="61"/>
      <c r="E73" s="96"/>
      <c r="F73" s="96"/>
      <c r="G73" s="96"/>
      <c r="H73" s="96"/>
      <c r="I73" s="96"/>
      <c r="J73" s="60">
        <v>0</v>
      </c>
    </row>
    <row r="74" spans="2:10">
      <c r="B74" s="61"/>
      <c r="C74" s="68"/>
      <c r="D74" s="61"/>
      <c r="E74" s="96"/>
      <c r="F74" s="96"/>
      <c r="G74" s="96"/>
      <c r="H74" s="96"/>
      <c r="I74" s="96"/>
      <c r="J74" s="60">
        <v>0</v>
      </c>
    </row>
    <row r="75" spans="2:10">
      <c r="B75" s="61"/>
      <c r="C75" s="68"/>
      <c r="D75" s="61"/>
      <c r="E75" s="96"/>
      <c r="F75" s="96"/>
      <c r="G75" s="96"/>
      <c r="H75" s="96"/>
      <c r="I75" s="96"/>
      <c r="J75" s="60">
        <v>0</v>
      </c>
    </row>
    <row r="76" spans="2:10">
      <c r="B76" s="87" t="s">
        <v>4</v>
      </c>
      <c r="C76" s="88"/>
      <c r="D76" s="89"/>
      <c r="E76" s="90">
        <v>1078938.2729314822</v>
      </c>
      <c r="F76" s="90">
        <v>1272194.1510796316</v>
      </c>
      <c r="G76" s="90">
        <v>1510274.6940315822</v>
      </c>
      <c r="H76" s="90">
        <v>1644236.8010127947</v>
      </c>
      <c r="I76" s="90">
        <v>1797372.058374037</v>
      </c>
      <c r="J76" s="90">
        <v>7303015.9774295278</v>
      </c>
    </row>
  </sheetData>
  <mergeCells count="2">
    <mergeCell ref="C3:K3"/>
    <mergeCell ref="C4:K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N82"/>
  <sheetViews>
    <sheetView showGridLines="0" topLeftCell="A49" workbookViewId="0">
      <selection activeCell="E61" sqref="E61:I64"/>
    </sheetView>
  </sheetViews>
  <sheetFormatPr defaultRowHeight="15"/>
  <cols>
    <col min="1" max="1" width="3.5703125" customWidth="1"/>
    <col min="2" max="2" width="26.5703125" style="37" customWidth="1"/>
    <col min="3" max="3" width="41.28515625" style="37" customWidth="1"/>
    <col min="4" max="4" width="19.140625" style="37" customWidth="1"/>
    <col min="5" max="10" width="16.28515625" style="37" bestFit="1" customWidth="1"/>
    <col min="11" max="11" width="9.140625" style="37"/>
    <col min="12" max="12" width="2.5703125" style="37" customWidth="1"/>
    <col min="13" max="14" width="9.140625" style="37"/>
  </cols>
  <sheetData>
    <row r="2" spans="2:11">
      <c r="B2" s="34" t="s">
        <v>106</v>
      </c>
      <c r="C2" s="11"/>
      <c r="D2" s="11"/>
      <c r="E2" s="11"/>
      <c r="F2" s="11"/>
      <c r="G2" s="11"/>
      <c r="H2" s="11"/>
      <c r="I2" s="11"/>
      <c r="J2" s="11"/>
      <c r="K2" s="11"/>
    </row>
    <row r="3" spans="2:11">
      <c r="B3" s="26" t="s">
        <v>0</v>
      </c>
      <c r="C3" s="136" t="s">
        <v>28</v>
      </c>
      <c r="D3" s="137"/>
      <c r="E3" s="137"/>
      <c r="F3" s="137"/>
      <c r="G3" s="137"/>
      <c r="H3" s="137"/>
      <c r="I3" s="137"/>
      <c r="J3" s="137"/>
      <c r="K3" s="137"/>
    </row>
    <row r="4" spans="2:11">
      <c r="B4" s="26" t="s">
        <v>107</v>
      </c>
      <c r="C4" s="136" t="s">
        <v>126</v>
      </c>
      <c r="D4" s="137"/>
      <c r="E4" s="137"/>
      <c r="F4" s="137"/>
      <c r="G4" s="137"/>
      <c r="H4" s="137"/>
      <c r="I4" s="137"/>
      <c r="J4" s="137"/>
      <c r="K4" s="137"/>
    </row>
    <row r="7" spans="2:11">
      <c r="B7" s="34" t="s">
        <v>108</v>
      </c>
      <c r="C7" s="11"/>
      <c r="D7" s="11"/>
      <c r="E7" s="11"/>
      <c r="F7" s="11"/>
      <c r="G7" s="11"/>
      <c r="H7" s="11"/>
      <c r="I7" s="11"/>
      <c r="J7" s="11"/>
      <c r="K7" s="11"/>
    </row>
    <row r="9" spans="2:11">
      <c r="B9" s="55" t="s">
        <v>61</v>
      </c>
      <c r="C9" s="66" t="s">
        <v>109</v>
      </c>
      <c r="D9" s="35"/>
      <c r="E9" s="14" t="s">
        <v>8</v>
      </c>
      <c r="F9" s="14" t="s">
        <v>9</v>
      </c>
      <c r="G9" s="14" t="s">
        <v>10</v>
      </c>
      <c r="H9" s="14" t="s">
        <v>11</v>
      </c>
      <c r="I9" s="14" t="s">
        <v>12</v>
      </c>
      <c r="J9" s="15" t="s">
        <v>4</v>
      </c>
    </row>
    <row r="10" spans="2:11">
      <c r="B10" s="67" t="s">
        <v>64</v>
      </c>
      <c r="C10" s="68" t="s">
        <v>110</v>
      </c>
      <c r="D10" s="61"/>
      <c r="E10" s="97">
        <v>20927</v>
      </c>
      <c r="F10" s="97">
        <v>20927</v>
      </c>
      <c r="G10" s="97">
        <v>20927</v>
      </c>
      <c r="H10" s="97">
        <v>20927</v>
      </c>
      <c r="I10" s="97">
        <v>20927</v>
      </c>
      <c r="J10" s="98">
        <v>104635</v>
      </c>
    </row>
    <row r="11" spans="2:11">
      <c r="B11" s="67" t="s">
        <v>111</v>
      </c>
      <c r="C11" s="68"/>
      <c r="D11" s="61"/>
      <c r="E11" s="62"/>
      <c r="F11" s="62"/>
      <c r="G11" s="62"/>
      <c r="H11" s="62"/>
      <c r="I11" s="62"/>
      <c r="J11" s="99">
        <v>0</v>
      </c>
    </row>
    <row r="12" spans="2:11">
      <c r="B12" s="71" t="s">
        <v>112</v>
      </c>
      <c r="C12" s="68"/>
      <c r="D12" s="61"/>
      <c r="E12" s="62"/>
      <c r="F12" s="62"/>
      <c r="G12" s="62"/>
      <c r="H12" s="62"/>
      <c r="I12" s="62"/>
      <c r="J12" s="100">
        <v>0</v>
      </c>
    </row>
    <row r="13" spans="2:11">
      <c r="B13" s="64" t="s">
        <v>66</v>
      </c>
      <c r="C13" s="65"/>
      <c r="D13" s="16"/>
      <c r="E13" s="120">
        <v>20927</v>
      </c>
      <c r="F13" s="120">
        <v>20927</v>
      </c>
      <c r="G13" s="120">
        <v>20927</v>
      </c>
      <c r="H13" s="120">
        <v>20927</v>
      </c>
      <c r="I13" s="120">
        <v>20927</v>
      </c>
      <c r="J13" s="120">
        <v>104635</v>
      </c>
    </row>
    <row r="14" spans="2:11">
      <c r="E14" s="8"/>
      <c r="F14" s="8"/>
      <c r="G14" s="8"/>
      <c r="H14" s="8"/>
      <c r="I14" s="8"/>
      <c r="J14" s="8"/>
    </row>
    <row r="15" spans="2:11">
      <c r="B15" s="35" t="s">
        <v>15</v>
      </c>
      <c r="E15" s="8"/>
      <c r="F15" s="8"/>
      <c r="G15" s="8"/>
      <c r="H15" s="8"/>
      <c r="I15" s="8"/>
      <c r="J15" s="8"/>
    </row>
    <row r="16" spans="2:11">
      <c r="B16" s="73" t="s">
        <v>113</v>
      </c>
      <c r="C16" s="74"/>
      <c r="D16" s="74"/>
      <c r="E16" s="74"/>
      <c r="F16" s="74"/>
      <c r="G16" s="74"/>
      <c r="H16" s="74"/>
      <c r="I16" s="74"/>
      <c r="J16" s="74"/>
      <c r="K16" s="74"/>
    </row>
    <row r="17" spans="2:11">
      <c r="B17" s="78"/>
      <c r="C17" s="75"/>
      <c r="D17" s="75"/>
      <c r="E17" s="75"/>
      <c r="F17" s="75"/>
      <c r="G17" s="75"/>
      <c r="H17" s="75"/>
      <c r="I17" s="75"/>
      <c r="J17" s="75"/>
      <c r="K17" s="75"/>
    </row>
    <row r="18" spans="2:11">
      <c r="E18" s="8"/>
      <c r="F18" s="8"/>
      <c r="G18" s="8"/>
      <c r="H18" s="8"/>
      <c r="I18" s="8"/>
      <c r="J18" s="8"/>
    </row>
    <row r="19" spans="2:11">
      <c r="E19" s="8"/>
      <c r="F19" s="8"/>
      <c r="G19" s="8"/>
      <c r="H19" s="8"/>
      <c r="I19" s="8"/>
      <c r="J19" s="8"/>
    </row>
    <row r="20" spans="2:11">
      <c r="B20" s="34" t="s">
        <v>114</v>
      </c>
      <c r="C20" s="11"/>
      <c r="D20" s="11"/>
      <c r="E20" s="11"/>
      <c r="F20" s="11"/>
      <c r="G20" s="11"/>
      <c r="H20" s="11"/>
      <c r="I20" s="11"/>
      <c r="J20" s="11"/>
      <c r="K20" s="11"/>
    </row>
    <row r="22" spans="2:11">
      <c r="B22" s="76" t="s">
        <v>115</v>
      </c>
      <c r="C22" s="77"/>
      <c r="D22" s="77"/>
      <c r="E22" s="77"/>
      <c r="F22" s="77"/>
      <c r="G22" s="77"/>
      <c r="H22" s="77"/>
      <c r="I22" s="77"/>
      <c r="J22" s="77"/>
      <c r="K22" s="77"/>
    </row>
    <row r="23" spans="2:11">
      <c r="B23" s="78" t="s">
        <v>116</v>
      </c>
      <c r="C23" s="75"/>
      <c r="D23" s="75"/>
      <c r="E23" s="75"/>
      <c r="F23" s="75"/>
      <c r="G23" s="75"/>
      <c r="H23" s="75"/>
      <c r="I23" s="75"/>
      <c r="J23" s="75"/>
      <c r="K23" s="75"/>
    </row>
    <row r="24" spans="2:11">
      <c r="B24" s="75"/>
      <c r="C24" s="75"/>
      <c r="D24" s="75"/>
      <c r="E24" s="75"/>
      <c r="F24" s="75"/>
      <c r="G24" s="75"/>
      <c r="H24" s="75"/>
      <c r="I24" s="75"/>
      <c r="J24" s="75"/>
      <c r="K24" s="75"/>
    </row>
    <row r="27" spans="2:11">
      <c r="B27" s="76" t="s">
        <v>75</v>
      </c>
      <c r="C27" s="77"/>
      <c r="D27" s="77"/>
      <c r="E27" s="77"/>
      <c r="F27" s="77"/>
      <c r="G27" s="77"/>
      <c r="H27" s="77"/>
      <c r="I27" s="77"/>
      <c r="J27" s="77"/>
      <c r="K27" s="79"/>
    </row>
    <row r="28" spans="2:11">
      <c r="B28" s="80" t="s">
        <v>78</v>
      </c>
      <c r="C28" s="81" t="s">
        <v>55</v>
      </c>
      <c r="D28" s="81" t="s">
        <v>56</v>
      </c>
      <c r="E28" s="101" t="s">
        <v>8</v>
      </c>
      <c r="F28" s="101" t="s">
        <v>9</v>
      </c>
      <c r="G28" s="101" t="s">
        <v>10</v>
      </c>
      <c r="H28" s="101" t="s">
        <v>11</v>
      </c>
      <c r="I28" s="101" t="s">
        <v>12</v>
      </c>
      <c r="J28" s="83" t="s">
        <v>4</v>
      </c>
    </row>
    <row r="29" spans="2:11">
      <c r="B29" s="102" t="s">
        <v>82</v>
      </c>
      <c r="C29" s="102" t="s">
        <v>83</v>
      </c>
      <c r="D29" s="58" t="s">
        <v>76</v>
      </c>
      <c r="E29" s="103">
        <v>97721.689680225769</v>
      </c>
      <c r="F29" s="103">
        <v>100164.73192223141</v>
      </c>
      <c r="G29" s="103">
        <v>102668.85022028719</v>
      </c>
      <c r="H29" s="103">
        <v>105235.57147579436</v>
      </c>
      <c r="I29" s="103">
        <v>107866.46076268921</v>
      </c>
      <c r="J29" s="60">
        <v>513657.30406122794</v>
      </c>
    </row>
    <row r="30" spans="2:11">
      <c r="B30" s="102" t="s">
        <v>84</v>
      </c>
      <c r="C30" s="102" t="s">
        <v>85</v>
      </c>
      <c r="D30" s="58" t="s">
        <v>76</v>
      </c>
      <c r="E30" s="103">
        <v>146232.87417449986</v>
      </c>
      <c r="F30" s="103">
        <v>149888.69602886235</v>
      </c>
      <c r="G30" s="103">
        <v>153635.91342958389</v>
      </c>
      <c r="H30" s="103">
        <v>157476.81126532349</v>
      </c>
      <c r="I30" s="103">
        <v>161413.73154695655</v>
      </c>
      <c r="J30" s="60">
        <v>768648.02644522616</v>
      </c>
    </row>
    <row r="31" spans="2:11">
      <c r="B31" s="102" t="s">
        <v>86</v>
      </c>
      <c r="C31" s="102" t="s">
        <v>87</v>
      </c>
      <c r="D31" s="58" t="s">
        <v>76</v>
      </c>
      <c r="E31" s="103">
        <v>296819.75881500071</v>
      </c>
      <c r="F31" s="103">
        <v>304240.25278537569</v>
      </c>
      <c r="G31" s="103">
        <v>311846.25910501007</v>
      </c>
      <c r="H31" s="103">
        <v>319642.41558263532</v>
      </c>
      <c r="I31" s="103">
        <v>327633.47597220115</v>
      </c>
      <c r="J31" s="60">
        <v>1560182.1622602229</v>
      </c>
    </row>
    <row r="32" spans="2:11">
      <c r="B32" s="102" t="s">
        <v>88</v>
      </c>
      <c r="C32" s="102" t="s">
        <v>89</v>
      </c>
      <c r="D32" s="58" t="s">
        <v>76</v>
      </c>
      <c r="E32" s="103">
        <v>18737.975310428694</v>
      </c>
      <c r="F32" s="103">
        <v>19206.424693189409</v>
      </c>
      <c r="G32" s="103">
        <v>19686.585310519142</v>
      </c>
      <c r="H32" s="103">
        <v>20178.749943282117</v>
      </c>
      <c r="I32" s="103">
        <v>20683.218691864167</v>
      </c>
      <c r="J32" s="60">
        <v>98492.953949283532</v>
      </c>
    </row>
    <row r="33" spans="2:10">
      <c r="B33" s="104" t="s">
        <v>90</v>
      </c>
      <c r="C33" s="102" t="s">
        <v>127</v>
      </c>
      <c r="D33" s="58" t="s">
        <v>76</v>
      </c>
      <c r="E33" s="103">
        <v>76861.024893749971</v>
      </c>
      <c r="F33" s="103">
        <v>78782.550516093717</v>
      </c>
      <c r="G33" s="103">
        <v>80752.114278996058</v>
      </c>
      <c r="H33" s="103">
        <v>82770.917135970958</v>
      </c>
      <c r="I33" s="103">
        <v>84840.190064370225</v>
      </c>
      <c r="J33" s="60">
        <v>404006.79688918096</v>
      </c>
    </row>
    <row r="34" spans="2:10">
      <c r="B34" s="102" t="s">
        <v>91</v>
      </c>
      <c r="C34" s="102" t="s">
        <v>92</v>
      </c>
      <c r="D34" s="58" t="s">
        <v>76</v>
      </c>
      <c r="E34" s="103">
        <v>131729.21159999995</v>
      </c>
      <c r="F34" s="103">
        <v>135022.44188999993</v>
      </c>
      <c r="G34" s="103">
        <v>138398.00293724993</v>
      </c>
      <c r="H34" s="103">
        <v>141857.95301068117</v>
      </c>
      <c r="I34" s="103">
        <v>145404.4018359482</v>
      </c>
      <c r="J34" s="60">
        <v>692412.01127387921</v>
      </c>
    </row>
    <row r="35" spans="2:10">
      <c r="B35" s="102" t="s">
        <v>93</v>
      </c>
      <c r="C35" s="102" t="s">
        <v>94</v>
      </c>
      <c r="D35" s="58" t="s">
        <v>76</v>
      </c>
      <c r="E35" s="103">
        <v>61740.953196338589</v>
      </c>
      <c r="F35" s="103">
        <v>63284.477026247048</v>
      </c>
      <c r="G35" s="103">
        <v>64866.588951903221</v>
      </c>
      <c r="H35" s="103">
        <v>66488.253675700791</v>
      </c>
      <c r="I35" s="103">
        <v>68150.460017593301</v>
      </c>
      <c r="J35" s="60">
        <v>324530.73286778294</v>
      </c>
    </row>
    <row r="36" spans="2:10">
      <c r="B36" s="102" t="s">
        <v>95</v>
      </c>
      <c r="C36" s="102" t="s">
        <v>96</v>
      </c>
      <c r="D36" s="58" t="s">
        <v>76</v>
      </c>
      <c r="E36" s="103">
        <v>1048.8795227218031</v>
      </c>
      <c r="F36" s="103">
        <v>1075.1015107898481</v>
      </c>
      <c r="G36" s="103">
        <v>1101.9790485595943</v>
      </c>
      <c r="H36" s="103">
        <v>1129.528524773584</v>
      </c>
      <c r="I36" s="103">
        <v>1157.7667378929234</v>
      </c>
      <c r="J36" s="60">
        <v>5513.2553447377531</v>
      </c>
    </row>
    <row r="37" spans="2:10">
      <c r="B37" s="102" t="s">
        <v>97</v>
      </c>
      <c r="C37" s="102" t="s">
        <v>98</v>
      </c>
      <c r="D37" s="58" t="s">
        <v>76</v>
      </c>
      <c r="E37" s="103">
        <v>308.24645817639646</v>
      </c>
      <c r="F37" s="103">
        <v>315.95261963080634</v>
      </c>
      <c r="G37" s="103">
        <v>323.85143512157646</v>
      </c>
      <c r="H37" s="103">
        <v>331.94772099961585</v>
      </c>
      <c r="I37" s="103">
        <v>340.24641402460622</v>
      </c>
      <c r="J37" s="60">
        <v>1620.2446479530013</v>
      </c>
    </row>
    <row r="38" spans="2:10">
      <c r="B38" s="102" t="s">
        <v>99</v>
      </c>
      <c r="C38" s="102" t="s">
        <v>100</v>
      </c>
      <c r="D38" s="58" t="s">
        <v>76</v>
      </c>
      <c r="E38" s="103">
        <v>988.20289399312662</v>
      </c>
      <c r="F38" s="103">
        <v>1012.9079663429548</v>
      </c>
      <c r="G38" s="103">
        <v>1038.2306655015286</v>
      </c>
      <c r="H38" s="103">
        <v>1064.1864321390667</v>
      </c>
      <c r="I38" s="103">
        <v>1090.7910929425432</v>
      </c>
      <c r="J38" s="60">
        <v>5194.31905091922</v>
      </c>
    </row>
    <row r="39" spans="2:10">
      <c r="B39" s="102" t="s">
        <v>101</v>
      </c>
      <c r="C39" s="102" t="s">
        <v>102</v>
      </c>
      <c r="D39" s="58" t="s">
        <v>76</v>
      </c>
      <c r="E39" s="103">
        <v>835.63085332830235</v>
      </c>
      <c r="F39" s="103">
        <v>856.5216246615098</v>
      </c>
      <c r="G39" s="103">
        <v>877.93466527804742</v>
      </c>
      <c r="H39" s="103">
        <v>899.88303190999852</v>
      </c>
      <c r="I39" s="103">
        <v>922.38010770774838</v>
      </c>
      <c r="J39" s="60">
        <v>4392.3502828856062</v>
      </c>
    </row>
    <row r="40" spans="2:10">
      <c r="B40" s="102" t="s">
        <v>103</v>
      </c>
      <c r="C40" s="102" t="s">
        <v>104</v>
      </c>
      <c r="D40" s="58" t="s">
        <v>76</v>
      </c>
      <c r="E40" s="103">
        <v>846.36233246497909</v>
      </c>
      <c r="F40" s="103">
        <v>867.52139077660354</v>
      </c>
      <c r="G40" s="103">
        <v>889.20942554601857</v>
      </c>
      <c r="H40" s="103">
        <v>911.43966118466892</v>
      </c>
      <c r="I40" s="103">
        <v>934.22565271428562</v>
      </c>
      <c r="J40" s="60">
        <v>4448.7584626865555</v>
      </c>
    </row>
    <row r="41" spans="2:10">
      <c r="B41" s="87" t="s">
        <v>4</v>
      </c>
      <c r="C41" s="88"/>
      <c r="D41" s="89"/>
      <c r="E41" s="90">
        <v>833870.80973092804</v>
      </c>
      <c r="F41" s="90">
        <v>854717.57997420139</v>
      </c>
      <c r="G41" s="90">
        <v>876085.5194735562</v>
      </c>
      <c r="H41" s="90">
        <v>897987.65746039501</v>
      </c>
      <c r="I41" s="90">
        <v>920437.34889690496</v>
      </c>
      <c r="J41" s="91">
        <v>4383098.9155359846</v>
      </c>
    </row>
    <row r="44" spans="2:10">
      <c r="B44" s="76" t="s">
        <v>21</v>
      </c>
      <c r="C44" s="77"/>
      <c r="D44" s="77"/>
      <c r="E44" s="77"/>
      <c r="F44" s="77"/>
      <c r="G44" s="77"/>
      <c r="H44" s="77"/>
      <c r="I44" s="77"/>
      <c r="J44" s="77"/>
    </row>
    <row r="46" spans="2:10">
      <c r="B46" s="37" t="s">
        <v>117</v>
      </c>
    </row>
    <row r="47" spans="2:10">
      <c r="B47" s="105"/>
      <c r="C47" s="105"/>
      <c r="D47" s="105"/>
      <c r="J47" s="105"/>
    </row>
    <row r="48" spans="2:10">
      <c r="B48" s="106" t="s">
        <v>78</v>
      </c>
      <c r="C48" s="107" t="s">
        <v>118</v>
      </c>
      <c r="D48" s="106"/>
      <c r="E48" s="101" t="s">
        <v>8</v>
      </c>
      <c r="F48" s="101" t="s">
        <v>9</v>
      </c>
      <c r="G48" s="101" t="s">
        <v>10</v>
      </c>
      <c r="H48" s="101" t="s">
        <v>11</v>
      </c>
      <c r="I48" s="101" t="s">
        <v>12</v>
      </c>
      <c r="J48" s="108" t="s">
        <v>4</v>
      </c>
    </row>
    <row r="49" spans="2:14">
      <c r="B49" s="102" t="s">
        <v>105</v>
      </c>
      <c r="C49" s="94" t="s">
        <v>80</v>
      </c>
      <c r="D49" s="102"/>
      <c r="E49" s="103">
        <v>1888364.0188292225</v>
      </c>
      <c r="F49" s="103">
        <v>1935573.1192999529</v>
      </c>
      <c r="G49" s="103">
        <v>1983962.4472824514</v>
      </c>
      <c r="H49" s="103">
        <v>2033561.5084645126</v>
      </c>
      <c r="I49" s="103">
        <v>2084400.5461761253</v>
      </c>
      <c r="J49" s="60">
        <v>9925861.6400522646</v>
      </c>
    </row>
    <row r="50" spans="2:14">
      <c r="B50" s="102"/>
      <c r="C50" s="109"/>
      <c r="D50" s="102"/>
      <c r="E50" s="102"/>
      <c r="F50" s="102"/>
      <c r="G50" s="102"/>
      <c r="H50" s="102"/>
      <c r="I50" s="102"/>
      <c r="J50" s="102"/>
    </row>
    <row r="51" spans="2:14">
      <c r="B51" s="61"/>
      <c r="C51" s="68"/>
      <c r="D51" s="61"/>
      <c r="E51" s="61"/>
      <c r="F51" s="61"/>
      <c r="G51" s="61"/>
      <c r="H51" s="61"/>
      <c r="I51" s="61"/>
      <c r="J51" s="61"/>
    </row>
    <row r="52" spans="2:14">
      <c r="B52" s="61"/>
      <c r="C52" s="68"/>
      <c r="D52" s="61"/>
      <c r="E52" s="61"/>
      <c r="F52" s="61"/>
      <c r="G52" s="61"/>
      <c r="H52" s="61"/>
      <c r="I52" s="61"/>
      <c r="J52" s="61"/>
    </row>
    <row r="53" spans="2:14">
      <c r="B53" s="61"/>
      <c r="C53" s="68"/>
      <c r="D53" s="61"/>
      <c r="E53" s="61"/>
      <c r="F53" s="61"/>
      <c r="G53" s="61"/>
      <c r="H53" s="61"/>
      <c r="I53" s="61"/>
      <c r="J53" s="61"/>
    </row>
    <row r="54" spans="2:14">
      <c r="B54" s="61"/>
      <c r="C54" s="68"/>
      <c r="D54" s="61"/>
      <c r="E54" s="61"/>
      <c r="F54" s="61"/>
      <c r="G54" s="61"/>
      <c r="H54" s="61"/>
      <c r="I54" s="61"/>
      <c r="J54" s="61"/>
    </row>
    <row r="55" spans="2:14">
      <c r="B55" s="61"/>
      <c r="C55" s="68"/>
      <c r="D55" s="61"/>
      <c r="E55" s="61"/>
      <c r="F55" s="61"/>
      <c r="G55" s="61"/>
      <c r="H55" s="61"/>
      <c r="I55" s="61"/>
      <c r="J55" s="61"/>
    </row>
    <row r="56" spans="2:14">
      <c r="B56" s="87" t="s">
        <v>4</v>
      </c>
      <c r="C56" s="88"/>
      <c r="D56" s="89"/>
      <c r="E56" s="90">
        <v>1888364.0188292225</v>
      </c>
      <c r="F56" s="90">
        <v>1935573.1192999529</v>
      </c>
      <c r="G56" s="90">
        <v>1983962.4472824514</v>
      </c>
      <c r="H56" s="90">
        <v>2033561.5084645126</v>
      </c>
      <c r="I56" s="90">
        <v>2084400.5461761253</v>
      </c>
      <c r="J56" s="91">
        <v>9925861.6400522646</v>
      </c>
    </row>
    <row r="59" spans="2:14">
      <c r="B59" s="106" t="s">
        <v>119</v>
      </c>
      <c r="C59" s="107"/>
      <c r="D59" s="110"/>
      <c r="E59" s="110" t="s">
        <v>8</v>
      </c>
      <c r="F59" s="110" t="s">
        <v>9</v>
      </c>
      <c r="G59" s="110" t="s">
        <v>10</v>
      </c>
      <c r="H59" s="110" t="s">
        <v>11</v>
      </c>
      <c r="I59" s="110" t="s">
        <v>12</v>
      </c>
      <c r="J59" s="108"/>
    </row>
    <row r="60" spans="2:14">
      <c r="B60" s="37" t="s">
        <v>120</v>
      </c>
      <c r="N60" s="1"/>
    </row>
    <row r="61" spans="2:14">
      <c r="B61" s="37" t="s">
        <v>121</v>
      </c>
      <c r="D61" s="111"/>
      <c r="E61" s="111">
        <v>1.0088999999999999</v>
      </c>
      <c r="F61" s="111">
        <v>1.0176774299999998</v>
      </c>
      <c r="G61" s="111">
        <v>1.0319249140199998</v>
      </c>
      <c r="H61" s="111">
        <v>1.0486420976271238</v>
      </c>
      <c r="I61" s="111">
        <v>1.0637425438329544</v>
      </c>
      <c r="N61" s="1"/>
    </row>
    <row r="62" spans="2:14">
      <c r="B62" s="37" t="s">
        <v>122</v>
      </c>
      <c r="D62" s="111"/>
      <c r="E62" s="111">
        <v>1.0068089696657949</v>
      </c>
      <c r="F62" s="111">
        <v>1.0201853463488124</v>
      </c>
      <c r="G62" s="111">
        <v>1.0331468206955503</v>
      </c>
      <c r="H62" s="111">
        <v>1.045194706841702</v>
      </c>
      <c r="I62" s="111">
        <v>1.0577832377708929</v>
      </c>
      <c r="N62" s="1"/>
    </row>
    <row r="63" spans="2:14">
      <c r="B63" s="37" t="s">
        <v>123</v>
      </c>
      <c r="D63" s="111"/>
      <c r="E63" s="111">
        <v>1.0068089696657949</v>
      </c>
      <c r="F63" s="111">
        <v>1.0201853463488124</v>
      </c>
      <c r="G63" s="111">
        <v>1.0331468206955503</v>
      </c>
      <c r="H63" s="111">
        <v>1.045194706841702</v>
      </c>
      <c r="I63" s="111">
        <v>1.0577832377708929</v>
      </c>
    </row>
    <row r="64" spans="2:14">
      <c r="B64" s="37" t="s">
        <v>124</v>
      </c>
      <c r="D64" s="111"/>
      <c r="E64" s="111">
        <v>1</v>
      </c>
      <c r="F64" s="111">
        <v>1</v>
      </c>
      <c r="G64" s="111">
        <v>1</v>
      </c>
      <c r="H64" s="111">
        <v>1</v>
      </c>
      <c r="I64" s="111">
        <v>1</v>
      </c>
    </row>
    <row r="65" spans="2:10">
      <c r="D65" s="111"/>
      <c r="E65" s="111"/>
      <c r="F65" s="111"/>
      <c r="G65" s="111"/>
      <c r="H65" s="111"/>
      <c r="I65" s="111"/>
    </row>
    <row r="67" spans="2:10">
      <c r="B67" s="106" t="s">
        <v>125</v>
      </c>
      <c r="C67" s="107"/>
      <c r="D67" s="110"/>
      <c r="E67" s="110" t="s">
        <v>8</v>
      </c>
      <c r="F67" s="110" t="s">
        <v>9</v>
      </c>
      <c r="G67" s="110" t="s">
        <v>10</v>
      </c>
      <c r="H67" s="110" t="s">
        <v>11</v>
      </c>
      <c r="I67" s="110" t="s">
        <v>12</v>
      </c>
      <c r="J67" s="108" t="s">
        <v>4</v>
      </c>
    </row>
    <row r="68" spans="2:10">
      <c r="B68" s="8" t="s">
        <v>5</v>
      </c>
    </row>
    <row r="69" spans="2:10">
      <c r="B69" s="37" t="s">
        <v>121</v>
      </c>
      <c r="D69" s="111"/>
      <c r="E69" s="112">
        <f>(E41-E31)*E61</f>
        <v>541830.80526907905</v>
      </c>
      <c r="F69" s="112">
        <f t="shared" ref="F69:I69" si="0">(F41-F31)*F61</f>
        <v>560208.35160679312</v>
      </c>
      <c r="G69" s="112">
        <f t="shared" si="0"/>
        <v>582252.55024252017</v>
      </c>
      <c r="H69" s="112">
        <f t="shared" si="0"/>
        <v>606477.1675953602</v>
      </c>
      <c r="I69" s="112">
        <f t="shared" si="0"/>
        <v>630590.69977895194</v>
      </c>
      <c r="J69" s="113">
        <f t="shared" ref="J69:J72" si="1">SUM(E69:I69)</f>
        <v>2921359.5744927041</v>
      </c>
    </row>
    <row r="70" spans="2:10">
      <c r="B70" s="37" t="s">
        <v>122</v>
      </c>
      <c r="D70" s="111"/>
      <c r="E70" s="112"/>
      <c r="F70" s="112"/>
      <c r="G70" s="112"/>
      <c r="H70" s="112"/>
      <c r="I70" s="112"/>
      <c r="J70" s="113">
        <f t="shared" si="1"/>
        <v>0</v>
      </c>
    </row>
    <row r="71" spans="2:10">
      <c r="B71" s="37" t="s">
        <v>123</v>
      </c>
      <c r="D71" s="111"/>
      <c r="E71" s="112">
        <f>E31*E63</f>
        <v>298840.79554898059</v>
      </c>
      <c r="F71" s="112">
        <f t="shared" ref="F71:I71" si="2">F31*F63</f>
        <v>310381.44766109873</v>
      </c>
      <c r="G71" s="112">
        <f t="shared" si="2"/>
        <v>322182.97114014195</v>
      </c>
      <c r="H71" s="112">
        <f t="shared" si="2"/>
        <v>334088.56084906601</v>
      </c>
      <c r="I71" s="112">
        <f t="shared" si="2"/>
        <v>346565.19901600695</v>
      </c>
      <c r="J71" s="113">
        <f t="shared" si="1"/>
        <v>1612058.9742152942</v>
      </c>
    </row>
    <row r="72" spans="2:10">
      <c r="B72" s="37" t="s">
        <v>124</v>
      </c>
      <c r="D72" s="111"/>
      <c r="E72" s="114"/>
      <c r="F72" s="114"/>
      <c r="G72" s="114"/>
      <c r="H72" s="114"/>
      <c r="I72" s="114"/>
      <c r="J72" s="115">
        <f t="shared" si="1"/>
        <v>0</v>
      </c>
    </row>
    <row r="73" spans="2:10" ht="15.75" thickBot="1">
      <c r="D73" s="111"/>
      <c r="E73" s="116">
        <f>SUM(E69:E72)</f>
        <v>840671.60081805964</v>
      </c>
      <c r="F73" s="116">
        <f t="shared" ref="F73:J73" si="3">SUM(F69:F72)</f>
        <v>870589.79926789179</v>
      </c>
      <c r="G73" s="116">
        <f t="shared" si="3"/>
        <v>904435.52138266212</v>
      </c>
      <c r="H73" s="116">
        <f t="shared" si="3"/>
        <v>940565.7284444262</v>
      </c>
      <c r="I73" s="116">
        <f t="shared" si="3"/>
        <v>977155.89879495883</v>
      </c>
      <c r="J73" s="117">
        <f t="shared" si="3"/>
        <v>4533418.5487079984</v>
      </c>
    </row>
    <row r="74" spans="2:10" ht="15.75" thickTop="1"/>
    <row r="75" spans="2:10">
      <c r="B75" s="106" t="s">
        <v>125</v>
      </c>
      <c r="C75" s="107"/>
      <c r="D75" s="110"/>
      <c r="E75" s="110" t="s">
        <v>8</v>
      </c>
      <c r="F75" s="110" t="s">
        <v>9</v>
      </c>
      <c r="G75" s="110" t="s">
        <v>10</v>
      </c>
      <c r="H75" s="110" t="s">
        <v>11</v>
      </c>
      <c r="I75" s="110" t="s">
        <v>12</v>
      </c>
      <c r="J75" s="108" t="s">
        <v>4</v>
      </c>
    </row>
    <row r="76" spans="2:10">
      <c r="B76" s="8" t="s">
        <v>21</v>
      </c>
    </row>
    <row r="77" spans="2:10">
      <c r="B77" s="37" t="s">
        <v>121</v>
      </c>
      <c r="D77" s="111"/>
      <c r="E77" s="112">
        <f>E56*E61</f>
        <v>1905170.4585968025</v>
      </c>
      <c r="F77" s="112">
        <f t="shared" ref="F77:I77" si="4">F56*F61</f>
        <v>1969789.0776262591</v>
      </c>
      <c r="G77" s="112">
        <f t="shared" si="4"/>
        <v>2047300.277830852</v>
      </c>
      <c r="H77" s="112">
        <f t="shared" si="4"/>
        <v>2132478.2058900045</v>
      </c>
      <c r="I77" s="112">
        <f t="shared" si="4"/>
        <v>2217265.5393561912</v>
      </c>
      <c r="J77" s="113">
        <f>SUM(E77:I77)</f>
        <v>10272003.55930011</v>
      </c>
    </row>
    <row r="78" spans="2:10">
      <c r="B78" s="37" t="s">
        <v>122</v>
      </c>
      <c r="D78" s="111"/>
      <c r="E78" s="112"/>
      <c r="F78" s="112"/>
      <c r="G78" s="112"/>
      <c r="H78" s="112"/>
      <c r="I78" s="112"/>
      <c r="J78" s="113">
        <f t="shared" ref="J78:J80" si="5">SUM(E78:I78)</f>
        <v>0</v>
      </c>
    </row>
    <row r="79" spans="2:10">
      <c r="B79" s="37" t="s">
        <v>123</v>
      </c>
      <c r="D79" s="111"/>
      <c r="E79" s="112"/>
      <c r="F79" s="112"/>
      <c r="G79" s="112"/>
      <c r="H79" s="112"/>
      <c r="I79" s="112"/>
      <c r="J79" s="113">
        <f t="shared" si="5"/>
        <v>0</v>
      </c>
    </row>
    <row r="80" spans="2:10">
      <c r="B80" s="37" t="s">
        <v>124</v>
      </c>
      <c r="D80" s="111"/>
      <c r="E80" s="112"/>
      <c r="F80" s="112"/>
      <c r="G80" s="112"/>
      <c r="H80" s="112"/>
      <c r="I80" s="112"/>
      <c r="J80" s="113">
        <f t="shared" si="5"/>
        <v>0</v>
      </c>
    </row>
    <row r="81" spans="4:10" ht="15.75" thickBot="1">
      <c r="D81" s="111"/>
      <c r="E81" s="116">
        <f>SUM(E77:E80)</f>
        <v>1905170.4585968025</v>
      </c>
      <c r="F81" s="116">
        <f t="shared" ref="F81:J81" si="6">SUM(F77:F80)</f>
        <v>1969789.0776262591</v>
      </c>
      <c r="G81" s="116">
        <f t="shared" si="6"/>
        <v>2047300.277830852</v>
      </c>
      <c r="H81" s="116">
        <f t="shared" si="6"/>
        <v>2132478.2058900045</v>
      </c>
      <c r="I81" s="116">
        <f t="shared" si="6"/>
        <v>2217265.5393561912</v>
      </c>
      <c r="J81" s="117">
        <f t="shared" si="6"/>
        <v>10272003.55930011</v>
      </c>
    </row>
    <row r="82" spans="4:10" ht="15.75" thickTop="1"/>
  </sheetData>
  <mergeCells count="2">
    <mergeCell ref="C3:K3"/>
    <mergeCell ref="C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AER Summary</vt:lpstr>
      <vt:lpstr>Comparison</vt:lpstr>
      <vt:lpstr>Service Description</vt:lpstr>
      <vt:lpstr>Historical</vt:lpstr>
      <vt:lpstr>Projected</vt:lpstr>
    </vt:vector>
  </TitlesOfParts>
  <Company>Ausgrid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t53572</dc:creator>
  <cp:lastModifiedBy>T46481</cp:lastModifiedBy>
  <cp:lastPrinted>2013-08-05T06:23:10Z</cp:lastPrinted>
  <dcterms:created xsi:type="dcterms:W3CDTF">2013-06-17T01:25:32Z</dcterms:created>
  <dcterms:modified xsi:type="dcterms:W3CDTF">2015-01-12T02:59:00Z</dcterms:modified>
</cp:coreProperties>
</file>