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20610" windowHeight="11640"/>
  </bookViews>
  <sheets>
    <sheet name="AER Summary" sheetId="10" r:id="rId1"/>
    <sheet name="Comparisons" sheetId="13" r:id="rId2"/>
    <sheet name="Service Description" sheetId="12" r:id="rId3"/>
    <sheet name="Historical" sheetId="2" r:id="rId4"/>
    <sheet name="Projected" sheetId="3" r:id="rId5"/>
  </sheets>
  <definedNames>
    <definedName name="_xlnm.Print_Titles" localSheetId="3">Historical!$1:$5</definedName>
    <definedName name="_xlnm.Print_Titles" localSheetId="4">Projected!$1:$5</definedName>
  </definedNames>
  <calcPr calcId="125725"/>
</workbook>
</file>

<file path=xl/calcChain.xml><?xml version="1.0" encoding="utf-8"?>
<calcChain xmlns="http://schemas.openxmlformats.org/spreadsheetml/2006/main">
  <c r="D40" i="10"/>
  <c r="E40"/>
  <c r="F40"/>
  <c r="G40"/>
  <c r="C40"/>
  <c r="D24" l="1"/>
  <c r="D27" s="1"/>
  <c r="D32" s="1"/>
  <c r="E24"/>
  <c r="E27" s="1"/>
  <c r="E32" s="1"/>
  <c r="F24"/>
  <c r="F27" s="1"/>
  <c r="F32" s="1"/>
  <c r="G24"/>
  <c r="C24"/>
  <c r="D54"/>
  <c r="H40"/>
  <c r="G29"/>
  <c r="F29"/>
  <c r="E29"/>
  <c r="D29"/>
  <c r="C29"/>
  <c r="H29" s="1"/>
  <c r="G27"/>
  <c r="G32" s="1"/>
  <c r="H26"/>
  <c r="H25"/>
  <c r="I88" i="3"/>
  <c r="H88"/>
  <c r="G88"/>
  <c r="F88"/>
  <c r="E88"/>
  <c r="J87"/>
  <c r="J86"/>
  <c r="J85"/>
  <c r="J84"/>
  <c r="J88" s="1"/>
  <c r="J79"/>
  <c r="B79"/>
  <c r="B87" s="1"/>
  <c r="J78"/>
  <c r="B78"/>
  <c r="B86" s="1"/>
  <c r="J77"/>
  <c r="B77"/>
  <c r="B85" s="1"/>
  <c r="B76"/>
  <c r="B84" s="1"/>
  <c r="H24" i="10" l="1"/>
  <c r="H27" s="1"/>
  <c r="C27"/>
  <c r="C32" s="1"/>
  <c r="E54"/>
  <c r="F54" s="1"/>
  <c r="G54" s="1"/>
  <c r="B11" i="13"/>
  <c r="H54" i="10" l="1"/>
  <c r="E10" i="3" l="1"/>
  <c r="F10" s="1"/>
  <c r="G10" s="1"/>
  <c r="H10" s="1"/>
  <c r="I10" s="1"/>
  <c r="J66" i="2" l="1"/>
  <c r="H32" l="1"/>
  <c r="I86"/>
  <c r="H86"/>
  <c r="G86"/>
  <c r="F86"/>
  <c r="E86"/>
  <c r="J85"/>
  <c r="J84"/>
  <c r="J83"/>
  <c r="J82"/>
  <c r="J81"/>
  <c r="J80"/>
  <c r="J79"/>
  <c r="J69"/>
  <c r="J68"/>
  <c r="J67"/>
  <c r="J65"/>
  <c r="J64"/>
  <c r="J63"/>
  <c r="J31"/>
  <c r="J30"/>
  <c r="G32"/>
  <c r="F32"/>
  <c r="J13"/>
  <c r="J12"/>
  <c r="J11"/>
  <c r="I32" l="1"/>
  <c r="J86"/>
  <c r="J62"/>
  <c r="H14" l="1"/>
  <c r="F14"/>
  <c r="G14"/>
  <c r="H70"/>
  <c r="B42" i="3"/>
  <c r="B43"/>
  <c r="B44"/>
  <c r="B41"/>
  <c r="E70" i="2" l="1"/>
  <c r="J59"/>
  <c r="F70"/>
  <c r="I70"/>
  <c r="I14"/>
  <c r="J60"/>
  <c r="J61"/>
  <c r="E14"/>
  <c r="G70"/>
  <c r="E32" l="1"/>
  <c r="J10"/>
  <c r="J14" s="1"/>
  <c r="J58"/>
  <c r="J70" s="1"/>
  <c r="J29" l="1"/>
  <c r="J32" s="1"/>
  <c r="C41" i="3"/>
  <c r="C44"/>
  <c r="C43"/>
  <c r="C42"/>
  <c r="B38" l="1"/>
  <c r="B39"/>
  <c r="B40"/>
  <c r="C38" l="1"/>
  <c r="C40"/>
  <c r="C39"/>
  <c r="B37" l="1"/>
  <c r="B36" l="1"/>
  <c r="C37" l="1"/>
  <c r="C36"/>
  <c r="H13" l="1"/>
  <c r="H63"/>
  <c r="J10"/>
  <c r="J63"/>
  <c r="I63"/>
  <c r="G63"/>
  <c r="F63"/>
  <c r="E63"/>
  <c r="J47"/>
  <c r="J46"/>
  <c r="J44"/>
  <c r="J43"/>
  <c r="J42"/>
  <c r="J41"/>
  <c r="I13"/>
  <c r="G13"/>
  <c r="F13"/>
  <c r="E13"/>
  <c r="J12"/>
  <c r="J11"/>
  <c r="J13" l="1"/>
  <c r="E76"/>
  <c r="E80" s="1"/>
  <c r="C39" i="10" s="1"/>
  <c r="J39" i="3"/>
  <c r="J40"/>
  <c r="J38"/>
  <c r="J37"/>
  <c r="C41" i="10" l="1"/>
  <c r="C42" s="1"/>
  <c r="C57" s="1"/>
  <c r="F76" i="3"/>
  <c r="F80" s="1"/>
  <c r="D39" i="10" s="1"/>
  <c r="E48" i="3"/>
  <c r="D41" i="10" l="1"/>
  <c r="D42" s="1"/>
  <c r="D57" s="1"/>
  <c r="G76" i="3"/>
  <c r="I76" l="1"/>
  <c r="I80" s="1"/>
  <c r="G39" i="10" s="1"/>
  <c r="H76" i="3"/>
  <c r="H80" s="1"/>
  <c r="F39" i="10" s="1"/>
  <c r="J36" i="3"/>
  <c r="G80"/>
  <c r="E39" i="10" s="1"/>
  <c r="F48" i="3"/>
  <c r="G48"/>
  <c r="G41" i="10" l="1"/>
  <c r="G42" s="1"/>
  <c r="G57" s="1"/>
  <c r="F41"/>
  <c r="F42" s="1"/>
  <c r="F57" s="1"/>
  <c r="E41"/>
  <c r="E42" s="1"/>
  <c r="E57" s="1"/>
  <c r="H39"/>
  <c r="J76" i="3"/>
  <c r="J80" s="1"/>
  <c r="H48"/>
  <c r="H41" i="10" l="1"/>
  <c r="H42" s="1"/>
  <c r="H57" s="1"/>
  <c r="I48" i="3"/>
  <c r="J45"/>
  <c r="J48" s="1"/>
  <c r="B4" i="13" l="1"/>
</calcChain>
</file>

<file path=xl/sharedStrings.xml><?xml version="1.0" encoding="utf-8"?>
<sst xmlns="http://schemas.openxmlformats.org/spreadsheetml/2006/main" count="270" uniqueCount="124">
  <si>
    <t>Service:</t>
  </si>
  <si>
    <t>FY2009-14 Classification:</t>
  </si>
  <si>
    <t>FY2010</t>
  </si>
  <si>
    <t>FY2011</t>
  </si>
  <si>
    <t>FY2012</t>
  </si>
  <si>
    <t>Total</t>
  </si>
  <si>
    <t>Historical Revenue</t>
  </si>
  <si>
    <t>Historical Costs</t>
  </si>
  <si>
    <t>Direct Costs</t>
  </si>
  <si>
    <t>Indirect Costs</t>
  </si>
  <si>
    <t>Total Costs</t>
  </si>
  <si>
    <t>* Projected full year costs.</t>
  </si>
  <si>
    <t>IO/Cost Centre #</t>
  </si>
  <si>
    <t>Description</t>
  </si>
  <si>
    <t>Direct revenue</t>
  </si>
  <si>
    <t>Direct cost</t>
  </si>
  <si>
    <t>Allocation Method</t>
  </si>
  <si>
    <t>FY2015</t>
  </si>
  <si>
    <t>FY2016</t>
  </si>
  <si>
    <t>FY2017</t>
  </si>
  <si>
    <t>FY2018</t>
  </si>
  <si>
    <t>FY2019</t>
  </si>
  <si>
    <t>Average cost per unit</t>
  </si>
  <si>
    <t>Volumes</t>
  </si>
  <si>
    <t>Detailed Service Description</t>
  </si>
  <si>
    <t>Notes:</t>
  </si>
  <si>
    <t>Unit Prices</t>
  </si>
  <si>
    <t>Workload</t>
  </si>
  <si>
    <t>Costs</t>
  </si>
  <si>
    <t>Please include SAP IO Snapshots below:</t>
  </si>
  <si>
    <t>Alternative Control Service Summary</t>
  </si>
  <si>
    <t>Alternative Control Service - Historical Revenue &amp; Costs Workings</t>
  </si>
  <si>
    <t>Source</t>
  </si>
  <si>
    <t>Historical Completed Volumes</t>
  </si>
  <si>
    <t>Total Service Orders</t>
  </si>
  <si>
    <t>Details on how costs were obtained:</t>
  </si>
  <si>
    <t>Completed Service Orders 1</t>
  </si>
  <si>
    <t>Completed Service Orders 2</t>
  </si>
  <si>
    <t>Completed Service Orders 3</t>
  </si>
  <si>
    <t>Estimated Costs</t>
  </si>
  <si>
    <t>Due to the lack of information/data entry, the following costs were estimated based on feedback from the business:</t>
  </si>
  <si>
    <t>Activity</t>
  </si>
  <si>
    <t>Direct Costs (on IO's, work orders, cost objects, cost centres)</t>
  </si>
  <si>
    <t>Details of Cost Modelling Adopted</t>
  </si>
  <si>
    <t>Alternative Control Service - Projected Costs for FY2014-19 Submission</t>
  </si>
  <si>
    <t>Basis of projected volumes</t>
  </si>
  <si>
    <t>Projected Costs</t>
  </si>
  <si>
    <t>Projected Volumes</t>
  </si>
  <si>
    <t>Details on how costs have been projected:</t>
  </si>
  <si>
    <t>Due to the lack of information/data entry, the following costs were projected based on feedback from the business:</t>
  </si>
  <si>
    <t>Projected Costs for FY2014-19 Regulatory Period</t>
  </si>
  <si>
    <t>Projected Volumes for FY2014-19 Regulatory Period</t>
  </si>
  <si>
    <t>Projected volumes</t>
  </si>
  <si>
    <t>Details of Cost Modelling Adopted (eg AHT x Labour)</t>
  </si>
  <si>
    <t>FY2014-19 Classification:</t>
  </si>
  <si>
    <t>FY2009</t>
  </si>
  <si>
    <t>N/A</t>
  </si>
  <si>
    <t>Fee based service</t>
  </si>
  <si>
    <t>Costs as per 2012/13 inflated by 2.5% CPI year on year</t>
  </si>
  <si>
    <t>Franchise CT Meter Install (Labour Only)</t>
  </si>
  <si>
    <t>New Service (currently provided but not charged to customers)</t>
  </si>
  <si>
    <t>FY2013</t>
  </si>
  <si>
    <t>900003602-1009</t>
  </si>
  <si>
    <t>900003602-1010</t>
  </si>
  <si>
    <t>900003602-1011</t>
  </si>
  <si>
    <t>900003602-1012</t>
  </si>
  <si>
    <t>IO/Cost Object/Cost Centre #</t>
  </si>
  <si>
    <t>Volume based on 2012/13  actual volumes</t>
  </si>
  <si>
    <t xml:space="preserve">Metering Operations/Shared Services Reporting </t>
  </si>
  <si>
    <t xml:space="preserve">Volumes obtained through Finance Productivity Reports (FY10 - FY12), Metering reporting FY 13 (contact: Dale Peterson) </t>
  </si>
  <si>
    <t>131610930</t>
  </si>
  <si>
    <t>900003602-0030</t>
  </si>
  <si>
    <t>900003602-1013</t>
  </si>
  <si>
    <t>900003602-1014</t>
  </si>
  <si>
    <t>900003602-1015</t>
  </si>
  <si>
    <t>Franchise CT Meter Inatall - CC</t>
  </si>
  <si>
    <t>Franchise CT Meter Install - Hunter</t>
  </si>
  <si>
    <t>Franchise CT Meter Install - Syd Nth</t>
  </si>
  <si>
    <t>Franchise CT Meter Install - Syd Sth</t>
  </si>
  <si>
    <t>Market Participant CT Metering</t>
  </si>
  <si>
    <t>1) CT Install costs contained within cost objects under Metering Operations Group (cost centre 4611)</t>
  </si>
  <si>
    <t>3) Costs extracted from SAP/TM1</t>
  </si>
  <si>
    <t>2) Assumption that NEMS costs relating to CT Install comprise 20% of IO#131610930 - Market Participant CT Metering</t>
  </si>
  <si>
    <t>Franchise CT New Install</t>
  </si>
  <si>
    <t>CT Install NEMMCO - H&amp;CC</t>
  </si>
  <si>
    <t>CT Install NEMMCO - Syd Nth</t>
  </si>
  <si>
    <t>CT Install NEMMCO - Syd Sth</t>
  </si>
  <si>
    <t>2008-09 volumes unavailable - assumed same unit cost as FY2010 less CPI impact.</t>
  </si>
  <si>
    <t>Pricing mechanism</t>
  </si>
  <si>
    <t>Fee Based</t>
  </si>
  <si>
    <t>Current Fee</t>
  </si>
  <si>
    <t>Available on "Service Description" sheet.</t>
  </si>
  <si>
    <t>2014-2019 Pricing Methodology for Service (Summary)</t>
  </si>
  <si>
    <t>NEW</t>
  </si>
  <si>
    <t>Franchise CT Meter installation</t>
  </si>
  <si>
    <t>Summary</t>
  </si>
  <si>
    <t>SA Power Networks effective 1 July 2013</t>
  </si>
  <si>
    <t>1 July 2013  price</t>
  </si>
  <si>
    <t>Adjust for CPI for 1 July 2014</t>
  </si>
  <si>
    <t>At a new premise and applies for a customer or their agent requesting the installation of a three phase CT connected type 5 meter (includes import / export metering)</t>
  </si>
  <si>
    <t>Quoted</t>
  </si>
  <si>
    <t>TBA</t>
  </si>
  <si>
    <t>Essential Energy (proposed for 1 July 2014)</t>
  </si>
  <si>
    <t>Endeavour Energy (proposed for 1 July 2014)</t>
  </si>
  <si>
    <t>Alternative Control Service - Service Description</t>
  </si>
  <si>
    <r>
      <t>Existing Service Description (2009 - 14) (</t>
    </r>
    <r>
      <rPr>
        <b/>
        <i/>
        <sz val="11"/>
        <color theme="0"/>
        <rFont val="Calibri"/>
        <family val="2"/>
        <scheme val="minor"/>
      </rPr>
      <t>AER Final Decision April 2009)</t>
    </r>
  </si>
  <si>
    <t>AER Framework and Approach paper March 2013</t>
  </si>
  <si>
    <t>Franchise current transformer (CT) meter install</t>
  </si>
  <si>
    <t xml:space="preserve">NEW </t>
  </si>
  <si>
    <t>Real Escalators by Type</t>
  </si>
  <si>
    <t>% YOY (Compound)</t>
  </si>
  <si>
    <t>Labour EGW</t>
  </si>
  <si>
    <t>Labour Hire</t>
  </si>
  <si>
    <t>Contracted Services</t>
  </si>
  <si>
    <t>Materials</t>
  </si>
  <si>
    <t>Cost Incorporating Real Escalators</t>
  </si>
  <si>
    <t>Indirect Cost (CAM) %</t>
  </si>
  <si>
    <t>Method: 2. Operating costs (and other allocation of costs for administrative services)</t>
  </si>
  <si>
    <t>Historical Costs for FY2010-14 Regulatory Period</t>
  </si>
  <si>
    <t>Actual volumes</t>
  </si>
  <si>
    <t>Detail: The pricing for the service was determined using:
- Historic CT installation costs from Metering Operations Group, 
- 2013 costs have been used to forecast future costs, 
- Allocation of 20% from relevant NEMS group cost centre (adminstration related) due to some other activities being booked to the same cost element,
- Forecast volumes are based on FY13 actual volumes, which is higher that the historical average.
- To provide a true cost reflective charge for this service to each specific customer, and to ensure consistancy accross NSW a quate based charge has been adopted. 
- Historical Costs relate to direct and estimated costs only, no indirect costs have been applied.</t>
  </si>
  <si>
    <t>Ancillary metering services
For example, special meter reading for types 5 and 6 meters; testing for type 5 and 6 meters; franchise CT meter install; customer requested meter accuracy testing; types 5–7 non-standard metering data services; replacement or removal of a type 5 or 6 meter instigated by a customer switching to a non-type 5 or 6 meter that is not covered by any other fee.</t>
  </si>
  <si>
    <t xml:space="preserve">Ausgrid is responsible for Type 5 and 6 metering installations connected to Ausgrid's network and must provide and install rule compliant metering for any new current transformer or current and voltage transformer installations.  </t>
  </si>
  <si>
    <t>Proposed Fee (FY15/16)</t>
  </si>
</sst>
</file>

<file path=xl/styles.xml><?xml version="1.0" encoding="utf-8"?>
<styleSheet xmlns="http://schemas.openxmlformats.org/spreadsheetml/2006/main">
  <numFmts count="10">
    <numFmt numFmtId="164" formatCode="&quot;$&quot;#,##0_);[Red]\(&quot;$&quot;#,##0\)"/>
    <numFmt numFmtId="165" formatCode="&quot;$&quot;#,##0.00_);[Red]\(&quot;$&quot;#,##0.00\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_-&quot;$&quot;* #,##0_-;\-&quot;$&quot;* #,##0_-;_-&quot;$&quot;* &quot;-&quot;??_-;_-@_-"/>
    <numFmt numFmtId="169" formatCode="_-* #,##0_-;\-* #,##0_-;_-* &quot;-&quot;??_-;_-@_-"/>
    <numFmt numFmtId="170" formatCode="_(&quot;$&quot;* #,##0_);_(&quot;$&quot;* \(#,##0\);_(&quot;$&quot;* &quot;-&quot;??_);_(@_)"/>
    <numFmt numFmtId="171" formatCode="0.0%"/>
    <numFmt numFmtId="172" formatCode="&quot;$&quot;#,##0.00"/>
    <numFmt numFmtId="173" formatCode="0.00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65A6"/>
      <name val="Calibri"/>
      <family val="2"/>
      <scheme val="minor"/>
    </font>
    <font>
      <sz val="10"/>
      <name val="Arial"/>
      <family val="2"/>
    </font>
    <font>
      <sz val="11"/>
      <color rgb="FF3F3F76"/>
      <name val="Calibri"/>
      <family val="2"/>
      <scheme val="minor"/>
    </font>
    <font>
      <sz val="10"/>
      <color theme="1"/>
      <name val="Arial"/>
      <family val="2"/>
    </font>
    <font>
      <b/>
      <i/>
      <sz val="11"/>
      <color theme="0"/>
      <name val="Calibri"/>
      <family val="2"/>
      <scheme val="minor"/>
    </font>
    <font>
      <sz val="10"/>
      <color theme="1"/>
      <name val="Symbol"/>
      <family val="1"/>
      <charset val="2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13294B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65A6"/>
        <bgColor indexed="64"/>
      </patternFill>
    </fill>
    <fill>
      <patternFill patternType="solid">
        <fgColor rgb="FF209AD2"/>
        <bgColor indexed="64"/>
      </patternFill>
    </fill>
    <fill>
      <patternFill patternType="solid">
        <fgColor rgb="FFACDCF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theme="0"/>
      </right>
      <top style="thin">
        <color rgb="FF0070C0"/>
      </top>
      <bottom style="double">
        <color rgb="FF0070C0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8" fillId="0" borderId="0"/>
    <xf numFmtId="0" fontId="9" fillId="9" borderId="15" applyNumberFormat="0" applyAlignment="0" applyProtection="0"/>
    <xf numFmtId="0" fontId="4" fillId="10" borderId="0" applyNumberFormat="0" applyBorder="0" applyAlignment="0" applyProtection="0"/>
  </cellStyleXfs>
  <cellXfs count="148">
    <xf numFmtId="0" fontId="0" fillId="0" borderId="0" xfId="0"/>
    <xf numFmtId="0" fontId="3" fillId="0" borderId="0" xfId="0" applyFont="1"/>
    <xf numFmtId="0" fontId="2" fillId="2" borderId="0" xfId="0" applyFont="1" applyFill="1"/>
    <xf numFmtId="0" fontId="4" fillId="2" borderId="0" xfId="0" applyFont="1" applyFill="1"/>
    <xf numFmtId="0" fontId="2" fillId="4" borderId="3" xfId="0" applyFont="1" applyFill="1" applyBorder="1"/>
    <xf numFmtId="0" fontId="0" fillId="0" borderId="4" xfId="0" applyBorder="1"/>
    <xf numFmtId="0" fontId="0" fillId="3" borderId="4" xfId="0" applyFill="1" applyBorder="1"/>
    <xf numFmtId="0" fontId="0" fillId="3" borderId="5" xfId="0" applyFill="1" applyBorder="1"/>
    <xf numFmtId="0" fontId="2" fillId="4" borderId="6" xfId="0" applyFont="1" applyFill="1" applyBorder="1" applyAlignment="1">
      <alignment horizontal="left"/>
    </xf>
    <xf numFmtId="0" fontId="2" fillId="4" borderId="7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5" borderId="6" xfId="0" applyFont="1" applyFill="1" applyBorder="1"/>
    <xf numFmtId="0" fontId="2" fillId="5" borderId="8" xfId="0" applyFont="1" applyFill="1" applyBorder="1"/>
    <xf numFmtId="0" fontId="2" fillId="4" borderId="7" xfId="0" applyFont="1" applyFill="1" applyBorder="1" applyAlignment="1">
      <alignment horizontal="left"/>
    </xf>
    <xf numFmtId="0" fontId="0" fillId="3" borderId="3" xfId="0" applyFill="1" applyBorder="1"/>
    <xf numFmtId="0" fontId="2" fillId="5" borderId="0" xfId="0" applyFont="1" applyFill="1" applyBorder="1"/>
    <xf numFmtId="0" fontId="0" fillId="0" borderId="9" xfId="0" applyBorder="1"/>
    <xf numFmtId="0" fontId="0" fillId="0" borderId="12" xfId="0" applyBorder="1"/>
    <xf numFmtId="0" fontId="0" fillId="3" borderId="1" xfId="0" applyFont="1" applyFill="1" applyBorder="1" applyAlignment="1">
      <alignment vertical="top"/>
    </xf>
    <xf numFmtId="0" fontId="0" fillId="3" borderId="0" xfId="0" applyFont="1" applyFill="1" applyBorder="1" applyAlignment="1">
      <alignment vertical="top"/>
    </xf>
    <xf numFmtId="0" fontId="2" fillId="4" borderId="13" xfId="0" applyFont="1" applyFill="1" applyBorder="1" applyAlignment="1">
      <alignment horizontal="left"/>
    </xf>
    <xf numFmtId="0" fontId="0" fillId="0" borderId="0" xfId="0" applyFill="1"/>
    <xf numFmtId="0" fontId="4" fillId="4" borderId="14" xfId="0" applyFont="1" applyFill="1" applyBorder="1"/>
    <xf numFmtId="0" fontId="2" fillId="4" borderId="14" xfId="0" applyFont="1" applyFill="1" applyBorder="1"/>
    <xf numFmtId="0" fontId="4" fillId="0" borderId="14" xfId="0" applyFont="1" applyFill="1" applyBorder="1"/>
    <xf numFmtId="0" fontId="2" fillId="5" borderId="3" xfId="0" applyFont="1" applyFill="1" applyBorder="1"/>
    <xf numFmtId="0" fontId="2" fillId="5" borderId="4" xfId="0" applyFont="1" applyFill="1" applyBorder="1"/>
    <xf numFmtId="0" fontId="2" fillId="5" borderId="4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3" fillId="6" borderId="10" xfId="0" applyFont="1" applyFill="1" applyBorder="1"/>
    <xf numFmtId="0" fontId="3" fillId="6" borderId="1" xfId="0" applyFont="1" applyFill="1" applyBorder="1"/>
    <xf numFmtId="0" fontId="0" fillId="6" borderId="9" xfId="0" applyFill="1" applyBorder="1"/>
    <xf numFmtId="0" fontId="0" fillId="6" borderId="1" xfId="0" applyFill="1" applyBorder="1"/>
    <xf numFmtId="0" fontId="2" fillId="5" borderId="5" xfId="0" applyFont="1" applyFill="1" applyBorder="1"/>
    <xf numFmtId="0" fontId="2" fillId="0" borderId="0" xfId="0" applyFont="1" applyFill="1" applyBorder="1"/>
    <xf numFmtId="0" fontId="2" fillId="5" borderId="7" xfId="0" applyFont="1" applyFill="1" applyBorder="1" applyAlignment="1">
      <alignment horizontal="center"/>
    </xf>
    <xf numFmtId="0" fontId="2" fillId="5" borderId="12" xfId="0" applyFont="1" applyFill="1" applyBorder="1"/>
    <xf numFmtId="0" fontId="2" fillId="5" borderId="13" xfId="0" applyFont="1" applyFill="1" applyBorder="1"/>
    <xf numFmtId="0" fontId="0" fillId="0" borderId="0" xfId="0" applyBorder="1"/>
    <xf numFmtId="0" fontId="2" fillId="5" borderId="13" xfId="0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168" fontId="0" fillId="3" borderId="4" xfId="2" applyNumberFormat="1" applyFont="1" applyFill="1" applyBorder="1"/>
    <xf numFmtId="168" fontId="3" fillId="0" borderId="5" xfId="2" applyNumberFormat="1" applyFont="1" applyBorder="1"/>
    <xf numFmtId="168" fontId="2" fillId="5" borderId="8" xfId="2" applyNumberFormat="1" applyFont="1" applyFill="1" applyBorder="1"/>
    <xf numFmtId="168" fontId="5" fillId="0" borderId="0" xfId="2" applyNumberFormat="1" applyFont="1"/>
    <xf numFmtId="168" fontId="3" fillId="0" borderId="0" xfId="2" applyNumberFormat="1" applyFont="1"/>
    <xf numFmtId="168" fontId="2" fillId="5" borderId="7" xfId="2" applyNumberFormat="1" applyFont="1" applyFill="1" applyBorder="1"/>
    <xf numFmtId="0" fontId="5" fillId="0" borderId="3" xfId="0" quotePrefix="1" applyFont="1" applyFill="1" applyBorder="1"/>
    <xf numFmtId="0" fontId="5" fillId="0" borderId="4" xfId="0" applyFont="1" applyFill="1" applyBorder="1"/>
    <xf numFmtId="168" fontId="5" fillId="0" borderId="4" xfId="2" applyNumberFormat="1" applyFont="1" applyFill="1" applyBorder="1"/>
    <xf numFmtId="168" fontId="3" fillId="6" borderId="10" xfId="2" applyNumberFormat="1" applyFont="1" applyFill="1" applyBorder="1"/>
    <xf numFmtId="168" fontId="3" fillId="6" borderId="11" xfId="2" applyNumberFormat="1" applyFont="1" applyFill="1" applyBorder="1"/>
    <xf numFmtId="168" fontId="0" fillId="3" borderId="3" xfId="2" applyNumberFormat="1" applyFont="1" applyFill="1" applyBorder="1"/>
    <xf numFmtId="0" fontId="0" fillId="3" borderId="0" xfId="0" applyFill="1" applyBorder="1" applyAlignment="1">
      <alignment vertical="top"/>
    </xf>
    <xf numFmtId="170" fontId="5" fillId="0" borderId="3" xfId="2" applyNumberFormat="1" applyFont="1" applyFill="1" applyBorder="1"/>
    <xf numFmtId="169" fontId="3" fillId="0" borderId="5" xfId="3" applyNumberFormat="1" applyFont="1" applyBorder="1"/>
    <xf numFmtId="3" fontId="0" fillId="3" borderId="4" xfId="0" applyNumberFormat="1" applyFill="1" applyBorder="1"/>
    <xf numFmtId="169" fontId="3" fillId="0" borderId="11" xfId="3" applyNumberFormat="1" applyFont="1" applyBorder="1"/>
    <xf numFmtId="169" fontId="2" fillId="5" borderId="8" xfId="3" applyNumberFormat="1" applyFont="1" applyFill="1" applyBorder="1"/>
    <xf numFmtId="0" fontId="2" fillId="4" borderId="0" xfId="0" applyFont="1" applyFill="1" applyBorder="1"/>
    <xf numFmtId="166" fontId="7" fillId="0" borderId="0" xfId="2" applyNumberFormat="1" applyFont="1"/>
    <xf numFmtId="169" fontId="7" fillId="0" borderId="0" xfId="3" applyNumberFormat="1" applyFont="1"/>
    <xf numFmtId="0" fontId="0" fillId="3" borderId="1" xfId="0" applyFill="1" applyBorder="1" applyAlignment="1">
      <alignment vertical="top"/>
    </xf>
    <xf numFmtId="3" fontId="3" fillId="0" borderId="11" xfId="0" applyNumberFormat="1" applyFont="1" applyBorder="1"/>
    <xf numFmtId="3" fontId="2" fillId="5" borderId="8" xfId="0" applyNumberFormat="1" applyFont="1" applyFill="1" applyBorder="1"/>
    <xf numFmtId="0" fontId="5" fillId="0" borderId="3" xfId="0" applyFont="1" applyFill="1" applyBorder="1"/>
    <xf numFmtId="169" fontId="0" fillId="0" borderId="0" xfId="0" applyNumberFormat="1"/>
    <xf numFmtId="3" fontId="0" fillId="0" borderId="0" xfId="0" applyNumberFormat="1"/>
    <xf numFmtId="169" fontId="5" fillId="0" borderId="4" xfId="3" applyNumberFormat="1" applyFont="1" applyFill="1" applyBorder="1"/>
    <xf numFmtId="0" fontId="3" fillId="3" borderId="2" xfId="0" applyFont="1" applyFill="1" applyBorder="1" applyAlignment="1">
      <alignment horizontal="left"/>
    </xf>
    <xf numFmtId="0" fontId="0" fillId="0" borderId="5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3" fontId="0" fillId="7" borderId="4" xfId="0" applyNumberFormat="1" applyFill="1" applyBorder="1"/>
    <xf numFmtId="168" fontId="3" fillId="8" borderId="10" xfId="2" applyNumberFormat="1" applyFont="1" applyFill="1" applyBorder="1"/>
    <xf numFmtId="168" fontId="3" fillId="8" borderId="5" xfId="2" applyNumberFormat="1" applyFont="1" applyFill="1" applyBorder="1"/>
    <xf numFmtId="3" fontId="2" fillId="8" borderId="8" xfId="0" applyNumberFormat="1" applyFont="1" applyFill="1" applyBorder="1"/>
    <xf numFmtId="0" fontId="5" fillId="8" borderId="3" xfId="0" quotePrefix="1" applyFont="1" applyFill="1" applyBorder="1"/>
    <xf numFmtId="0" fontId="5" fillId="8" borderId="3" xfId="0" applyFont="1" applyFill="1" applyBorder="1"/>
    <xf numFmtId="168" fontId="5" fillId="8" borderId="4" xfId="2" applyNumberFormat="1" applyFont="1" applyFill="1" applyBorder="1"/>
    <xf numFmtId="0" fontId="3" fillId="8" borderId="10" xfId="0" applyFont="1" applyFill="1" applyBorder="1"/>
    <xf numFmtId="169" fontId="2" fillId="8" borderId="8" xfId="3" applyNumberFormat="1" applyFont="1" applyFill="1" applyBorder="1"/>
    <xf numFmtId="0" fontId="0" fillId="8" borderId="5" xfId="0" applyFont="1" applyFill="1" applyBorder="1" applyAlignment="1">
      <alignment horizontal="left"/>
    </xf>
    <xf numFmtId="168" fontId="2" fillId="8" borderId="8" xfId="2" applyNumberFormat="1" applyFont="1" applyFill="1" applyBorder="1"/>
    <xf numFmtId="3" fontId="3" fillId="8" borderId="11" xfId="0" applyNumberFormat="1" applyFont="1" applyFill="1" applyBorder="1"/>
    <xf numFmtId="3" fontId="5" fillId="8" borderId="4" xfId="0" applyNumberFormat="1" applyFont="1" applyFill="1" applyBorder="1"/>
    <xf numFmtId="169" fontId="5" fillId="8" borderId="4" xfId="3" applyNumberFormat="1" applyFont="1" applyFill="1" applyBorder="1"/>
    <xf numFmtId="169" fontId="3" fillId="8" borderId="11" xfId="3" applyNumberFormat="1" applyFont="1" applyFill="1" applyBorder="1"/>
    <xf numFmtId="171" fontId="2" fillId="5" borderId="7" xfId="1" applyNumberFormat="1" applyFont="1" applyFill="1" applyBorder="1"/>
    <xf numFmtId="0" fontId="3" fillId="3" borderId="0" xfId="0" applyFont="1" applyFill="1" applyBorder="1" applyAlignment="1">
      <alignment horizontal="left"/>
    </xf>
    <xf numFmtId="166" fontId="3" fillId="3" borderId="0" xfId="2" applyFont="1" applyFill="1" applyBorder="1" applyAlignment="1">
      <alignment horizontal="left"/>
    </xf>
    <xf numFmtId="166" fontId="2" fillId="10" borderId="0" xfId="7" applyNumberFormat="1" applyFont="1" applyBorder="1" applyAlignment="1">
      <alignment horizontal="left"/>
    </xf>
    <xf numFmtId="0" fontId="4" fillId="10" borderId="0" xfId="7" applyBorder="1" applyAlignment="1">
      <alignment horizontal="left"/>
    </xf>
    <xf numFmtId="0" fontId="2" fillId="0" borderId="3" xfId="0" applyFont="1" applyFill="1" applyBorder="1"/>
    <xf numFmtId="0" fontId="0" fillId="0" borderId="0" xfId="0" applyFill="1" applyBorder="1" applyAlignment="1">
      <alignment vertical="top"/>
    </xf>
    <xf numFmtId="168" fontId="3" fillId="0" borderId="0" xfId="1" applyNumberFormat="1" applyFont="1"/>
    <xf numFmtId="10" fontId="0" fillId="0" borderId="0" xfId="1" applyNumberFormat="1" applyFont="1"/>
    <xf numFmtId="10" fontId="0" fillId="0" borderId="0" xfId="0" applyNumberFormat="1"/>
    <xf numFmtId="0" fontId="0" fillId="3" borderId="0" xfId="0" applyFill="1" applyBorder="1" applyAlignment="1">
      <alignment horizontal="left"/>
    </xf>
    <xf numFmtId="169" fontId="3" fillId="0" borderId="0" xfId="3" applyNumberFormat="1" applyFont="1"/>
    <xf numFmtId="0" fontId="0" fillId="3" borderId="1" xfId="0" applyFill="1" applyBorder="1" applyAlignment="1">
      <alignment horizontal="left"/>
    </xf>
    <xf numFmtId="0" fontId="0" fillId="3" borderId="0" xfId="0" applyFill="1" applyBorder="1" applyAlignment="1">
      <alignment horizontal="left" wrapText="1"/>
    </xf>
    <xf numFmtId="164" fontId="0" fillId="3" borderId="0" xfId="0" applyNumberFormat="1" applyFill="1" applyBorder="1" applyAlignment="1">
      <alignment horizontal="center"/>
    </xf>
    <xf numFmtId="165" fontId="0" fillId="3" borderId="1" xfId="0" applyNumberFormat="1" applyFill="1" applyBorder="1" applyAlignment="1">
      <alignment horizontal="center"/>
    </xf>
    <xf numFmtId="172" fontId="0" fillId="0" borderId="0" xfId="0" applyNumberFormat="1"/>
    <xf numFmtId="168" fontId="0" fillId="0" borderId="0" xfId="0" applyNumberFormat="1"/>
    <xf numFmtId="166" fontId="0" fillId="0" borderId="0" xfId="0" applyNumberFormat="1"/>
    <xf numFmtId="0" fontId="9" fillId="9" borderId="15" xfId="6" applyAlignment="1">
      <alignment horizontal="left"/>
    </xf>
    <xf numFmtId="0" fontId="0" fillId="0" borderId="0" xfId="0" applyAlignment="1">
      <alignment horizontal="left"/>
    </xf>
    <xf numFmtId="0" fontId="2" fillId="4" borderId="0" xfId="0" applyFont="1" applyFill="1" applyBorder="1" applyAlignment="1">
      <alignment horizontal="left"/>
    </xf>
    <xf numFmtId="0" fontId="10" fillId="0" borderId="0" xfId="0" applyFont="1" applyAlignment="1">
      <alignment horizontal="left" indent="15"/>
    </xf>
    <xf numFmtId="0" fontId="12" fillId="0" borderId="0" xfId="0" applyFont="1" applyAlignment="1">
      <alignment horizontal="left" indent="15"/>
    </xf>
    <xf numFmtId="0" fontId="10" fillId="0" borderId="0" xfId="0" applyFont="1" applyAlignment="1">
      <alignment horizontal="left" indent="1"/>
    </xf>
    <xf numFmtId="0" fontId="3" fillId="3" borderId="2" xfId="0" applyFont="1" applyFill="1" applyBorder="1" applyAlignment="1">
      <alignment horizontal="left" vertical="center"/>
    </xf>
    <xf numFmtId="0" fontId="3" fillId="3" borderId="8" xfId="0" applyFont="1" applyFill="1" applyBorder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0" fillId="0" borderId="0" xfId="0" applyFill="1" applyAlignment="1"/>
    <xf numFmtId="0" fontId="0" fillId="3" borderId="1" xfId="0" applyFill="1" applyBorder="1" applyAlignment="1">
      <alignment horizontal="left" vertical="top" wrapText="1"/>
    </xf>
    <xf numFmtId="0" fontId="0" fillId="3" borderId="0" xfId="0" applyFill="1" applyBorder="1" applyAlignment="1">
      <alignment horizontal="left" vertical="top" wrapText="1"/>
    </xf>
    <xf numFmtId="0" fontId="2" fillId="5" borderId="12" xfId="0" applyFont="1" applyFill="1" applyBorder="1" applyAlignment="1">
      <alignment horizontal="center"/>
    </xf>
    <xf numFmtId="173" fontId="0" fillId="0" borderId="0" xfId="0" applyNumberFormat="1"/>
    <xf numFmtId="170" fontId="6" fillId="0" borderId="3" xfId="2" applyNumberFormat="1" applyFont="1" applyFill="1" applyBorder="1"/>
    <xf numFmtId="170" fontId="5" fillId="0" borderId="9" xfId="2" applyNumberFormat="1" applyFont="1" applyFill="1" applyBorder="1"/>
    <xf numFmtId="170" fontId="6" fillId="0" borderId="9" xfId="2" applyNumberFormat="1" applyFont="1" applyFill="1" applyBorder="1"/>
    <xf numFmtId="170" fontId="5" fillId="0" borderId="16" xfId="2" applyNumberFormat="1" applyFont="1" applyFill="1" applyBorder="1"/>
    <xf numFmtId="170" fontId="6" fillId="0" borderId="16" xfId="2" applyNumberFormat="1" applyFont="1" applyFill="1" applyBorder="1"/>
    <xf numFmtId="0" fontId="0" fillId="3" borderId="14" xfId="0" applyFill="1" applyBorder="1" applyAlignment="1"/>
    <xf numFmtId="0" fontId="4" fillId="0" borderId="0" xfId="0" applyFont="1" applyFill="1"/>
    <xf numFmtId="169" fontId="7" fillId="11" borderId="0" xfId="3" applyNumberFormat="1" applyFont="1" applyFill="1"/>
    <xf numFmtId="0" fontId="0" fillId="3" borderId="1" xfId="0" applyFill="1" applyBorder="1" applyAlignment="1">
      <alignment horizontal="left"/>
    </xf>
    <xf numFmtId="0" fontId="3" fillId="0" borderId="8" xfId="0" applyFont="1" applyFill="1" applyBorder="1" applyAlignment="1">
      <alignment horizontal="left"/>
    </xf>
    <xf numFmtId="0" fontId="0" fillId="0" borderId="0" xfId="0" applyFill="1" applyAlignment="1"/>
    <xf numFmtId="172" fontId="3" fillId="0" borderId="8" xfId="2" applyNumberFormat="1" applyFont="1" applyFill="1" applyBorder="1" applyAlignment="1">
      <alignment horizontal="left"/>
    </xf>
    <xf numFmtId="172" fontId="4" fillId="0" borderId="0" xfId="7" applyNumberFormat="1" applyFill="1" applyBorder="1" applyAlignment="1">
      <alignment horizontal="left"/>
    </xf>
    <xf numFmtId="0" fontId="4" fillId="0" borderId="0" xfId="7" applyFill="1" applyAlignment="1"/>
    <xf numFmtId="0" fontId="0" fillId="3" borderId="1" xfId="0" applyFill="1" applyBorder="1" applyAlignment="1">
      <alignment horizontal="left" vertical="top" wrapText="1"/>
    </xf>
    <xf numFmtId="0" fontId="0" fillId="3" borderId="0" xfId="0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left"/>
    </xf>
    <xf numFmtId="0" fontId="0" fillId="0" borderId="0" xfId="0" applyAlignment="1"/>
    <xf numFmtId="172" fontId="3" fillId="3" borderId="8" xfId="2" applyNumberFormat="1" applyFont="1" applyFill="1" applyBorder="1" applyAlignment="1">
      <alignment horizontal="left"/>
    </xf>
    <xf numFmtId="172" fontId="4" fillId="10" borderId="0" xfId="7" applyNumberFormat="1" applyBorder="1" applyAlignment="1">
      <alignment horizontal="left"/>
    </xf>
    <xf numFmtId="0" fontId="4" fillId="10" borderId="0" xfId="7" applyAlignment="1"/>
    <xf numFmtId="0" fontId="2" fillId="2" borderId="14" xfId="0" applyFont="1" applyFill="1" applyBorder="1" applyAlignment="1">
      <alignment horizontal="left"/>
    </xf>
    <xf numFmtId="0" fontId="13" fillId="3" borderId="1" xfId="0" applyFont="1" applyFill="1" applyBorder="1" applyAlignment="1">
      <alignment horizontal="left" vertical="top" wrapText="1"/>
    </xf>
    <xf numFmtId="0" fontId="13" fillId="3" borderId="0" xfId="0" applyFont="1" applyFill="1" applyBorder="1" applyAlignment="1">
      <alignment horizontal="left" vertical="top" wrapText="1"/>
    </xf>
    <xf numFmtId="0" fontId="0" fillId="0" borderId="0" xfId="0" applyNumberFormat="1" applyAlignment="1">
      <alignment horizontal="center" wrapText="1"/>
    </xf>
    <xf numFmtId="0" fontId="2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0" fillId="3" borderId="0" xfId="0" applyFill="1" applyAlignment="1">
      <alignment horizontal="left" vertical="top" wrapText="1"/>
    </xf>
  </cellXfs>
  <cellStyles count="8">
    <cellStyle name="Accent2" xfId="7" builtinId="33"/>
    <cellStyle name="Comma" xfId="3" builtinId="3"/>
    <cellStyle name="Currency" xfId="2" builtinId="4"/>
    <cellStyle name="Currency 2" xfId="4"/>
    <cellStyle name="Input" xfId="6" builtinId="20"/>
    <cellStyle name="Normal" xfId="0" builtinId="0"/>
    <cellStyle name="Normal 2" xfId="5"/>
    <cellStyle name="Percent" xfId="1" builtinId="5"/>
  </cellStyles>
  <dxfs count="0"/>
  <tableStyles count="0" defaultTableStyle="TableStyleMedium9" defaultPivotStyle="PivotStyleLight16"/>
  <colors>
    <mruColors>
      <color rgb="FF0065A6"/>
      <color rgb="FF76AD1C"/>
      <color rgb="FF13294B"/>
      <color rgb="FF209AD2"/>
      <color rgb="FFACDC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17</xdr:row>
      <xdr:rowOff>76200</xdr:rowOff>
    </xdr:from>
    <xdr:to>
      <xdr:col>10</xdr:col>
      <xdr:colOff>504825</xdr:colOff>
      <xdr:row>22</xdr:row>
      <xdr:rowOff>9525</xdr:rowOff>
    </xdr:to>
    <xdr:sp macro="" textlink="">
      <xdr:nvSpPr>
        <xdr:cNvPr id="2" name="Rectangle 1"/>
        <xdr:cNvSpPr/>
      </xdr:nvSpPr>
      <xdr:spPr>
        <a:xfrm>
          <a:off x="266700" y="2933700"/>
          <a:ext cx="8601075" cy="3933825"/>
        </a:xfrm>
        <a:prstGeom prst="rect">
          <a:avLst/>
        </a:prstGeom>
        <a:solidFill>
          <a:sysClr val="window" lastClr="FFFFFF"/>
        </a:solidFill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AU" sz="1100"/>
        </a:p>
      </xdr:txBody>
    </xdr:sp>
    <xdr:clientData/>
  </xdr:twoCellAnchor>
  <xdr:twoCellAnchor>
    <xdr:from>
      <xdr:col>1</xdr:col>
      <xdr:colOff>95250</xdr:colOff>
      <xdr:row>17</xdr:row>
      <xdr:rowOff>76200</xdr:rowOff>
    </xdr:from>
    <xdr:to>
      <xdr:col>10</xdr:col>
      <xdr:colOff>504825</xdr:colOff>
      <xdr:row>22</xdr:row>
      <xdr:rowOff>9525</xdr:rowOff>
    </xdr:to>
    <xdr:sp macro="" textlink="">
      <xdr:nvSpPr>
        <xdr:cNvPr id="8" name="Rectangle 7"/>
        <xdr:cNvSpPr/>
      </xdr:nvSpPr>
      <xdr:spPr>
        <a:xfrm>
          <a:off x="266700" y="3314700"/>
          <a:ext cx="11153775" cy="5267325"/>
        </a:xfrm>
        <a:prstGeom prst="rect">
          <a:avLst/>
        </a:prstGeom>
        <a:solidFill>
          <a:sysClr val="window" lastClr="FFFFFF"/>
        </a:solidFill>
        <a:ln w="127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t"/>
        <a:lstStyle/>
        <a:p>
          <a:pPr algn="l"/>
          <a:r>
            <a:rPr lang="en-AU" sz="1100" b="1">
              <a:solidFill>
                <a:sysClr val="windowText" lastClr="000000"/>
              </a:solidFill>
            </a:rPr>
            <a:t>N/A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AG57"/>
  <sheetViews>
    <sheetView tabSelected="1" workbookViewId="0">
      <selection activeCell="C60" sqref="C60"/>
    </sheetView>
  </sheetViews>
  <sheetFormatPr defaultRowHeight="15"/>
  <cols>
    <col min="1" max="1" width="2.42578125" customWidth="1"/>
    <col min="2" max="2" width="39.42578125" customWidth="1"/>
    <col min="3" max="7" width="13.140625" customWidth="1"/>
    <col min="8" max="8" width="15.28515625" bestFit="1" customWidth="1"/>
    <col min="9" max="10" width="9.5703125" bestFit="1" customWidth="1"/>
    <col min="16" max="16" width="5.28515625" customWidth="1"/>
    <col min="17" max="17" width="2.42578125" customWidth="1"/>
  </cols>
  <sheetData>
    <row r="2" spans="2:30">
      <c r="B2" s="2" t="s">
        <v>30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2:30">
      <c r="B3" s="4" t="s">
        <v>0</v>
      </c>
      <c r="C3" s="113" t="s">
        <v>107</v>
      </c>
      <c r="D3" s="114"/>
      <c r="E3" s="114"/>
      <c r="F3" s="112"/>
      <c r="G3" s="69"/>
      <c r="H3" s="69"/>
      <c r="I3" s="69"/>
      <c r="J3" s="69"/>
      <c r="K3" s="69"/>
      <c r="L3" s="69"/>
      <c r="M3" s="69"/>
      <c r="N3" s="69"/>
      <c r="O3" s="69"/>
      <c r="P3" s="69"/>
    </row>
    <row r="4" spans="2:30">
      <c r="B4" s="4" t="s">
        <v>88</v>
      </c>
      <c r="C4" s="88" t="s">
        <v>100</v>
      </c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</row>
    <row r="5" spans="2:30">
      <c r="B5" s="4" t="s">
        <v>90</v>
      </c>
      <c r="C5" s="89" t="s">
        <v>93</v>
      </c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S5" s="21"/>
      <c r="T5" s="21"/>
      <c r="U5" s="21"/>
      <c r="V5" s="21"/>
      <c r="W5" s="21"/>
      <c r="X5" s="21"/>
      <c r="Y5" s="21"/>
    </row>
    <row r="6" spans="2:30">
      <c r="B6" s="59" t="s">
        <v>123</v>
      </c>
      <c r="C6" s="90" t="s">
        <v>100</v>
      </c>
      <c r="D6" s="91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S6" s="21"/>
      <c r="T6" s="21"/>
      <c r="U6" s="21"/>
      <c r="V6" s="21"/>
      <c r="W6" s="21"/>
      <c r="X6" s="21"/>
      <c r="Y6" s="21"/>
    </row>
    <row r="7" spans="2:30">
      <c r="S7" s="21"/>
      <c r="T7" s="92"/>
      <c r="U7" s="21"/>
      <c r="V7" s="21"/>
      <c r="W7" s="21"/>
      <c r="X7" s="21"/>
      <c r="Y7" s="21"/>
    </row>
    <row r="8" spans="2:30">
      <c r="B8" s="2" t="s">
        <v>24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S8" s="21"/>
      <c r="T8" s="92"/>
      <c r="U8" s="129"/>
      <c r="V8" s="130"/>
      <c r="W8" s="21"/>
      <c r="X8" s="21"/>
      <c r="Y8" s="21"/>
    </row>
    <row r="9" spans="2:30">
      <c r="B9" s="116" t="s">
        <v>91</v>
      </c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S9" s="21"/>
      <c r="T9" s="92"/>
      <c r="U9" s="131"/>
      <c r="V9" s="130"/>
      <c r="W9" s="21"/>
      <c r="X9" s="21"/>
      <c r="Y9" s="21"/>
    </row>
    <row r="10" spans="2:30"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S10" s="21"/>
      <c r="T10" s="34"/>
      <c r="U10" s="132"/>
      <c r="V10" s="133"/>
      <c r="W10" s="21"/>
      <c r="X10" s="21"/>
      <c r="Y10" s="21"/>
    </row>
    <row r="12" spans="2:30">
      <c r="B12" s="2" t="s">
        <v>92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</row>
    <row r="13" spans="2:30" ht="21.75" customHeight="1">
      <c r="B13" s="125" t="s">
        <v>117</v>
      </c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</row>
    <row r="14" spans="2:30" ht="21.75" customHeight="1">
      <c r="B14" s="134" t="s">
        <v>120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</row>
    <row r="15" spans="2:30" ht="21.75" customHeight="1">
      <c r="B15" s="135"/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</row>
    <row r="16" spans="2:30" ht="21.75" customHeight="1">
      <c r="B16" s="135"/>
      <c r="C16" s="135"/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  <c r="R16" s="21"/>
      <c r="S16" s="93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</row>
    <row r="17" spans="2:33" ht="21.75" customHeight="1">
      <c r="B17" s="135"/>
      <c r="C17" s="135"/>
      <c r="D17" s="135"/>
      <c r="E17" s="135"/>
      <c r="F17" s="135"/>
      <c r="G17" s="135"/>
      <c r="H17" s="135"/>
      <c r="I17" s="135"/>
      <c r="J17" s="135"/>
      <c r="K17" s="135"/>
      <c r="L17" s="135"/>
      <c r="M17" s="135"/>
      <c r="N17" s="135"/>
      <c r="O17" s="135"/>
      <c r="P17" s="135"/>
      <c r="R17" s="21"/>
      <c r="S17" s="93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</row>
    <row r="18" spans="2:33" ht="21.75" customHeight="1">
      <c r="B18" s="135"/>
      <c r="C18" s="135"/>
      <c r="D18" s="135"/>
      <c r="E18" s="135"/>
      <c r="F18" s="135"/>
      <c r="G18" s="135"/>
      <c r="H18" s="135"/>
      <c r="I18" s="135"/>
      <c r="J18" s="135"/>
      <c r="K18" s="135"/>
      <c r="L18" s="135"/>
      <c r="M18" s="135"/>
      <c r="N18" s="135"/>
      <c r="O18" s="135"/>
      <c r="P18" s="135"/>
      <c r="R18" s="21"/>
      <c r="S18" s="93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</row>
    <row r="19" spans="2:33" ht="21.75" customHeight="1">
      <c r="B19" s="135"/>
      <c r="C19" s="135"/>
      <c r="D19" s="135"/>
      <c r="E19" s="135"/>
      <c r="F19" s="135"/>
      <c r="G19" s="135"/>
      <c r="H19" s="135"/>
      <c r="I19" s="135"/>
      <c r="J19" s="135"/>
      <c r="K19" s="135"/>
      <c r="L19" s="135"/>
      <c r="M19" s="135"/>
      <c r="N19" s="135"/>
      <c r="O19" s="135"/>
      <c r="P19" s="135"/>
      <c r="R19" s="21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</row>
    <row r="20" spans="2:33">
      <c r="I20" s="21"/>
      <c r="J20" s="21"/>
      <c r="K20" s="21"/>
      <c r="L20" s="21"/>
      <c r="M20" s="21"/>
      <c r="N20" s="21"/>
      <c r="O20" s="21"/>
      <c r="P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</row>
    <row r="21" spans="2:33">
      <c r="B21" s="2" t="s">
        <v>118</v>
      </c>
      <c r="C21" s="3"/>
      <c r="D21" s="3"/>
      <c r="E21" s="3"/>
      <c r="F21" s="3"/>
      <c r="G21" s="3"/>
      <c r="H21" s="3"/>
      <c r="I21" s="126"/>
      <c r="J21" s="126"/>
      <c r="K21" s="126"/>
      <c r="L21" s="126"/>
      <c r="M21" s="126"/>
      <c r="N21" s="126"/>
      <c r="O21" s="126"/>
      <c r="P21" s="126"/>
    </row>
    <row r="23" spans="2:33">
      <c r="B23" s="8" t="s">
        <v>28</v>
      </c>
      <c r="C23" s="9" t="s">
        <v>55</v>
      </c>
      <c r="D23" s="9" t="s">
        <v>2</v>
      </c>
      <c r="E23" s="9" t="s">
        <v>3</v>
      </c>
      <c r="F23" s="9" t="s">
        <v>4</v>
      </c>
      <c r="G23" s="9" t="s">
        <v>61</v>
      </c>
      <c r="H23" s="10" t="s">
        <v>5</v>
      </c>
    </row>
    <row r="24" spans="2:33">
      <c r="B24" t="s">
        <v>8</v>
      </c>
      <c r="C24" s="44">
        <f>Historical!E70</f>
        <v>274993.95992861391</v>
      </c>
      <c r="D24" s="44">
        <f>Historical!F70</f>
        <v>341490.17292682925</v>
      </c>
      <c r="E24" s="44">
        <f>Historical!G70</f>
        <v>289705.17549999995</v>
      </c>
      <c r="F24" s="44">
        <f>Historical!H70</f>
        <v>198586.26700000002</v>
      </c>
      <c r="G24" s="44">
        <f>Historical!I70</f>
        <v>247488.12299999996</v>
      </c>
      <c r="H24" s="45">
        <f>SUM(C24:G24)</f>
        <v>1352263.6983554431</v>
      </c>
      <c r="K24" s="66"/>
      <c r="L24" s="66"/>
      <c r="M24" s="66"/>
      <c r="N24" s="66"/>
      <c r="O24" s="66"/>
    </row>
    <row r="25" spans="2:33">
      <c r="B25" t="s">
        <v>39</v>
      </c>
      <c r="C25" s="44">
        <v>0</v>
      </c>
      <c r="D25" s="44">
        <v>0</v>
      </c>
      <c r="E25" s="44">
        <v>0</v>
      </c>
      <c r="F25" s="44">
        <v>0</v>
      </c>
      <c r="G25" s="44">
        <v>0</v>
      </c>
      <c r="H25" s="45">
        <f>SUM(C25:G25)</f>
        <v>0</v>
      </c>
    </row>
    <row r="26" spans="2:33">
      <c r="B26" t="s">
        <v>9</v>
      </c>
      <c r="C26" s="44"/>
      <c r="D26" s="44"/>
      <c r="E26" s="44"/>
      <c r="F26" s="44"/>
      <c r="G26" s="44"/>
      <c r="H26" s="94">
        <f>SUM(C26:G26)</f>
        <v>0</v>
      </c>
    </row>
    <row r="27" spans="2:33">
      <c r="B27" s="11" t="s">
        <v>10</v>
      </c>
      <c r="C27" s="46">
        <f t="shared" ref="C27:H27" si="0">SUM(C24:C26)</f>
        <v>274993.95992861391</v>
      </c>
      <c r="D27" s="46">
        <f t="shared" si="0"/>
        <v>341490.17292682925</v>
      </c>
      <c r="E27" s="46">
        <f t="shared" si="0"/>
        <v>289705.17549999995</v>
      </c>
      <c r="F27" s="46">
        <f t="shared" si="0"/>
        <v>198586.26700000002</v>
      </c>
      <c r="G27" s="46">
        <f t="shared" si="0"/>
        <v>247488.12299999996</v>
      </c>
      <c r="H27" s="46">
        <f t="shared" si="0"/>
        <v>1352263.6983554431</v>
      </c>
    </row>
    <row r="28" spans="2:33" ht="11.25" customHeight="1"/>
    <row r="29" spans="2:33">
      <c r="B29" t="s">
        <v>119</v>
      </c>
      <c r="C29" s="127">
        <f>+C34</f>
        <v>584</v>
      </c>
      <c r="D29" s="127">
        <f t="shared" ref="D29:G29" si="1">+D34</f>
        <v>707</v>
      </c>
      <c r="E29" s="127">
        <f t="shared" si="1"/>
        <v>831</v>
      </c>
      <c r="F29" s="127">
        <f t="shared" si="1"/>
        <v>645</v>
      </c>
      <c r="G29" s="127">
        <f t="shared" si="1"/>
        <v>785</v>
      </c>
      <c r="H29" s="98">
        <f>SUM(C29:G29)</f>
        <v>3552</v>
      </c>
    </row>
    <row r="30" spans="2:33" ht="11.25" customHeight="1"/>
    <row r="31" spans="2:33">
      <c r="B31" s="8" t="s">
        <v>26</v>
      </c>
      <c r="C31" s="9" t="s">
        <v>55</v>
      </c>
      <c r="D31" s="9" t="s">
        <v>2</v>
      </c>
      <c r="E31" s="9" t="s">
        <v>3</v>
      </c>
      <c r="F31" s="9" t="s">
        <v>4</v>
      </c>
      <c r="G31" s="9" t="s">
        <v>61</v>
      </c>
    </row>
    <row r="32" spans="2:33">
      <c r="B32" t="s">
        <v>22</v>
      </c>
      <c r="C32" s="60">
        <f>C27/C29</f>
        <v>470.88006837091422</v>
      </c>
      <c r="D32" s="60">
        <f t="shared" ref="D32:G32" si="2">D27/D29</f>
        <v>483.01297443681648</v>
      </c>
      <c r="E32" s="60">
        <f t="shared" si="2"/>
        <v>348.62235318892897</v>
      </c>
      <c r="F32" s="60">
        <f t="shared" si="2"/>
        <v>307.88568527131787</v>
      </c>
      <c r="G32" s="60">
        <f t="shared" si="2"/>
        <v>315.27149426751589</v>
      </c>
      <c r="I32" s="60"/>
    </row>
    <row r="34" spans="2:16">
      <c r="C34" s="64">
        <v>584</v>
      </c>
      <c r="D34" s="64">
        <v>707</v>
      </c>
      <c r="E34" s="64">
        <v>831</v>
      </c>
      <c r="F34" s="64">
        <v>645</v>
      </c>
      <c r="G34" s="64">
        <v>785</v>
      </c>
    </row>
    <row r="35" spans="2:16">
      <c r="C35" s="95"/>
      <c r="D35" s="96"/>
      <c r="E35" s="95"/>
      <c r="F35" s="95"/>
      <c r="G35" s="95"/>
    </row>
    <row r="36" spans="2:16">
      <c r="B36" s="2" t="s">
        <v>50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8" spans="2:16">
      <c r="B38" s="8" t="s">
        <v>28</v>
      </c>
      <c r="C38" s="9" t="s">
        <v>17</v>
      </c>
      <c r="D38" s="9" t="s">
        <v>18</v>
      </c>
      <c r="E38" s="9" t="s">
        <v>19</v>
      </c>
      <c r="F38" s="9" t="s">
        <v>20</v>
      </c>
      <c r="G38" s="9" t="s">
        <v>21</v>
      </c>
      <c r="H38" s="10" t="s">
        <v>5</v>
      </c>
    </row>
    <row r="39" spans="2:16">
      <c r="B39" t="s">
        <v>8</v>
      </c>
      <c r="C39" s="44">
        <f>Projected!E80</f>
        <v>237401.52846005271</v>
      </c>
      <c r="D39" s="44">
        <f>Projected!F80</f>
        <v>245453.59480159648</v>
      </c>
      <c r="E39" s="44">
        <f>Projected!G80</f>
        <v>255112.19375703929</v>
      </c>
      <c r="F39" s="44">
        <f>Projected!H80</f>
        <v>265726.13657830091</v>
      </c>
      <c r="G39" s="44">
        <f>Projected!I80</f>
        <v>276291.40776865411</v>
      </c>
      <c r="H39" s="45">
        <f>SUM(C39:G39)</f>
        <v>1279984.8613656436</v>
      </c>
    </row>
    <row r="40" spans="2:16">
      <c r="B40" t="s">
        <v>39</v>
      </c>
      <c r="C40" s="44">
        <f>Projected!E88</f>
        <v>0</v>
      </c>
      <c r="D40" s="44">
        <f>Projected!F88</f>
        <v>0</v>
      </c>
      <c r="E40" s="44">
        <f>Projected!G88</f>
        <v>0</v>
      </c>
      <c r="F40" s="44">
        <f>Projected!H88</f>
        <v>0</v>
      </c>
      <c r="G40" s="44">
        <f>Projected!I88</f>
        <v>0</v>
      </c>
      <c r="H40" s="45">
        <f>SUM(C40:G40)</f>
        <v>0</v>
      </c>
    </row>
    <row r="41" spans="2:16">
      <c r="B41" t="s">
        <v>9</v>
      </c>
      <c r="C41" s="44">
        <f>(C40+C39)*C43</f>
        <v>8776.9511550518637</v>
      </c>
      <c r="D41" s="44">
        <f t="shared" ref="D41:G41" si="3">(D40+D39)*D43</f>
        <v>9074.6433958533344</v>
      </c>
      <c r="E41" s="44">
        <f t="shared" si="3"/>
        <v>9431.730613480162</v>
      </c>
      <c r="F41" s="44">
        <f t="shared" si="3"/>
        <v>9824.1377656540044</v>
      </c>
      <c r="G41" s="44">
        <f t="shared" si="3"/>
        <v>10214.745483216406</v>
      </c>
      <c r="H41" s="94">
        <f>SUM(C41:G41)</f>
        <v>47322.208413255772</v>
      </c>
    </row>
    <row r="42" spans="2:16">
      <c r="B42" s="11" t="s">
        <v>10</v>
      </c>
      <c r="C42" s="46">
        <f t="shared" ref="C42:H42" si="4">SUM(C39:C41)</f>
        <v>246178.47961510456</v>
      </c>
      <c r="D42" s="46">
        <f t="shared" si="4"/>
        <v>254528.23819744983</v>
      </c>
      <c r="E42" s="46">
        <f t="shared" si="4"/>
        <v>264543.92437051947</v>
      </c>
      <c r="F42" s="46">
        <f t="shared" si="4"/>
        <v>275550.27434395492</v>
      </c>
      <c r="G42" s="46">
        <f t="shared" si="4"/>
        <v>286506.15325187054</v>
      </c>
      <c r="H42" s="46">
        <f t="shared" si="4"/>
        <v>1327307.0697788994</v>
      </c>
    </row>
    <row r="43" spans="2:16">
      <c r="B43" s="11" t="s">
        <v>116</v>
      </c>
      <c r="C43" s="87">
        <v>3.6970912579986831E-2</v>
      </c>
      <c r="D43" s="87">
        <v>3.6970912579986831E-2</v>
      </c>
      <c r="E43" s="87">
        <v>3.6970912579986831E-2</v>
      </c>
      <c r="F43" s="87">
        <v>3.6970912579986831E-2</v>
      </c>
      <c r="G43" s="87">
        <v>3.6970912579986831E-2</v>
      </c>
    </row>
    <row r="45" spans="2:16">
      <c r="B45" s="8" t="s">
        <v>25</v>
      </c>
    </row>
    <row r="46" spans="2:16">
      <c r="B46" s="128"/>
      <c r="C46" s="128"/>
      <c r="D46" s="128"/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  <c r="P46" s="128"/>
    </row>
    <row r="47" spans="2:16">
      <c r="B47" s="97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</row>
    <row r="48" spans="2:16"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</row>
    <row r="51" spans="2:16">
      <c r="B51" s="2" t="s">
        <v>51</v>
      </c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</row>
    <row r="52" spans="2:16">
      <c r="B52" s="1"/>
    </row>
    <row r="53" spans="2:16">
      <c r="B53" s="8" t="s">
        <v>27</v>
      </c>
      <c r="C53" s="9" t="s">
        <v>17</v>
      </c>
      <c r="D53" s="9" t="s">
        <v>18</v>
      </c>
      <c r="E53" s="9" t="s">
        <v>19</v>
      </c>
      <c r="F53" s="9" t="s">
        <v>20</v>
      </c>
      <c r="G53" s="9" t="s">
        <v>21</v>
      </c>
      <c r="H53" s="10" t="s">
        <v>5</v>
      </c>
    </row>
    <row r="54" spans="2:16">
      <c r="B54" t="s">
        <v>52</v>
      </c>
      <c r="C54" s="61">
        <v>785</v>
      </c>
      <c r="D54" s="61">
        <f>C54</f>
        <v>785</v>
      </c>
      <c r="E54" s="61">
        <f>D54</f>
        <v>785</v>
      </c>
      <c r="F54" s="61">
        <f>E54</f>
        <v>785</v>
      </c>
      <c r="G54" s="61">
        <f>F54</f>
        <v>785</v>
      </c>
      <c r="H54" s="98">
        <f>SUM(C54:G54)</f>
        <v>3925</v>
      </c>
    </row>
    <row r="56" spans="2:16">
      <c r="B56" s="8" t="s">
        <v>26</v>
      </c>
      <c r="C56" s="9" t="s">
        <v>17</v>
      </c>
      <c r="D56" s="9" t="s">
        <v>18</v>
      </c>
      <c r="E56" s="9" t="s">
        <v>19</v>
      </c>
      <c r="F56" s="9" t="s">
        <v>20</v>
      </c>
      <c r="G56" s="9" t="s">
        <v>21</v>
      </c>
      <c r="H56" s="10" t="s">
        <v>5</v>
      </c>
    </row>
    <row r="57" spans="2:16">
      <c r="B57" t="s">
        <v>22</v>
      </c>
      <c r="C57" s="60">
        <f>C42/C54</f>
        <v>313.60315874535615</v>
      </c>
      <c r="D57" s="60">
        <f t="shared" ref="D57:H57" si="5">D42/D54</f>
        <v>324.23979388210171</v>
      </c>
      <c r="E57" s="60">
        <f t="shared" si="5"/>
        <v>336.9986297713624</v>
      </c>
      <c r="F57" s="60">
        <f t="shared" si="5"/>
        <v>351.01945776299988</v>
      </c>
      <c r="G57" s="60">
        <f t="shared" si="5"/>
        <v>364.97599140365674</v>
      </c>
      <c r="H57" s="60">
        <f t="shared" si="5"/>
        <v>338.1674063130954</v>
      </c>
      <c r="I57" s="60"/>
    </row>
  </sheetData>
  <mergeCells count="5">
    <mergeCell ref="B46:P46"/>
    <mergeCell ref="U8:V8"/>
    <mergeCell ref="U9:V9"/>
    <mergeCell ref="U10:V10"/>
    <mergeCell ref="B14:P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3"/>
  <sheetViews>
    <sheetView workbookViewId="0"/>
  </sheetViews>
  <sheetFormatPr defaultRowHeight="15"/>
  <cols>
    <col min="1" max="1" width="54.28515625" bestFit="1" customWidth="1"/>
    <col min="2" max="2" width="24.28515625" customWidth="1"/>
    <col min="3" max="3" width="31.7109375" customWidth="1"/>
  </cols>
  <sheetData>
    <row r="1" spans="1:3">
      <c r="A1" s="4" t="s">
        <v>0</v>
      </c>
      <c r="B1" s="136" t="s">
        <v>94</v>
      </c>
      <c r="C1" s="137"/>
    </row>
    <row r="2" spans="1:3">
      <c r="A2" s="4" t="s">
        <v>88</v>
      </c>
      <c r="B2" s="136" t="s">
        <v>89</v>
      </c>
      <c r="C2" s="137"/>
    </row>
    <row r="3" spans="1:3">
      <c r="A3" s="4" t="s">
        <v>90</v>
      </c>
      <c r="B3" s="138" t="s">
        <v>93</v>
      </c>
      <c r="C3" s="137"/>
    </row>
    <row r="4" spans="1:3">
      <c r="A4" s="59" t="s">
        <v>123</v>
      </c>
      <c r="B4" s="139" t="str">
        <f>'AER Summary'!C6</f>
        <v>Quoted</v>
      </c>
      <c r="C4" s="140"/>
    </row>
    <row r="7" spans="1:3">
      <c r="A7" s="2" t="s">
        <v>95</v>
      </c>
    </row>
    <row r="8" spans="1:3">
      <c r="A8" s="99" t="s">
        <v>96</v>
      </c>
      <c r="B8" s="99"/>
    </row>
    <row r="9" spans="1:3" ht="45">
      <c r="A9" s="100" t="s">
        <v>99</v>
      </c>
      <c r="B9" s="99"/>
    </row>
    <row r="10" spans="1:3">
      <c r="A10" s="97" t="s">
        <v>97</v>
      </c>
      <c r="B10" s="101">
        <v>186</v>
      </c>
    </row>
    <row r="11" spans="1:3">
      <c r="A11" s="99" t="s">
        <v>98</v>
      </c>
      <c r="B11" s="102">
        <f>B10*1.025</f>
        <v>190.64999999999998</v>
      </c>
      <c r="C11" s="103"/>
    </row>
    <row r="12" spans="1:3">
      <c r="A12" s="99"/>
      <c r="B12" s="97"/>
    </row>
    <row r="13" spans="1:3">
      <c r="A13" s="97" t="s">
        <v>103</v>
      </c>
      <c r="B13" s="106" t="s">
        <v>101</v>
      </c>
    </row>
    <row r="14" spans="1:3">
      <c r="A14" s="97" t="s">
        <v>102</v>
      </c>
      <c r="B14" s="97" t="s">
        <v>100</v>
      </c>
    </row>
    <row r="15" spans="1:3">
      <c r="A15" s="97"/>
      <c r="B15" s="97"/>
    </row>
    <row r="16" spans="1:3">
      <c r="A16" s="97"/>
      <c r="B16" s="40"/>
    </row>
    <row r="17" spans="3:4">
      <c r="D17" s="103"/>
    </row>
    <row r="23" spans="3:4">
      <c r="C23" s="103"/>
    </row>
  </sheetData>
  <mergeCells count="4">
    <mergeCell ref="B1:C1"/>
    <mergeCell ref="B2:C2"/>
    <mergeCell ref="B3:C3"/>
    <mergeCell ref="B4:C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X31"/>
  <sheetViews>
    <sheetView workbookViewId="0">
      <selection sqref="A1:K1"/>
    </sheetView>
  </sheetViews>
  <sheetFormatPr defaultRowHeight="15"/>
  <cols>
    <col min="1" max="1" width="2.42578125" style="107" customWidth="1"/>
    <col min="2" max="2" width="10.140625" style="107" customWidth="1"/>
    <col min="3" max="8" width="13.140625" style="107" customWidth="1"/>
    <col min="9" max="10" width="9.5703125" style="107" bestFit="1" customWidth="1"/>
    <col min="11" max="15" width="9.140625" style="107"/>
    <col min="16" max="16" width="5.28515625" style="107" customWidth="1"/>
    <col min="17" max="17" width="2.42578125" customWidth="1"/>
  </cols>
  <sheetData>
    <row r="1" spans="1:18">
      <c r="A1" s="145" t="s">
        <v>104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</row>
    <row r="2" spans="1:18">
      <c r="A2" s="108" t="s">
        <v>0</v>
      </c>
      <c r="B2" s="8"/>
      <c r="C2" s="136" t="s">
        <v>107</v>
      </c>
      <c r="D2" s="146"/>
      <c r="E2" s="146"/>
      <c r="F2" s="146"/>
      <c r="G2" s="146"/>
      <c r="H2" s="146"/>
      <c r="I2" s="146"/>
      <c r="J2" s="146"/>
      <c r="K2" s="146"/>
      <c r="R2" s="109"/>
    </row>
    <row r="3" spans="1:18">
      <c r="R3" s="109"/>
    </row>
    <row r="4" spans="1:18" ht="15" customHeight="1">
      <c r="A4" s="141" t="s">
        <v>105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R4" s="110"/>
    </row>
    <row r="5" spans="1:18" ht="15" customHeight="1">
      <c r="A5" s="134" t="s">
        <v>108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R5" s="110"/>
    </row>
    <row r="6" spans="1:18">
      <c r="A6" s="147"/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</row>
    <row r="7" spans="1:18">
      <c r="A7" s="147"/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</row>
    <row r="8" spans="1:18">
      <c r="A8" s="147"/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</row>
    <row r="11" spans="1:18">
      <c r="A11" s="141" t="s">
        <v>106</v>
      </c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141"/>
    </row>
    <row r="12" spans="1:18" ht="15" customHeight="1">
      <c r="A12" s="134" t="s">
        <v>121</v>
      </c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</row>
    <row r="13" spans="1:18">
      <c r="A13" s="135"/>
      <c r="B13" s="135"/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</row>
    <row r="14" spans="1:18">
      <c r="A14" s="135"/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</row>
    <row r="17" spans="1:24">
      <c r="A17" s="141" t="s">
        <v>24</v>
      </c>
      <c r="B17" s="141"/>
      <c r="C17" s="141"/>
      <c r="D17" s="141"/>
      <c r="E17" s="141"/>
      <c r="F17" s="141"/>
      <c r="G17" s="141"/>
      <c r="H17" s="141"/>
      <c r="I17" s="141"/>
      <c r="J17" s="141"/>
      <c r="K17" s="141"/>
      <c r="L17" s="141"/>
      <c r="M17" s="141"/>
      <c r="N17" s="141"/>
      <c r="O17" s="141"/>
    </row>
    <row r="18" spans="1:24">
      <c r="A18" s="142" t="s">
        <v>122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</row>
    <row r="19" spans="1:24">
      <c r="A19" s="143"/>
      <c r="B19" s="143"/>
      <c r="C19" s="143"/>
      <c r="D19" s="143"/>
      <c r="E19" s="143"/>
      <c r="F19" s="143"/>
      <c r="G19" s="143"/>
      <c r="H19" s="143"/>
      <c r="I19" s="143"/>
      <c r="J19" s="143"/>
      <c r="K19" s="143"/>
      <c r="L19" s="143"/>
      <c r="M19" s="143"/>
      <c r="N19" s="143"/>
      <c r="O19" s="143"/>
    </row>
    <row r="20" spans="1:24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T20" s="144"/>
      <c r="U20" s="144"/>
      <c r="V20" s="144"/>
      <c r="W20" s="144"/>
      <c r="X20" s="144"/>
    </row>
    <row r="21" spans="1:24">
      <c r="A21" s="143"/>
      <c r="B21" s="143"/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3"/>
      <c r="O21" s="143"/>
      <c r="T21" s="144"/>
      <c r="U21" s="144"/>
      <c r="V21" s="144"/>
      <c r="W21" s="144"/>
      <c r="X21" s="144"/>
    </row>
    <row r="22" spans="1:24">
      <c r="A22" s="143"/>
      <c r="B22" s="143"/>
      <c r="C22" s="143"/>
      <c r="D22" s="143"/>
      <c r="E22" s="143"/>
      <c r="F22" s="143"/>
      <c r="G22" s="143"/>
      <c r="H22" s="143"/>
      <c r="I22" s="143"/>
      <c r="J22" s="143"/>
      <c r="K22" s="143"/>
      <c r="L22" s="143"/>
      <c r="M22" s="143"/>
      <c r="N22" s="143"/>
      <c r="O22" s="143"/>
    </row>
    <row r="23" spans="1:24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</row>
    <row r="24" spans="1:24">
      <c r="A24" s="143"/>
      <c r="B24" s="143"/>
      <c r="C24" s="143"/>
      <c r="D24" s="143"/>
      <c r="E24" s="143"/>
      <c r="F24" s="143"/>
      <c r="G24" s="143"/>
      <c r="H24" s="143"/>
      <c r="I24" s="143"/>
      <c r="J24" s="143"/>
      <c r="K24" s="143"/>
      <c r="L24" s="143"/>
      <c r="M24" s="143"/>
      <c r="N24" s="143"/>
      <c r="O24" s="143"/>
    </row>
    <row r="25" spans="1:24">
      <c r="A25" s="143"/>
      <c r="B25" s="143"/>
      <c r="C25" s="143"/>
      <c r="D25" s="143"/>
      <c r="E25" s="143"/>
      <c r="F25" s="143"/>
      <c r="G25" s="143"/>
      <c r="H25" s="143"/>
      <c r="I25" s="143"/>
      <c r="J25" s="143"/>
      <c r="K25" s="143"/>
      <c r="L25" s="143"/>
      <c r="M25" s="143"/>
      <c r="N25" s="143"/>
      <c r="O25" s="143"/>
    </row>
    <row r="26" spans="1:24">
      <c r="A26" s="143"/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  <c r="O26" s="143"/>
    </row>
    <row r="31" spans="1:24">
      <c r="C31" s="111"/>
    </row>
  </sheetData>
  <mergeCells count="9">
    <mergeCell ref="A17:O17"/>
    <mergeCell ref="A18:O26"/>
    <mergeCell ref="T20:X21"/>
    <mergeCell ref="A1:K1"/>
    <mergeCell ref="C2:K2"/>
    <mergeCell ref="A4:O4"/>
    <mergeCell ref="A5:O8"/>
    <mergeCell ref="A11:O11"/>
    <mergeCell ref="A12:O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76AD1C"/>
    <pageSetUpPr fitToPage="1"/>
  </sheetPr>
  <dimension ref="B2:K93"/>
  <sheetViews>
    <sheetView showGridLines="0" workbookViewId="0"/>
  </sheetViews>
  <sheetFormatPr defaultRowHeight="15"/>
  <cols>
    <col min="1" max="1" width="2.5703125" customWidth="1"/>
    <col min="2" max="2" width="27.5703125" customWidth="1"/>
    <col min="3" max="3" width="40.7109375" customWidth="1"/>
    <col min="4" max="4" width="24" customWidth="1"/>
    <col min="5" max="5" width="16.140625" customWidth="1"/>
    <col min="6" max="9" width="15" customWidth="1"/>
    <col min="10" max="10" width="14.5703125" customWidth="1"/>
    <col min="12" max="12" width="2.5703125" customWidth="1"/>
  </cols>
  <sheetData>
    <row r="2" spans="2:11">
      <c r="B2" s="2" t="s">
        <v>31</v>
      </c>
      <c r="C2" s="3"/>
      <c r="D2" s="3"/>
      <c r="E2" s="3"/>
      <c r="F2" s="3"/>
      <c r="G2" s="3"/>
      <c r="H2" s="3"/>
      <c r="I2" s="3"/>
      <c r="J2" s="3"/>
      <c r="K2" s="3"/>
    </row>
    <row r="3" spans="2:11">
      <c r="B3" s="4" t="s">
        <v>0</v>
      </c>
      <c r="C3" s="81" t="s">
        <v>59</v>
      </c>
      <c r="D3" s="71"/>
      <c r="E3" s="71"/>
      <c r="F3" s="71"/>
      <c r="G3" s="71"/>
      <c r="H3" s="71"/>
      <c r="I3" s="71"/>
      <c r="J3" s="71"/>
      <c r="K3" s="71"/>
    </row>
    <row r="4" spans="2:11">
      <c r="B4" s="4" t="s">
        <v>1</v>
      </c>
      <c r="C4" s="70" t="s">
        <v>60</v>
      </c>
      <c r="D4" s="71"/>
      <c r="E4" s="71"/>
      <c r="F4" s="71"/>
      <c r="G4" s="71"/>
      <c r="H4" s="71"/>
      <c r="I4" s="71"/>
      <c r="J4" s="71"/>
      <c r="K4" s="71"/>
    </row>
    <row r="7" spans="2:11">
      <c r="B7" s="2" t="s">
        <v>6</v>
      </c>
      <c r="C7" s="3"/>
      <c r="D7" s="3"/>
      <c r="E7" s="3"/>
      <c r="F7" s="3"/>
      <c r="G7" s="3"/>
      <c r="H7" s="3"/>
      <c r="I7" s="3"/>
      <c r="J7" s="3"/>
      <c r="K7" s="3"/>
    </row>
    <row r="9" spans="2:11">
      <c r="B9" s="13" t="s">
        <v>12</v>
      </c>
      <c r="C9" s="13" t="s">
        <v>13</v>
      </c>
      <c r="D9" s="13" t="s">
        <v>16</v>
      </c>
      <c r="E9" s="9" t="s">
        <v>55</v>
      </c>
      <c r="F9" s="9" t="s">
        <v>2</v>
      </c>
      <c r="G9" s="9" t="s">
        <v>3</v>
      </c>
      <c r="H9" s="9" t="s">
        <v>4</v>
      </c>
      <c r="I9" s="9" t="s">
        <v>61</v>
      </c>
      <c r="J9" s="10" t="s">
        <v>5</v>
      </c>
    </row>
    <row r="10" spans="2:11">
      <c r="B10" s="65" t="s">
        <v>56</v>
      </c>
      <c r="C10" s="48"/>
      <c r="D10" s="5" t="s">
        <v>14</v>
      </c>
      <c r="E10" s="78"/>
      <c r="F10" s="78"/>
      <c r="G10" s="78"/>
      <c r="H10" s="78"/>
      <c r="I10" s="78"/>
      <c r="J10" s="74">
        <f>SUM(E10:I10)</f>
        <v>0</v>
      </c>
    </row>
    <row r="11" spans="2:11">
      <c r="B11" s="14"/>
      <c r="C11" s="6"/>
      <c r="D11" s="5" t="s">
        <v>14</v>
      </c>
      <c r="E11" s="41"/>
      <c r="F11" s="41"/>
      <c r="G11" s="41"/>
      <c r="H11" s="41"/>
      <c r="I11" s="41"/>
      <c r="J11" s="42">
        <f>SUM(E11:I11)</f>
        <v>0</v>
      </c>
    </row>
    <row r="12" spans="2:11">
      <c r="B12" s="14"/>
      <c r="C12" s="6"/>
      <c r="D12" s="5" t="s">
        <v>14</v>
      </c>
      <c r="E12" s="41"/>
      <c r="F12" s="41"/>
      <c r="G12" s="41"/>
      <c r="H12" s="41"/>
      <c r="I12" s="41"/>
      <c r="J12" s="42">
        <f>SUM(E12:I12)</f>
        <v>0</v>
      </c>
    </row>
    <row r="13" spans="2:11">
      <c r="B13" s="14"/>
      <c r="C13" s="6"/>
      <c r="D13" s="5" t="s">
        <v>14</v>
      </c>
      <c r="E13" s="41"/>
      <c r="F13" s="41"/>
      <c r="G13" s="41"/>
      <c r="H13" s="41"/>
      <c r="I13" s="41"/>
      <c r="J13" s="42">
        <f>SUM(E13:I13)</f>
        <v>0</v>
      </c>
    </row>
    <row r="14" spans="2:11">
      <c r="B14" s="12" t="s">
        <v>5</v>
      </c>
      <c r="C14" s="15"/>
      <c r="D14" s="11"/>
      <c r="E14" s="82">
        <f>SUM(E10:E13)</f>
        <v>0</v>
      </c>
      <c r="F14" s="43">
        <f t="shared" ref="F14:J14" si="0">SUM(F10:F13)</f>
        <v>0</v>
      </c>
      <c r="G14" s="43">
        <f t="shared" si="0"/>
        <v>0</v>
      </c>
      <c r="H14" s="43">
        <f t="shared" si="0"/>
        <v>0</v>
      </c>
      <c r="I14" s="43">
        <f t="shared" si="0"/>
        <v>0</v>
      </c>
      <c r="J14" s="43">
        <f t="shared" si="0"/>
        <v>0</v>
      </c>
    </row>
    <row r="17" spans="2:11">
      <c r="B17" t="s">
        <v>29</v>
      </c>
    </row>
    <row r="26" spans="2:11">
      <c r="B26" s="2" t="s">
        <v>33</v>
      </c>
      <c r="C26" s="3"/>
      <c r="D26" s="3"/>
      <c r="E26" s="3"/>
      <c r="F26" s="3"/>
      <c r="G26" s="3"/>
      <c r="H26" s="3"/>
      <c r="I26" s="3"/>
      <c r="J26" s="3"/>
      <c r="K26" s="3"/>
    </row>
    <row r="28" spans="2:11">
      <c r="B28" s="13" t="s">
        <v>23</v>
      </c>
      <c r="C28" s="20" t="s">
        <v>32</v>
      </c>
      <c r="D28" s="8"/>
      <c r="E28" s="9" t="s">
        <v>55</v>
      </c>
      <c r="F28" s="9" t="s">
        <v>2</v>
      </c>
      <c r="G28" s="9" t="s">
        <v>3</v>
      </c>
      <c r="H28" s="9" t="s">
        <v>4</v>
      </c>
      <c r="I28" s="9" t="s">
        <v>61</v>
      </c>
      <c r="J28" s="10" t="s">
        <v>5</v>
      </c>
    </row>
    <row r="29" spans="2:11">
      <c r="B29" s="16"/>
      <c r="C29" s="7" t="s">
        <v>68</v>
      </c>
      <c r="D29" s="14"/>
      <c r="E29" s="84">
        <v>584</v>
      </c>
      <c r="F29" s="72">
        <v>707</v>
      </c>
      <c r="G29" s="72">
        <v>831</v>
      </c>
      <c r="H29" s="72">
        <v>645</v>
      </c>
      <c r="I29" s="72">
        <v>785</v>
      </c>
      <c r="J29" s="83">
        <f>SUM(E29:I29)</f>
        <v>3552</v>
      </c>
      <c r="K29" s="67"/>
    </row>
    <row r="30" spans="2:11">
      <c r="B30" s="16"/>
      <c r="C30" s="7"/>
      <c r="D30" s="14"/>
      <c r="E30" s="56"/>
      <c r="F30" s="56"/>
      <c r="G30" s="56"/>
      <c r="H30" s="56"/>
      <c r="I30" s="56"/>
      <c r="J30" s="63">
        <f>SUM(E30:I30)</f>
        <v>0</v>
      </c>
    </row>
    <row r="31" spans="2:11">
      <c r="B31" s="17"/>
      <c r="C31" s="7"/>
      <c r="D31" s="14"/>
      <c r="E31" s="56"/>
      <c r="F31" s="56"/>
      <c r="G31" s="56"/>
      <c r="H31" s="56"/>
      <c r="I31" s="56"/>
      <c r="J31" s="63">
        <f>SUM(E31:I31)</f>
        <v>0</v>
      </c>
    </row>
    <row r="32" spans="2:11">
      <c r="B32" s="12" t="s">
        <v>34</v>
      </c>
      <c r="C32" s="15"/>
      <c r="D32" s="11"/>
      <c r="E32" s="75">
        <f t="shared" ref="E32:I32" si="1">SUM(E29:E31)</f>
        <v>584</v>
      </c>
      <c r="F32" s="64">
        <f t="shared" si="1"/>
        <v>707</v>
      </c>
      <c r="G32" s="64">
        <f t="shared" si="1"/>
        <v>831</v>
      </c>
      <c r="H32" s="64">
        <f t="shared" si="1"/>
        <v>645</v>
      </c>
      <c r="I32" s="64">
        <f t="shared" si="1"/>
        <v>785</v>
      </c>
      <c r="J32" s="64">
        <f>SUM(J29:J31)</f>
        <v>3552</v>
      </c>
    </row>
    <row r="33" spans="2:11">
      <c r="E33" s="1"/>
      <c r="F33" s="1"/>
      <c r="G33" s="1"/>
      <c r="H33" s="1"/>
      <c r="I33" s="1"/>
      <c r="J33" s="1"/>
    </row>
    <row r="34" spans="2:11">
      <c r="B34" s="8" t="s">
        <v>25</v>
      </c>
      <c r="E34" s="1"/>
      <c r="F34" s="1"/>
      <c r="G34" s="1"/>
      <c r="H34" s="1"/>
      <c r="I34" s="1"/>
      <c r="J34" s="1"/>
    </row>
    <row r="35" spans="2:11">
      <c r="B35" s="62" t="s">
        <v>87</v>
      </c>
      <c r="C35" s="18"/>
      <c r="D35" s="18"/>
      <c r="E35" s="18"/>
      <c r="F35" s="18"/>
      <c r="G35" s="18"/>
      <c r="H35" s="18"/>
      <c r="I35" s="18"/>
      <c r="J35" s="18"/>
      <c r="K35" s="18"/>
    </row>
    <row r="36" spans="2:11">
      <c r="B36" s="62" t="s">
        <v>69</v>
      </c>
      <c r="C36" s="19"/>
      <c r="D36" s="19"/>
      <c r="E36" s="19"/>
      <c r="F36" s="19"/>
      <c r="G36" s="19"/>
      <c r="H36" s="19"/>
      <c r="I36" s="19"/>
      <c r="J36" s="19"/>
      <c r="K36" s="19"/>
    </row>
    <row r="37" spans="2:11">
      <c r="E37" s="1"/>
      <c r="F37" s="1"/>
      <c r="G37" s="1"/>
      <c r="H37" s="1"/>
      <c r="I37" s="1"/>
      <c r="J37" s="1"/>
    </row>
    <row r="38" spans="2:11">
      <c r="E38" s="1"/>
      <c r="F38" s="1"/>
      <c r="G38" s="1"/>
      <c r="H38" s="1"/>
      <c r="I38" s="1"/>
      <c r="J38" s="1"/>
    </row>
    <row r="39" spans="2:11">
      <c r="B39" s="2" t="s">
        <v>7</v>
      </c>
      <c r="C39" s="3"/>
      <c r="D39" s="3"/>
      <c r="E39" s="3"/>
      <c r="F39" s="3"/>
      <c r="G39" s="3"/>
      <c r="H39" s="3"/>
      <c r="I39" s="3"/>
      <c r="J39" s="3"/>
      <c r="K39" s="3"/>
    </row>
    <row r="41" spans="2:11">
      <c r="B41" s="23" t="s">
        <v>35</v>
      </c>
      <c r="C41" s="22"/>
      <c r="D41" s="22"/>
      <c r="E41" s="22"/>
      <c r="F41" s="22"/>
      <c r="G41" s="22"/>
      <c r="H41" s="22"/>
      <c r="I41" s="22"/>
      <c r="J41" s="22"/>
      <c r="K41" s="22"/>
    </row>
    <row r="42" spans="2:11">
      <c r="B42" s="53" t="s">
        <v>80</v>
      </c>
      <c r="C42" s="19"/>
      <c r="D42" s="19"/>
      <c r="E42" s="19"/>
      <c r="F42" s="19"/>
      <c r="G42" s="19"/>
      <c r="H42" s="19"/>
      <c r="I42" s="19"/>
      <c r="J42" s="19"/>
      <c r="K42" s="19"/>
    </row>
    <row r="43" spans="2:11">
      <c r="B43" s="53" t="s">
        <v>82</v>
      </c>
      <c r="C43" s="19"/>
      <c r="D43" s="19"/>
      <c r="E43" s="19"/>
      <c r="F43" s="19"/>
      <c r="G43" s="19"/>
      <c r="H43" s="19"/>
      <c r="I43" s="19"/>
      <c r="J43" s="19"/>
      <c r="K43" s="19"/>
    </row>
    <row r="44" spans="2:11">
      <c r="B44" s="53" t="s">
        <v>81</v>
      </c>
      <c r="C44" s="19"/>
      <c r="D44" s="19"/>
      <c r="E44" s="19"/>
      <c r="F44" s="19"/>
      <c r="G44" s="19"/>
      <c r="H44" s="19"/>
      <c r="I44" s="19"/>
      <c r="J44" s="19"/>
      <c r="K44" s="19"/>
    </row>
    <row r="45" spans="2:11">
      <c r="B45" s="19"/>
      <c r="C45" s="19"/>
      <c r="D45" s="19"/>
      <c r="E45" s="19"/>
      <c r="F45" s="19"/>
      <c r="G45" s="19"/>
      <c r="H45" s="19"/>
      <c r="I45" s="19"/>
      <c r="J45" s="19"/>
      <c r="K45" s="19"/>
    </row>
    <row r="46" spans="2:11">
      <c r="B46" s="19"/>
      <c r="C46" s="19"/>
      <c r="D46" s="19"/>
      <c r="E46" s="19"/>
      <c r="F46" s="19"/>
      <c r="G46" s="19"/>
      <c r="H46" s="19"/>
      <c r="I46" s="19"/>
      <c r="J46" s="19"/>
      <c r="K46" s="19"/>
    </row>
    <row r="47" spans="2:11">
      <c r="B47" s="19"/>
      <c r="C47" s="19"/>
      <c r="D47" s="19"/>
      <c r="E47" s="19"/>
      <c r="F47" s="19"/>
      <c r="G47" s="19"/>
      <c r="H47" s="19"/>
      <c r="I47" s="19"/>
      <c r="J47" s="19"/>
      <c r="K47" s="19"/>
    </row>
    <row r="48" spans="2:11">
      <c r="B48" s="19"/>
      <c r="C48" s="19"/>
      <c r="D48" s="19"/>
      <c r="E48" s="19"/>
      <c r="F48" s="19"/>
      <c r="G48" s="19"/>
      <c r="H48" s="19"/>
      <c r="I48" s="19"/>
      <c r="J48" s="19"/>
      <c r="K48" s="19"/>
    </row>
    <row r="49" spans="2:11">
      <c r="B49" s="19"/>
      <c r="C49" s="19"/>
      <c r="D49" s="19"/>
      <c r="E49" s="19"/>
      <c r="F49" s="19"/>
      <c r="G49" s="19"/>
      <c r="H49" s="19"/>
      <c r="I49" s="19"/>
      <c r="J49" s="19"/>
      <c r="K49" s="19"/>
    </row>
    <row r="50" spans="2:11">
      <c r="B50" s="19"/>
      <c r="C50" s="19"/>
      <c r="D50" s="19"/>
      <c r="E50" s="19"/>
      <c r="F50" s="19"/>
      <c r="G50" s="19"/>
      <c r="H50" s="19"/>
      <c r="I50" s="19"/>
      <c r="J50" s="19"/>
      <c r="K50" s="19"/>
    </row>
    <row r="51" spans="2:11">
      <c r="B51" s="19"/>
      <c r="C51" s="19"/>
      <c r="D51" s="19"/>
      <c r="E51" s="19"/>
      <c r="F51" s="19"/>
      <c r="G51" s="19"/>
      <c r="H51" s="19"/>
      <c r="I51" s="19"/>
      <c r="J51" s="19"/>
      <c r="K51" s="19"/>
    </row>
    <row r="52" spans="2:11">
      <c r="B52" s="19"/>
      <c r="C52" s="19"/>
      <c r="D52" s="19"/>
      <c r="E52" s="19"/>
      <c r="F52" s="19"/>
      <c r="G52" s="19"/>
      <c r="H52" s="19"/>
      <c r="I52" s="19"/>
      <c r="J52" s="19"/>
      <c r="K52" s="19"/>
    </row>
    <row r="53" spans="2:11">
      <c r="B53" s="19"/>
      <c r="C53" s="19"/>
      <c r="D53" s="19"/>
      <c r="E53" s="19"/>
      <c r="F53" s="19"/>
      <c r="G53" s="19"/>
      <c r="H53" s="19"/>
      <c r="I53" s="19"/>
      <c r="J53" s="19"/>
      <c r="K53" s="19"/>
    </row>
    <row r="56" spans="2:11">
      <c r="B56" s="23" t="s">
        <v>42</v>
      </c>
      <c r="C56" s="22"/>
      <c r="D56" s="22"/>
      <c r="E56" s="22"/>
      <c r="F56" s="22"/>
      <c r="G56" s="22"/>
      <c r="H56" s="22"/>
      <c r="I56" s="22"/>
      <c r="J56" s="22"/>
      <c r="K56" s="24"/>
    </row>
    <row r="57" spans="2:11">
      <c r="B57" s="25" t="s">
        <v>66</v>
      </c>
      <c r="C57" s="26" t="s">
        <v>13</v>
      </c>
      <c r="D57" s="26" t="s">
        <v>16</v>
      </c>
      <c r="E57" s="27" t="s">
        <v>55</v>
      </c>
      <c r="F57" s="27" t="s">
        <v>2</v>
      </c>
      <c r="G57" s="27" t="s">
        <v>3</v>
      </c>
      <c r="H57" s="27" t="s">
        <v>4</v>
      </c>
      <c r="I57" s="27" t="s">
        <v>61</v>
      </c>
      <c r="J57" s="28" t="s">
        <v>5</v>
      </c>
    </row>
    <row r="58" spans="2:11">
      <c r="B58" s="76" t="s">
        <v>71</v>
      </c>
      <c r="C58" s="47" t="s">
        <v>83</v>
      </c>
      <c r="D58" s="5" t="s">
        <v>15</v>
      </c>
      <c r="E58" s="78">
        <v>3183.2700000000004</v>
      </c>
      <c r="F58" s="49">
        <v>0</v>
      </c>
      <c r="G58" s="49">
        <v>0</v>
      </c>
      <c r="H58" s="49">
        <v>0</v>
      </c>
      <c r="I58" s="49">
        <v>0</v>
      </c>
      <c r="J58" s="74">
        <f>SUM(E58:I58)</f>
        <v>3183.2700000000004</v>
      </c>
    </row>
    <row r="59" spans="2:11">
      <c r="B59" s="47" t="s">
        <v>72</v>
      </c>
      <c r="C59" s="47" t="s">
        <v>84</v>
      </c>
      <c r="D59" s="5" t="s">
        <v>15</v>
      </c>
      <c r="E59" s="49">
        <v>50241.590000000004</v>
      </c>
      <c r="F59" s="49">
        <v>2158.6</v>
      </c>
      <c r="G59" s="49">
        <v>631.90000000000009</v>
      </c>
      <c r="H59" s="49">
        <v>0</v>
      </c>
      <c r="I59" s="49">
        <v>0</v>
      </c>
      <c r="J59" s="42">
        <f>SUM(E59:I59)</f>
        <v>53032.090000000004</v>
      </c>
    </row>
    <row r="60" spans="2:11">
      <c r="B60" s="47" t="s">
        <v>73</v>
      </c>
      <c r="C60" s="47" t="s">
        <v>85</v>
      </c>
      <c r="D60" s="5" t="s">
        <v>15</v>
      </c>
      <c r="E60" s="49">
        <v>18204.079999999998</v>
      </c>
      <c r="F60" s="49">
        <v>0</v>
      </c>
      <c r="G60" s="49">
        <v>1003.39</v>
      </c>
      <c r="H60" s="49">
        <v>0</v>
      </c>
      <c r="I60" s="49">
        <v>0</v>
      </c>
      <c r="J60" s="42">
        <f>SUM(E60:I60)</f>
        <v>19207.469999999998</v>
      </c>
    </row>
    <row r="61" spans="2:11">
      <c r="B61" s="47" t="s">
        <v>74</v>
      </c>
      <c r="C61" s="47" t="s">
        <v>86</v>
      </c>
      <c r="D61" s="5" t="s">
        <v>15</v>
      </c>
      <c r="E61" s="49">
        <v>40783.240000000005</v>
      </c>
      <c r="F61" s="49">
        <v>9959.91</v>
      </c>
      <c r="G61" s="49">
        <v>108.64</v>
      </c>
      <c r="H61" s="49">
        <v>0</v>
      </c>
      <c r="I61" s="49">
        <v>0</v>
      </c>
      <c r="J61" s="42">
        <f t="shared" ref="J61:J69" si="2">SUM(E61:I61)</f>
        <v>50851.790000000008</v>
      </c>
    </row>
    <row r="62" spans="2:11">
      <c r="B62" s="76" t="s">
        <v>62</v>
      </c>
      <c r="C62" s="47" t="s">
        <v>75</v>
      </c>
      <c r="D62" s="5" t="s">
        <v>15</v>
      </c>
      <c r="E62" s="78">
        <v>0</v>
      </c>
      <c r="F62" s="49">
        <v>0</v>
      </c>
      <c r="G62" s="49">
        <v>29841.410000000003</v>
      </c>
      <c r="H62" s="49">
        <v>10059.34</v>
      </c>
      <c r="I62" s="49">
        <v>21869.95</v>
      </c>
      <c r="J62" s="42">
        <f t="shared" si="2"/>
        <v>61770.7</v>
      </c>
    </row>
    <row r="63" spans="2:11">
      <c r="B63" s="47" t="s">
        <v>63</v>
      </c>
      <c r="C63" s="47" t="s">
        <v>76</v>
      </c>
      <c r="D63" s="5" t="s">
        <v>15</v>
      </c>
      <c r="E63" s="49">
        <v>41041.759999999987</v>
      </c>
      <c r="F63" s="49">
        <v>69230.430000000008</v>
      </c>
      <c r="G63" s="49">
        <v>58273.95</v>
      </c>
      <c r="H63" s="49">
        <v>28843.86</v>
      </c>
      <c r="I63" s="49">
        <v>32026.649999999998</v>
      </c>
      <c r="J63" s="42">
        <f t="shared" si="2"/>
        <v>229416.65</v>
      </c>
    </row>
    <row r="64" spans="2:11">
      <c r="B64" s="47" t="s">
        <v>64</v>
      </c>
      <c r="C64" s="47" t="s">
        <v>77</v>
      </c>
      <c r="D64" s="5" t="s">
        <v>15</v>
      </c>
      <c r="E64" s="49">
        <v>38751.980000000003</v>
      </c>
      <c r="F64" s="49">
        <v>86935.18</v>
      </c>
      <c r="G64" s="49">
        <v>32633.840000000004</v>
      </c>
      <c r="H64" s="49">
        <v>39409.47</v>
      </c>
      <c r="I64" s="49">
        <v>38006.6</v>
      </c>
      <c r="J64" s="42">
        <f t="shared" si="2"/>
        <v>235737.07</v>
      </c>
    </row>
    <row r="65" spans="2:10">
      <c r="B65" s="47" t="s">
        <v>65</v>
      </c>
      <c r="C65" s="47" t="s">
        <v>78</v>
      </c>
      <c r="D65" s="5" t="s">
        <v>15</v>
      </c>
      <c r="E65" s="49">
        <v>73412.72</v>
      </c>
      <c r="F65" s="49">
        <v>163596.35</v>
      </c>
      <c r="G65" s="49">
        <v>157362.09999999998</v>
      </c>
      <c r="H65" s="49">
        <v>102008.09000000001</v>
      </c>
      <c r="I65" s="49">
        <v>130833.07999999997</v>
      </c>
      <c r="J65" s="42">
        <f t="shared" si="2"/>
        <v>627212.34</v>
      </c>
    </row>
    <row r="66" spans="2:10">
      <c r="B66" s="76" t="s">
        <v>70</v>
      </c>
      <c r="C66" s="47" t="s">
        <v>79</v>
      </c>
      <c r="D66" s="5" t="s">
        <v>15</v>
      </c>
      <c r="E66" s="78">
        <v>9375.3199286139206</v>
      </c>
      <c r="F66" s="49">
        <v>9609.7029268292681</v>
      </c>
      <c r="G66" s="49">
        <v>9849.9454999999998</v>
      </c>
      <c r="H66" s="49">
        <v>18265.507000000001</v>
      </c>
      <c r="I66" s="49">
        <v>24751.843000000004</v>
      </c>
      <c r="J66" s="42">
        <f t="shared" ref="J66" si="3">SUM(E66:I66)</f>
        <v>71852.318355443203</v>
      </c>
    </row>
    <row r="67" spans="2:10">
      <c r="B67" s="14"/>
      <c r="C67" s="6"/>
      <c r="D67" s="5" t="s">
        <v>15</v>
      </c>
      <c r="E67" s="41"/>
      <c r="F67" s="41"/>
      <c r="G67" s="41"/>
      <c r="H67" s="41"/>
      <c r="I67" s="41"/>
      <c r="J67" s="42">
        <f t="shared" si="2"/>
        <v>0</v>
      </c>
    </row>
    <row r="68" spans="2:10">
      <c r="B68" s="14"/>
      <c r="C68" s="6"/>
      <c r="D68" s="5" t="s">
        <v>15</v>
      </c>
      <c r="E68" s="41"/>
      <c r="F68" s="41"/>
      <c r="G68" s="41"/>
      <c r="H68" s="41"/>
      <c r="I68" s="41"/>
      <c r="J68" s="42">
        <f t="shared" si="2"/>
        <v>0</v>
      </c>
    </row>
    <row r="69" spans="2:10">
      <c r="B69" s="14"/>
      <c r="C69" s="6"/>
      <c r="D69" s="5" t="s">
        <v>15</v>
      </c>
      <c r="E69" s="41"/>
      <c r="F69" s="41"/>
      <c r="G69" s="41"/>
      <c r="H69" s="41"/>
      <c r="I69" s="41"/>
      <c r="J69" s="42">
        <f t="shared" si="2"/>
        <v>0</v>
      </c>
    </row>
    <row r="70" spans="2:10">
      <c r="B70" s="30" t="s">
        <v>5</v>
      </c>
      <c r="C70" s="32"/>
      <c r="D70" s="31"/>
      <c r="E70" s="73">
        <f t="shared" ref="E70:J70" si="4">SUM(E58:E69)</f>
        <v>274993.95992861391</v>
      </c>
      <c r="F70" s="50">
        <f t="shared" si="4"/>
        <v>341490.17292682925</v>
      </c>
      <c r="G70" s="50">
        <f t="shared" si="4"/>
        <v>289705.17549999995</v>
      </c>
      <c r="H70" s="50">
        <f t="shared" si="4"/>
        <v>198586.26700000002</v>
      </c>
      <c r="I70" s="50">
        <f t="shared" si="4"/>
        <v>247488.12299999996</v>
      </c>
      <c r="J70" s="51">
        <f t="shared" si="4"/>
        <v>1352263.6983554431</v>
      </c>
    </row>
    <row r="71" spans="2:10">
      <c r="B71" t="s">
        <v>11</v>
      </c>
      <c r="E71" s="104"/>
      <c r="F71" s="104"/>
      <c r="G71" s="104"/>
      <c r="H71" s="104"/>
      <c r="I71" s="104"/>
    </row>
    <row r="72" spans="2:10">
      <c r="E72" s="105"/>
      <c r="F72" s="105"/>
      <c r="G72" s="105"/>
      <c r="H72" s="105"/>
      <c r="I72" s="105"/>
    </row>
    <row r="74" spans="2:10">
      <c r="B74" s="23" t="s">
        <v>39</v>
      </c>
      <c r="C74" s="22"/>
      <c r="D74" s="22"/>
      <c r="E74" s="22"/>
      <c r="F74" s="22"/>
      <c r="G74" s="22"/>
      <c r="H74" s="22"/>
      <c r="I74" s="22"/>
      <c r="J74" s="22"/>
    </row>
    <row r="76" spans="2:10">
      <c r="B76" t="s">
        <v>40</v>
      </c>
    </row>
    <row r="78" spans="2:10">
      <c r="B78" s="25" t="s">
        <v>41</v>
      </c>
      <c r="C78" s="33" t="s">
        <v>53</v>
      </c>
      <c r="D78" s="25"/>
      <c r="E78" s="27" t="s">
        <v>55</v>
      </c>
      <c r="F78" s="27" t="s">
        <v>2</v>
      </c>
      <c r="G78" s="27" t="s">
        <v>3</v>
      </c>
      <c r="H78" s="27" t="s">
        <v>4</v>
      </c>
      <c r="I78" s="27" t="s">
        <v>61</v>
      </c>
      <c r="J78" s="28" t="s">
        <v>5</v>
      </c>
    </row>
    <row r="79" spans="2:10">
      <c r="B79" s="14"/>
      <c r="C79" s="7"/>
      <c r="D79" s="14"/>
      <c r="E79" s="52"/>
      <c r="F79" s="52"/>
      <c r="G79" s="52"/>
      <c r="H79" s="52"/>
      <c r="I79" s="52"/>
      <c r="J79" s="74">
        <f t="shared" ref="J79:J85" si="5">SUM(E79:I79)</f>
        <v>0</v>
      </c>
    </row>
    <row r="80" spans="2:10">
      <c r="B80" s="14"/>
      <c r="C80" s="7"/>
      <c r="D80" s="14"/>
      <c r="E80" s="52"/>
      <c r="F80" s="52"/>
      <c r="G80" s="52"/>
      <c r="H80" s="52"/>
      <c r="I80" s="52"/>
      <c r="J80" s="42">
        <f t="shared" si="5"/>
        <v>0</v>
      </c>
    </row>
    <row r="81" spans="2:11">
      <c r="B81" s="14"/>
      <c r="C81" s="7"/>
      <c r="D81" s="14"/>
      <c r="E81" s="52"/>
      <c r="F81" s="52"/>
      <c r="G81" s="52"/>
      <c r="H81" s="52"/>
      <c r="I81" s="52"/>
      <c r="J81" s="42">
        <f t="shared" si="5"/>
        <v>0</v>
      </c>
    </row>
    <row r="82" spans="2:11">
      <c r="B82" s="14"/>
      <c r="C82" s="7"/>
      <c r="D82" s="14"/>
      <c r="E82" s="52"/>
      <c r="F82" s="52"/>
      <c r="G82" s="52"/>
      <c r="H82" s="52"/>
      <c r="I82" s="52"/>
      <c r="J82" s="42">
        <f t="shared" si="5"/>
        <v>0</v>
      </c>
    </row>
    <row r="83" spans="2:11">
      <c r="B83" s="14"/>
      <c r="C83" s="7"/>
      <c r="D83" s="14"/>
      <c r="E83" s="52"/>
      <c r="F83" s="52"/>
      <c r="G83" s="52"/>
      <c r="H83" s="52"/>
      <c r="I83" s="52"/>
      <c r="J83" s="42">
        <f t="shared" si="5"/>
        <v>0</v>
      </c>
    </row>
    <row r="84" spans="2:11">
      <c r="B84" s="14"/>
      <c r="C84" s="7"/>
      <c r="D84" s="14"/>
      <c r="E84" s="52"/>
      <c r="F84" s="52"/>
      <c r="G84" s="52"/>
      <c r="H84" s="52"/>
      <c r="I84" s="52"/>
      <c r="J84" s="42">
        <f t="shared" si="5"/>
        <v>0</v>
      </c>
    </row>
    <row r="85" spans="2:11">
      <c r="B85" s="14"/>
      <c r="C85" s="7"/>
      <c r="D85" s="14"/>
      <c r="E85" s="52"/>
      <c r="F85" s="52"/>
      <c r="G85" s="52"/>
      <c r="H85" s="52"/>
      <c r="I85" s="52"/>
      <c r="J85" s="42">
        <f t="shared" si="5"/>
        <v>0</v>
      </c>
    </row>
    <row r="86" spans="2:11">
      <c r="B86" s="30" t="s">
        <v>5</v>
      </c>
      <c r="C86" s="32"/>
      <c r="D86" s="31"/>
      <c r="E86" s="73">
        <f>SUM(E79:E85)</f>
        <v>0</v>
      </c>
      <c r="F86" s="50">
        <f t="shared" ref="F86:J86" si="6">SUM(F79:F85)</f>
        <v>0</v>
      </c>
      <c r="G86" s="50">
        <f t="shared" si="6"/>
        <v>0</v>
      </c>
      <c r="H86" s="50">
        <f t="shared" si="6"/>
        <v>0</v>
      </c>
      <c r="I86" s="50">
        <f t="shared" si="6"/>
        <v>0</v>
      </c>
      <c r="J86" s="50">
        <f t="shared" si="6"/>
        <v>0</v>
      </c>
    </row>
    <row r="87" spans="2:11">
      <c r="B87" t="s">
        <v>11</v>
      </c>
    </row>
    <row r="91" spans="2:11" s="21" customFormat="1">
      <c r="B91"/>
      <c r="C91"/>
      <c r="D91"/>
      <c r="E91"/>
      <c r="F91"/>
      <c r="G91"/>
      <c r="H91"/>
      <c r="I91"/>
      <c r="J91"/>
      <c r="K91"/>
    </row>
    <row r="92" spans="2:11" s="21" customFormat="1">
      <c r="B92"/>
      <c r="C92"/>
      <c r="D92"/>
      <c r="E92"/>
      <c r="F92"/>
      <c r="G92"/>
      <c r="H92"/>
      <c r="I92"/>
      <c r="J92"/>
      <c r="K92"/>
    </row>
    <row r="93" spans="2:11" s="21" customFormat="1">
      <c r="B93"/>
      <c r="C93"/>
      <c r="D93"/>
      <c r="E93"/>
      <c r="F93"/>
      <c r="G93"/>
      <c r="H93"/>
      <c r="I93"/>
      <c r="J93"/>
      <c r="K93"/>
    </row>
  </sheetData>
  <pageMargins left="0.70866141732283472" right="0.70866141732283472" top="0.74803149606299213" bottom="0.74803149606299213" header="0.31496062992125984" footer="0.31496062992125984"/>
  <pageSetup paperSize="9" scale="45" fitToHeight="1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76AD1C"/>
    <pageSetUpPr fitToPage="1"/>
  </sheetPr>
  <dimension ref="B2:K89"/>
  <sheetViews>
    <sheetView showGridLines="0" topLeftCell="A64" workbookViewId="0">
      <selection activeCell="E68" sqref="E68:I71"/>
    </sheetView>
  </sheetViews>
  <sheetFormatPr defaultRowHeight="15"/>
  <cols>
    <col min="1" max="1" width="2.5703125" customWidth="1"/>
    <col min="2" max="2" width="26.5703125" customWidth="1"/>
    <col min="3" max="3" width="35.5703125" customWidth="1"/>
    <col min="4" max="4" width="19.140625" customWidth="1"/>
    <col min="5" max="9" width="16.28515625" customWidth="1"/>
    <col min="10" max="10" width="16.28515625" bestFit="1" customWidth="1"/>
    <col min="12" max="12" width="2.5703125" customWidth="1"/>
  </cols>
  <sheetData>
    <row r="2" spans="2:11">
      <c r="B2" s="2" t="s">
        <v>44</v>
      </c>
      <c r="C2" s="3"/>
      <c r="D2" s="3"/>
      <c r="E2" s="3"/>
      <c r="F2" s="3"/>
      <c r="G2" s="3"/>
      <c r="H2" s="3"/>
      <c r="I2" s="3"/>
      <c r="J2" s="3"/>
      <c r="K2" s="3"/>
    </row>
    <row r="3" spans="2:11">
      <c r="B3" s="4" t="s">
        <v>0</v>
      </c>
      <c r="C3" s="81" t="s">
        <v>59</v>
      </c>
      <c r="D3" s="71"/>
      <c r="E3" s="71"/>
      <c r="F3" s="71"/>
      <c r="G3" s="71"/>
      <c r="H3" s="71"/>
      <c r="I3" s="71"/>
      <c r="J3" s="71"/>
      <c r="K3" s="71"/>
    </row>
    <row r="4" spans="2:11">
      <c r="B4" s="4" t="s">
        <v>54</v>
      </c>
      <c r="C4" s="81" t="s">
        <v>57</v>
      </c>
      <c r="D4" s="71"/>
      <c r="E4" s="71"/>
      <c r="F4" s="71"/>
      <c r="G4" s="71"/>
      <c r="H4" s="71"/>
      <c r="I4" s="71"/>
      <c r="J4" s="71"/>
      <c r="K4" s="71"/>
    </row>
    <row r="7" spans="2:11">
      <c r="B7" s="2" t="s">
        <v>47</v>
      </c>
      <c r="C7" s="3"/>
      <c r="D7" s="3"/>
      <c r="E7" s="3"/>
      <c r="F7" s="3"/>
      <c r="G7" s="3"/>
      <c r="H7" s="3"/>
      <c r="I7" s="3"/>
      <c r="J7" s="3"/>
      <c r="K7" s="3"/>
    </row>
    <row r="9" spans="2:11">
      <c r="B9" s="13" t="s">
        <v>23</v>
      </c>
      <c r="C9" s="20" t="s">
        <v>45</v>
      </c>
      <c r="D9" s="8"/>
      <c r="E9" s="9" t="s">
        <v>17</v>
      </c>
      <c r="F9" s="9" t="s">
        <v>18</v>
      </c>
      <c r="G9" s="9" t="s">
        <v>19</v>
      </c>
      <c r="H9" s="9" t="s">
        <v>20</v>
      </c>
      <c r="I9" s="9" t="s">
        <v>21</v>
      </c>
      <c r="J9" s="10" t="s">
        <v>5</v>
      </c>
    </row>
    <row r="10" spans="2:11">
      <c r="B10" s="16" t="s">
        <v>36</v>
      </c>
      <c r="C10" s="7"/>
      <c r="D10" s="14"/>
      <c r="E10" s="85">
        <f>+Historical!I29</f>
        <v>785</v>
      </c>
      <c r="F10" s="85">
        <f>E10</f>
        <v>785</v>
      </c>
      <c r="G10" s="68">
        <f t="shared" ref="G10:I10" si="0">F10</f>
        <v>785</v>
      </c>
      <c r="H10" s="68">
        <f t="shared" si="0"/>
        <v>785</v>
      </c>
      <c r="I10" s="68">
        <f t="shared" si="0"/>
        <v>785</v>
      </c>
      <c r="J10" s="86">
        <f>SUM(E10:I10)</f>
        <v>3925</v>
      </c>
    </row>
    <row r="11" spans="2:11">
      <c r="B11" s="16" t="s">
        <v>37</v>
      </c>
      <c r="C11" s="7"/>
      <c r="D11" s="14"/>
      <c r="E11" s="6"/>
      <c r="F11" s="6"/>
      <c r="G11" s="6"/>
      <c r="H11" s="6"/>
      <c r="I11" s="6"/>
      <c r="J11" s="57">
        <f>SUM(E11:I11)</f>
        <v>0</v>
      </c>
    </row>
    <row r="12" spans="2:11">
      <c r="B12" s="17" t="s">
        <v>38</v>
      </c>
      <c r="C12" s="7"/>
      <c r="D12" s="14"/>
      <c r="E12" s="6"/>
      <c r="F12" s="6"/>
      <c r="G12" s="6"/>
      <c r="H12" s="6"/>
      <c r="I12" s="6"/>
      <c r="J12" s="55">
        <f>SUM(E12:I12)</f>
        <v>0</v>
      </c>
    </row>
    <row r="13" spans="2:11">
      <c r="B13" s="12" t="s">
        <v>34</v>
      </c>
      <c r="C13" s="15"/>
      <c r="D13" s="11"/>
      <c r="E13" s="80">
        <f t="shared" ref="E13:I13" si="1">SUM(E10:E12)</f>
        <v>785</v>
      </c>
      <c r="F13" s="58">
        <f t="shared" si="1"/>
        <v>785</v>
      </c>
      <c r="G13" s="58">
        <f t="shared" si="1"/>
        <v>785</v>
      </c>
      <c r="H13" s="58">
        <f t="shared" si="1"/>
        <v>785</v>
      </c>
      <c r="I13" s="58">
        <f t="shared" si="1"/>
        <v>785</v>
      </c>
      <c r="J13" s="58">
        <f>SUM(J10:J12)</f>
        <v>3925</v>
      </c>
    </row>
    <row r="14" spans="2:11">
      <c r="E14" s="1"/>
      <c r="F14" s="1"/>
      <c r="G14" s="1"/>
      <c r="H14" s="1"/>
      <c r="I14" s="1"/>
      <c r="J14" s="1"/>
    </row>
    <row r="15" spans="2:11">
      <c r="B15" s="8" t="s">
        <v>25</v>
      </c>
      <c r="E15" s="1"/>
      <c r="F15" s="1"/>
      <c r="G15" s="1"/>
      <c r="H15" s="1"/>
      <c r="I15" s="1"/>
      <c r="J15" s="1"/>
    </row>
    <row r="16" spans="2:11">
      <c r="B16" s="62" t="s">
        <v>67</v>
      </c>
      <c r="C16" s="18"/>
      <c r="D16" s="18"/>
      <c r="E16" s="18"/>
      <c r="F16" s="18"/>
      <c r="G16" s="18"/>
      <c r="H16" s="18"/>
      <c r="I16" s="18"/>
      <c r="J16" s="18"/>
      <c r="K16" s="18"/>
    </row>
    <row r="17" spans="2:11">
      <c r="B17" s="19"/>
      <c r="C17" s="19"/>
      <c r="D17" s="19"/>
      <c r="E17" s="19"/>
      <c r="F17" s="19"/>
      <c r="G17" s="19"/>
      <c r="H17" s="19"/>
      <c r="I17" s="19"/>
      <c r="J17" s="19"/>
      <c r="K17" s="19"/>
    </row>
    <row r="18" spans="2:11">
      <c r="E18" s="1"/>
      <c r="F18" s="1"/>
      <c r="G18" s="1"/>
      <c r="H18" s="1"/>
      <c r="I18" s="1"/>
      <c r="J18" s="1"/>
    </row>
    <row r="19" spans="2:11">
      <c r="E19" s="1"/>
      <c r="F19" s="1"/>
      <c r="G19" s="1"/>
      <c r="H19" s="1"/>
      <c r="I19" s="1"/>
      <c r="J19" s="1"/>
    </row>
    <row r="20" spans="2:11">
      <c r="B20" s="2" t="s">
        <v>46</v>
      </c>
      <c r="C20" s="3"/>
      <c r="D20" s="3"/>
      <c r="E20" s="3"/>
      <c r="F20" s="3"/>
      <c r="G20" s="3"/>
      <c r="H20" s="3"/>
      <c r="I20" s="3"/>
      <c r="J20" s="3"/>
      <c r="K20" s="3"/>
    </row>
    <row r="22" spans="2:11">
      <c r="B22" s="23" t="s">
        <v>48</v>
      </c>
      <c r="C22" s="22"/>
      <c r="D22" s="22"/>
      <c r="E22" s="22"/>
      <c r="F22" s="22"/>
      <c r="G22" s="22"/>
      <c r="H22" s="22"/>
      <c r="I22" s="22"/>
      <c r="J22" s="22"/>
      <c r="K22" s="22"/>
    </row>
    <row r="23" spans="2:11">
      <c r="B23" s="53" t="s">
        <v>58</v>
      </c>
      <c r="C23" s="19"/>
      <c r="D23" s="19"/>
      <c r="E23" s="19"/>
      <c r="F23" s="19"/>
      <c r="G23" s="19"/>
      <c r="H23" s="19"/>
      <c r="I23" s="19"/>
      <c r="J23" s="19"/>
      <c r="K23" s="19"/>
    </row>
    <row r="24" spans="2:11">
      <c r="B24" s="19"/>
      <c r="C24" s="19"/>
      <c r="D24" s="19"/>
      <c r="E24" s="19"/>
      <c r="F24" s="19"/>
      <c r="G24" s="19"/>
      <c r="H24" s="19"/>
      <c r="I24" s="19"/>
      <c r="J24" s="19"/>
      <c r="K24" s="19"/>
    </row>
    <row r="25" spans="2:11">
      <c r="B25" s="19"/>
      <c r="C25" s="19"/>
      <c r="D25" s="19"/>
      <c r="E25" s="19"/>
      <c r="F25" s="19"/>
      <c r="G25" s="19"/>
      <c r="H25" s="19"/>
      <c r="I25" s="19"/>
      <c r="J25" s="19"/>
      <c r="K25" s="19"/>
    </row>
    <row r="26" spans="2:11">
      <c r="B26" s="19"/>
      <c r="C26" s="19"/>
      <c r="D26" s="19"/>
      <c r="E26" s="19"/>
      <c r="F26" s="19"/>
      <c r="G26" s="19"/>
      <c r="H26" s="19"/>
      <c r="I26" s="19"/>
      <c r="J26" s="19"/>
      <c r="K26" s="19"/>
    </row>
    <row r="27" spans="2:11">
      <c r="B27" s="19"/>
      <c r="C27" s="19"/>
      <c r="D27" s="19"/>
      <c r="E27" s="19"/>
      <c r="F27" s="19"/>
      <c r="G27" s="19"/>
      <c r="H27" s="19"/>
      <c r="I27" s="19"/>
      <c r="J27" s="19"/>
      <c r="K27" s="19"/>
    </row>
    <row r="28" spans="2:11">
      <c r="B28" s="19"/>
      <c r="C28" s="19"/>
      <c r="D28" s="19"/>
      <c r="E28" s="19"/>
      <c r="F28" s="19"/>
      <c r="G28" s="19"/>
      <c r="H28" s="19"/>
      <c r="I28" s="19"/>
      <c r="J28" s="19"/>
      <c r="K28" s="19"/>
    </row>
    <row r="29" spans="2:11">
      <c r="B29" s="19"/>
      <c r="C29" s="19"/>
      <c r="D29" s="19"/>
      <c r="E29" s="19"/>
      <c r="F29" s="19"/>
      <c r="G29" s="19"/>
      <c r="H29" s="19"/>
      <c r="I29" s="19"/>
      <c r="J29" s="19"/>
      <c r="K29" s="19"/>
    </row>
    <row r="30" spans="2:11">
      <c r="B30" s="19"/>
      <c r="C30" s="19"/>
      <c r="D30" s="19"/>
      <c r="E30" s="19"/>
      <c r="F30" s="19"/>
      <c r="G30" s="19"/>
      <c r="H30" s="19"/>
      <c r="I30" s="19"/>
      <c r="J30" s="19"/>
      <c r="K30" s="19"/>
    </row>
    <row r="31" spans="2:11">
      <c r="B31" s="19"/>
      <c r="C31" s="19"/>
      <c r="D31" s="19"/>
      <c r="E31" s="19"/>
      <c r="F31" s="19"/>
      <c r="G31" s="19"/>
      <c r="H31" s="19"/>
      <c r="I31" s="19"/>
      <c r="J31" s="19"/>
      <c r="K31" s="19"/>
    </row>
    <row r="34" spans="2:11">
      <c r="B34" s="23" t="s">
        <v>42</v>
      </c>
      <c r="C34" s="22"/>
      <c r="D34" s="22"/>
      <c r="E34" s="22"/>
      <c r="F34" s="22"/>
      <c r="G34" s="22"/>
      <c r="H34" s="22"/>
      <c r="I34" s="22"/>
      <c r="J34" s="22"/>
      <c r="K34" s="24"/>
    </row>
    <row r="35" spans="2:11">
      <c r="B35" s="25" t="s">
        <v>41</v>
      </c>
      <c r="C35" s="26" t="s">
        <v>13</v>
      </c>
      <c r="D35" s="26" t="s">
        <v>16</v>
      </c>
      <c r="E35" s="35" t="s">
        <v>17</v>
      </c>
      <c r="F35" s="35" t="s">
        <v>18</v>
      </c>
      <c r="G35" s="35" t="s">
        <v>19</v>
      </c>
      <c r="H35" s="35" t="s">
        <v>20</v>
      </c>
      <c r="I35" s="35" t="s">
        <v>21</v>
      </c>
      <c r="J35" s="28" t="s">
        <v>5</v>
      </c>
    </row>
    <row r="36" spans="2:11">
      <c r="B36" s="77" t="str">
        <f>Historical!B58</f>
        <v>900003602-0030</v>
      </c>
      <c r="C36" s="65" t="str">
        <f>Historical!C58</f>
        <v>Franchise CT New Install</v>
      </c>
      <c r="D36" s="5" t="s">
        <v>15</v>
      </c>
      <c r="E36" s="78">
        <v>0</v>
      </c>
      <c r="F36" s="78">
        <v>0</v>
      </c>
      <c r="G36" s="49">
        <v>0</v>
      </c>
      <c r="H36" s="49">
        <v>0</v>
      </c>
      <c r="I36" s="49">
        <v>0</v>
      </c>
      <c r="J36" s="74">
        <f>SUM(E36:I36)</f>
        <v>0</v>
      </c>
    </row>
    <row r="37" spans="2:11">
      <c r="B37" s="65" t="str">
        <f>Historical!B59</f>
        <v>900003602-1013</v>
      </c>
      <c r="C37" s="65" t="str">
        <f>Historical!C59</f>
        <v>CT Install NEMMCO - H&amp;CC</v>
      </c>
      <c r="D37" s="5" t="s">
        <v>15</v>
      </c>
      <c r="E37" s="49">
        <v>0</v>
      </c>
      <c r="F37" s="49">
        <v>0</v>
      </c>
      <c r="G37" s="49">
        <v>0</v>
      </c>
      <c r="H37" s="49">
        <v>0</v>
      </c>
      <c r="I37" s="49">
        <v>0</v>
      </c>
      <c r="J37" s="42">
        <f>SUM(E37:I37)</f>
        <v>0</v>
      </c>
    </row>
    <row r="38" spans="2:11">
      <c r="B38" s="65" t="str">
        <f>Historical!B60</f>
        <v>900003602-1014</v>
      </c>
      <c r="C38" s="65" t="str">
        <f>Historical!C60</f>
        <v>CT Install NEMMCO - Syd Nth</v>
      </c>
      <c r="D38" s="5" t="s">
        <v>15</v>
      </c>
      <c r="E38" s="49">
        <v>0</v>
      </c>
      <c r="F38" s="49">
        <v>0</v>
      </c>
      <c r="G38" s="49">
        <v>0</v>
      </c>
      <c r="H38" s="49">
        <v>0</v>
      </c>
      <c r="I38" s="49">
        <v>0</v>
      </c>
      <c r="J38" s="42">
        <f>SUM(E38:I38)</f>
        <v>0</v>
      </c>
    </row>
    <row r="39" spans="2:11">
      <c r="B39" s="65" t="str">
        <f>Historical!B61</f>
        <v>900003602-1015</v>
      </c>
      <c r="C39" s="65" t="str">
        <f>Historical!C61</f>
        <v>CT Install NEMMCO - Syd Sth</v>
      </c>
      <c r="D39" s="5" t="s">
        <v>15</v>
      </c>
      <c r="E39" s="49">
        <v>0</v>
      </c>
      <c r="F39" s="49">
        <v>0</v>
      </c>
      <c r="G39" s="49">
        <v>0</v>
      </c>
      <c r="H39" s="49">
        <v>0</v>
      </c>
      <c r="I39" s="49">
        <v>0</v>
      </c>
      <c r="J39" s="42">
        <f t="shared" ref="J39:J47" si="2">SUM(E39:I39)</f>
        <v>0</v>
      </c>
    </row>
    <row r="40" spans="2:11">
      <c r="B40" s="65" t="str">
        <f>Historical!B62</f>
        <v>900003602-1009</v>
      </c>
      <c r="C40" s="65" t="str">
        <f>Historical!C62</f>
        <v>Franchise CT Meter Inatall - CC</v>
      </c>
      <c r="D40" s="5" t="s">
        <v>15</v>
      </c>
      <c r="E40" s="78">
        <v>20793.558422675156</v>
      </c>
      <c r="F40" s="49">
        <v>21313.397383242034</v>
      </c>
      <c r="G40" s="49">
        <v>21846.232317823084</v>
      </c>
      <c r="H40" s="49">
        <v>22392.388125768655</v>
      </c>
      <c r="I40" s="49">
        <v>22952.197828912867</v>
      </c>
      <c r="J40" s="42">
        <f t="shared" si="2"/>
        <v>109297.77407842179</v>
      </c>
    </row>
    <row r="41" spans="2:11">
      <c r="B41" s="65" t="str">
        <f>Historical!B63</f>
        <v>900003602-1010</v>
      </c>
      <c r="C41" s="65" t="str">
        <f>Historical!C63</f>
        <v>Franchise CT Meter Install - Hunter</v>
      </c>
      <c r="D41" s="5" t="s">
        <v>15</v>
      </c>
      <c r="E41" s="49">
        <v>30450.367644076425</v>
      </c>
      <c r="F41" s="49">
        <v>31211.626835178333</v>
      </c>
      <c r="G41" s="49">
        <v>31991.917506057791</v>
      </c>
      <c r="H41" s="49">
        <v>32791.715443709225</v>
      </c>
      <c r="I41" s="49">
        <v>33611.508329801953</v>
      </c>
      <c r="J41" s="42">
        <f t="shared" si="2"/>
        <v>160057.13575882374</v>
      </c>
    </row>
    <row r="42" spans="2:11">
      <c r="B42" s="65" t="str">
        <f>Historical!B64</f>
        <v>900003602-1011</v>
      </c>
      <c r="C42" s="65" t="str">
        <f>Historical!C64</f>
        <v>Franchise CT Meter Install - Syd Nth</v>
      </c>
      <c r="D42" s="5" t="s">
        <v>15</v>
      </c>
      <c r="E42" s="49">
        <v>36135.997455286612</v>
      </c>
      <c r="F42" s="49">
        <v>37039.397391668776</v>
      </c>
      <c r="G42" s="49">
        <v>37965.382326460494</v>
      </c>
      <c r="H42" s="49">
        <v>38914.516884621997</v>
      </c>
      <c r="I42" s="49">
        <v>39887.379806737539</v>
      </c>
      <c r="J42" s="42">
        <f t="shared" si="2"/>
        <v>189942.6738647754</v>
      </c>
    </row>
    <row r="43" spans="2:11">
      <c r="B43" s="65" t="str">
        <f>Historical!B65</f>
        <v>900003602-1012</v>
      </c>
      <c r="C43" s="65" t="str">
        <f>Historical!C65</f>
        <v>Franchise CT Meter Install - Syd Sth</v>
      </c>
      <c r="D43" s="5" t="s">
        <v>15</v>
      </c>
      <c r="E43" s="49">
        <v>124393.75913518466</v>
      </c>
      <c r="F43" s="49">
        <v>127503.60311356427</v>
      </c>
      <c r="G43" s="49">
        <v>130691.19319140336</v>
      </c>
      <c r="H43" s="49">
        <v>133958.47302118843</v>
      </c>
      <c r="I43" s="49">
        <v>137307.4348467181</v>
      </c>
      <c r="J43" s="42">
        <f t="shared" si="2"/>
        <v>653854.4633080588</v>
      </c>
    </row>
    <row r="44" spans="2:11">
      <c r="B44" s="65" t="str">
        <f>Historical!B66</f>
        <v>131610930</v>
      </c>
      <c r="C44" s="65" t="str">
        <f>Historical!C66</f>
        <v>Market Participant CT Metering</v>
      </c>
      <c r="D44" s="5" t="s">
        <v>15</v>
      </c>
      <c r="E44" s="49">
        <v>23533.610890257321</v>
      </c>
      <c r="F44" s="49">
        <v>24121.951162513753</v>
      </c>
      <c r="G44" s="49">
        <v>24724.999941576596</v>
      </c>
      <c r="H44" s="49">
        <v>25343.124940116006</v>
      </c>
      <c r="I44" s="49">
        <v>25976.703063618901</v>
      </c>
      <c r="J44" s="42">
        <f t="shared" si="2"/>
        <v>123700.38999808257</v>
      </c>
    </row>
    <row r="45" spans="2:11">
      <c r="B45" s="14"/>
      <c r="C45" s="14"/>
      <c r="D45" s="5" t="s">
        <v>15</v>
      </c>
      <c r="E45" s="41"/>
      <c r="F45" s="41"/>
      <c r="G45" s="41"/>
      <c r="H45" s="41"/>
      <c r="I45" s="41"/>
      <c r="J45" s="42">
        <f t="shared" si="2"/>
        <v>0</v>
      </c>
    </row>
    <row r="46" spans="2:11">
      <c r="B46" s="14"/>
      <c r="C46" s="14"/>
      <c r="D46" s="5" t="s">
        <v>15</v>
      </c>
      <c r="E46" s="41"/>
      <c r="F46" s="41"/>
      <c r="G46" s="41"/>
      <c r="H46" s="41"/>
      <c r="I46" s="41"/>
      <c r="J46" s="42">
        <f t="shared" si="2"/>
        <v>0</v>
      </c>
    </row>
    <row r="47" spans="2:11">
      <c r="B47" s="14"/>
      <c r="C47" s="6"/>
      <c r="D47" s="5" t="s">
        <v>15</v>
      </c>
      <c r="E47" s="41"/>
      <c r="F47" s="41"/>
      <c r="G47" s="41"/>
      <c r="H47" s="41"/>
      <c r="I47" s="41"/>
      <c r="J47" s="42">
        <f t="shared" si="2"/>
        <v>0</v>
      </c>
    </row>
    <row r="48" spans="2:11">
      <c r="B48" s="30" t="s">
        <v>5</v>
      </c>
      <c r="C48" s="32"/>
      <c r="D48" s="31"/>
      <c r="E48" s="73">
        <f t="shared" ref="E48:J48" si="3">SUM(E36:E47)</f>
        <v>235307.29354748016</v>
      </c>
      <c r="F48" s="50">
        <f t="shared" si="3"/>
        <v>241189.97588616714</v>
      </c>
      <c r="G48" s="50">
        <f t="shared" si="3"/>
        <v>247219.72528332131</v>
      </c>
      <c r="H48" s="50">
        <f t="shared" si="3"/>
        <v>253400.21841540432</v>
      </c>
      <c r="I48" s="50">
        <f t="shared" si="3"/>
        <v>259735.22387578938</v>
      </c>
      <c r="J48" s="51">
        <f t="shared" si="3"/>
        <v>1236852.4370081623</v>
      </c>
    </row>
    <row r="49" spans="2:10">
      <c r="E49" s="104"/>
      <c r="F49" s="104"/>
      <c r="G49" s="104"/>
      <c r="H49" s="104"/>
      <c r="I49" s="104"/>
    </row>
    <row r="51" spans="2:10">
      <c r="B51" s="23" t="s">
        <v>39</v>
      </c>
      <c r="C51" s="22"/>
      <c r="D51" s="22"/>
      <c r="E51" s="22"/>
      <c r="F51" s="22"/>
      <c r="G51" s="22"/>
      <c r="H51" s="22"/>
      <c r="I51" s="22"/>
      <c r="J51" s="22"/>
    </row>
    <row r="53" spans="2:10">
      <c r="B53" t="s">
        <v>49</v>
      </c>
    </row>
    <row r="54" spans="2:10">
      <c r="B54" s="38"/>
      <c r="C54" s="38"/>
      <c r="D54" s="38"/>
      <c r="J54" s="38"/>
    </row>
    <row r="55" spans="2:10">
      <c r="B55" s="36" t="s">
        <v>41</v>
      </c>
      <c r="C55" s="37" t="s">
        <v>43</v>
      </c>
      <c r="D55" s="36"/>
      <c r="E55" s="35" t="s">
        <v>17</v>
      </c>
      <c r="F55" s="35" t="s">
        <v>18</v>
      </c>
      <c r="G55" s="35" t="s">
        <v>19</v>
      </c>
      <c r="H55" s="35" t="s">
        <v>20</v>
      </c>
      <c r="I55" s="35" t="s">
        <v>21</v>
      </c>
      <c r="J55" s="39" t="s">
        <v>5</v>
      </c>
    </row>
    <row r="56" spans="2:10">
      <c r="B56" s="14" t="s">
        <v>56</v>
      </c>
      <c r="C56" s="7"/>
      <c r="D56" s="14"/>
      <c r="E56" s="14"/>
      <c r="F56" s="14"/>
      <c r="G56" s="14"/>
      <c r="H56" s="14"/>
      <c r="I56" s="14"/>
      <c r="J56" s="14"/>
    </row>
    <row r="57" spans="2:10">
      <c r="B57" s="14"/>
      <c r="C57" s="7"/>
      <c r="D57" s="14"/>
      <c r="E57" s="14"/>
      <c r="F57" s="14"/>
      <c r="G57" s="14"/>
      <c r="H57" s="14"/>
      <c r="I57" s="14"/>
      <c r="J57" s="14"/>
    </row>
    <row r="58" spans="2:10">
      <c r="B58" s="14"/>
      <c r="C58" s="7"/>
      <c r="D58" s="14"/>
      <c r="E58" s="14"/>
      <c r="F58" s="14"/>
      <c r="G58" s="14"/>
      <c r="H58" s="14"/>
      <c r="I58" s="14"/>
      <c r="J58" s="14"/>
    </row>
    <row r="59" spans="2:10">
      <c r="B59" s="14"/>
      <c r="C59" s="7"/>
      <c r="D59" s="14"/>
      <c r="E59" s="14"/>
      <c r="F59" s="14"/>
      <c r="G59" s="14"/>
      <c r="H59" s="14"/>
      <c r="I59" s="14"/>
      <c r="J59" s="14"/>
    </row>
    <row r="60" spans="2:10">
      <c r="B60" s="14"/>
      <c r="C60" s="7"/>
      <c r="D60" s="14"/>
      <c r="E60" s="14"/>
      <c r="F60" s="14"/>
      <c r="G60" s="14"/>
      <c r="H60" s="14"/>
      <c r="I60" s="14"/>
      <c r="J60" s="14"/>
    </row>
    <row r="61" spans="2:10">
      <c r="B61" s="14"/>
      <c r="C61" s="7"/>
      <c r="D61" s="14"/>
      <c r="E61" s="14"/>
      <c r="F61" s="14"/>
      <c r="G61" s="14"/>
      <c r="H61" s="14"/>
      <c r="I61" s="14"/>
      <c r="J61" s="14"/>
    </row>
    <row r="62" spans="2:10">
      <c r="B62" s="14"/>
      <c r="C62" s="7"/>
      <c r="D62" s="14"/>
      <c r="E62" s="14"/>
      <c r="F62" s="14"/>
      <c r="G62" s="14"/>
      <c r="H62" s="14"/>
      <c r="I62" s="14"/>
      <c r="J62" s="14"/>
    </row>
    <row r="63" spans="2:10">
      <c r="B63" s="30" t="s">
        <v>5</v>
      </c>
      <c r="C63" s="32"/>
      <c r="D63" s="31"/>
      <c r="E63" s="79">
        <f>SUM(E56:E62)</f>
        <v>0</v>
      </c>
      <c r="F63" s="29">
        <f t="shared" ref="F63:J63" si="4">SUM(F56:F62)</f>
        <v>0</v>
      </c>
      <c r="G63" s="29">
        <f t="shared" si="4"/>
        <v>0</v>
      </c>
      <c r="H63" s="29">
        <f t="shared" si="4"/>
        <v>0</v>
      </c>
      <c r="I63" s="29">
        <f t="shared" si="4"/>
        <v>0</v>
      </c>
      <c r="J63" s="29">
        <f t="shared" si="4"/>
        <v>0</v>
      </c>
    </row>
    <row r="66" spans="2:11">
      <c r="B66" s="36" t="s">
        <v>109</v>
      </c>
      <c r="C66" s="37"/>
      <c r="D66" s="118"/>
      <c r="E66" s="118" t="s">
        <v>17</v>
      </c>
      <c r="F66" s="118" t="s">
        <v>18</v>
      </c>
      <c r="G66" s="118" t="s">
        <v>19</v>
      </c>
      <c r="H66" s="118" t="s">
        <v>20</v>
      </c>
      <c r="I66" s="118" t="s">
        <v>21</v>
      </c>
      <c r="J66" s="39"/>
    </row>
    <row r="67" spans="2:11" s="21" customFormat="1">
      <c r="B67" t="s">
        <v>110</v>
      </c>
      <c r="C67"/>
      <c r="D67"/>
      <c r="E67"/>
      <c r="F67"/>
      <c r="G67"/>
      <c r="H67"/>
      <c r="I67"/>
      <c r="J67"/>
      <c r="K67"/>
    </row>
    <row r="68" spans="2:11" s="21" customFormat="1">
      <c r="B68" t="s">
        <v>111</v>
      </c>
      <c r="C68"/>
      <c r="D68" s="119"/>
      <c r="E68" s="119">
        <v>1.0088999999999999</v>
      </c>
      <c r="F68" s="119">
        <v>1.0176774299999998</v>
      </c>
      <c r="G68" s="119">
        <v>1.0319249140199998</v>
      </c>
      <c r="H68" s="119">
        <v>1.0486420976271238</v>
      </c>
      <c r="I68" s="119">
        <v>1.0637425438329544</v>
      </c>
      <c r="J68"/>
      <c r="K68"/>
    </row>
    <row r="69" spans="2:11" s="21" customFormat="1">
      <c r="B69" t="s">
        <v>112</v>
      </c>
      <c r="C69"/>
      <c r="D69" s="119"/>
      <c r="E69" s="119">
        <v>1.0068089696657949</v>
      </c>
      <c r="F69" s="119">
        <v>1.0201853463488124</v>
      </c>
      <c r="G69" s="119">
        <v>1.0331468206955503</v>
      </c>
      <c r="H69" s="119">
        <v>1.045194706841702</v>
      </c>
      <c r="I69" s="119">
        <v>1.0577832377708929</v>
      </c>
      <c r="J69"/>
      <c r="K69"/>
    </row>
    <row r="70" spans="2:11">
      <c r="B70" t="s">
        <v>113</v>
      </c>
      <c r="D70" s="119"/>
      <c r="E70" s="119">
        <v>1.0068089696657949</v>
      </c>
      <c r="F70" s="119">
        <v>1.0201853463488124</v>
      </c>
      <c r="G70" s="119">
        <v>1.0331468206955503</v>
      </c>
      <c r="H70" s="119">
        <v>1.045194706841702</v>
      </c>
      <c r="I70" s="119">
        <v>1.0577832377708929</v>
      </c>
    </row>
    <row r="71" spans="2:11">
      <c r="B71" t="s">
        <v>114</v>
      </c>
      <c r="D71" s="119"/>
      <c r="E71" s="119">
        <v>1</v>
      </c>
      <c r="F71" s="119">
        <v>1</v>
      </c>
      <c r="G71" s="119">
        <v>1</v>
      </c>
      <c r="H71" s="119">
        <v>1</v>
      </c>
      <c r="I71" s="119">
        <v>1</v>
      </c>
    </row>
    <row r="72" spans="2:11">
      <c r="D72" s="119"/>
      <c r="E72" s="119"/>
      <c r="F72" s="119"/>
      <c r="G72" s="119"/>
      <c r="H72" s="119"/>
      <c r="I72" s="119"/>
    </row>
    <row r="74" spans="2:11">
      <c r="B74" s="36" t="s">
        <v>115</v>
      </c>
      <c r="C74" s="37"/>
      <c r="D74" s="118"/>
      <c r="E74" s="118" t="s">
        <v>17</v>
      </c>
      <c r="F74" s="118" t="s">
        <v>18</v>
      </c>
      <c r="G74" s="118" t="s">
        <v>19</v>
      </c>
      <c r="H74" s="118" t="s">
        <v>20</v>
      </c>
      <c r="I74" s="118" t="s">
        <v>21</v>
      </c>
      <c r="J74" s="39" t="s">
        <v>5</v>
      </c>
    </row>
    <row r="75" spans="2:11">
      <c r="B75" s="1" t="s">
        <v>8</v>
      </c>
    </row>
    <row r="76" spans="2:11">
      <c r="B76" t="str">
        <f>B68</f>
        <v>Labour EGW</v>
      </c>
      <c r="D76" s="119"/>
      <c r="E76" s="54">
        <f>(E36+E37+E38+E39+E40+E41+E42+E43+E44)*E68</f>
        <v>237401.52846005271</v>
      </c>
      <c r="F76" s="54">
        <f t="shared" ref="F76:I76" si="5">(F36+F37+F38+F39+F40+F41+F42+F43+F44)*F68</f>
        <v>245453.59480159648</v>
      </c>
      <c r="G76" s="54">
        <f t="shared" si="5"/>
        <v>255112.19375703929</v>
      </c>
      <c r="H76" s="54">
        <f t="shared" si="5"/>
        <v>265726.13657830091</v>
      </c>
      <c r="I76" s="54">
        <f t="shared" si="5"/>
        <v>276291.40776865411</v>
      </c>
      <c r="J76" s="120">
        <f t="shared" ref="J76:J79" si="6">SUM(E76:I76)</f>
        <v>1279984.8613656436</v>
      </c>
    </row>
    <row r="77" spans="2:11">
      <c r="B77" t="str">
        <f t="shared" ref="B77:B79" si="7">B69</f>
        <v>Labour Hire</v>
      </c>
      <c r="D77" s="119"/>
      <c r="E77" s="54"/>
      <c r="F77" s="54"/>
      <c r="G77" s="54"/>
      <c r="H77" s="54"/>
      <c r="I77" s="54"/>
      <c r="J77" s="120">
        <f t="shared" si="6"/>
        <v>0</v>
      </c>
    </row>
    <row r="78" spans="2:11">
      <c r="B78" t="str">
        <f t="shared" si="7"/>
        <v>Contracted Services</v>
      </c>
      <c r="D78" s="119"/>
      <c r="E78" s="54"/>
      <c r="F78" s="54"/>
      <c r="G78" s="54"/>
      <c r="H78" s="54"/>
      <c r="I78" s="54"/>
      <c r="J78" s="120">
        <f t="shared" si="6"/>
        <v>0</v>
      </c>
    </row>
    <row r="79" spans="2:11">
      <c r="B79" t="str">
        <f t="shared" si="7"/>
        <v>Materials</v>
      </c>
      <c r="D79" s="119"/>
      <c r="E79" s="121"/>
      <c r="F79" s="121"/>
      <c r="G79" s="121"/>
      <c r="H79" s="121"/>
      <c r="I79" s="121"/>
      <c r="J79" s="122">
        <f t="shared" si="6"/>
        <v>0</v>
      </c>
    </row>
    <row r="80" spans="2:11" ht="15.75" thickBot="1">
      <c r="D80" s="119"/>
      <c r="E80" s="123">
        <f>SUM(E76:E79)</f>
        <v>237401.52846005271</v>
      </c>
      <c r="F80" s="123">
        <f t="shared" ref="F80:J80" si="8">SUM(F76:F79)</f>
        <v>245453.59480159648</v>
      </c>
      <c r="G80" s="123">
        <f t="shared" si="8"/>
        <v>255112.19375703929</v>
      </c>
      <c r="H80" s="123">
        <f t="shared" si="8"/>
        <v>265726.13657830091</v>
      </c>
      <c r="I80" s="123">
        <f t="shared" si="8"/>
        <v>276291.40776865411</v>
      </c>
      <c r="J80" s="124">
        <f t="shared" si="8"/>
        <v>1279984.8613656436</v>
      </c>
    </row>
    <row r="81" spans="2:10" ht="15.75" thickTop="1"/>
    <row r="82" spans="2:10">
      <c r="B82" s="36" t="s">
        <v>115</v>
      </c>
      <c r="C82" s="37"/>
      <c r="D82" s="118"/>
      <c r="E82" s="118" t="s">
        <v>17</v>
      </c>
      <c r="F82" s="118" t="s">
        <v>18</v>
      </c>
      <c r="G82" s="118" t="s">
        <v>19</v>
      </c>
      <c r="H82" s="118" t="s">
        <v>20</v>
      </c>
      <c r="I82" s="118" t="s">
        <v>21</v>
      </c>
      <c r="J82" s="39" t="s">
        <v>5</v>
      </c>
    </row>
    <row r="83" spans="2:10">
      <c r="B83" s="1" t="s">
        <v>39</v>
      </c>
    </row>
    <row r="84" spans="2:10">
      <c r="B84" t="str">
        <f>B76</f>
        <v>Labour EGW</v>
      </c>
      <c r="D84" s="119"/>
      <c r="E84" s="54"/>
      <c r="F84" s="54"/>
      <c r="G84" s="54"/>
      <c r="H84" s="54"/>
      <c r="I84" s="54"/>
      <c r="J84" s="120">
        <f>SUM(E84:I84)</f>
        <v>0</v>
      </c>
    </row>
    <row r="85" spans="2:10">
      <c r="B85" t="str">
        <f t="shared" ref="B85:B87" si="9">B77</f>
        <v>Labour Hire</v>
      </c>
      <c r="D85" s="119"/>
      <c r="E85" s="54"/>
      <c r="F85" s="54"/>
      <c r="G85" s="54"/>
      <c r="H85" s="54"/>
      <c r="I85" s="54"/>
      <c r="J85" s="120">
        <f t="shared" ref="J85:J87" si="10">SUM(E85:I85)</f>
        <v>0</v>
      </c>
    </row>
    <row r="86" spans="2:10">
      <c r="B86" t="str">
        <f t="shared" si="9"/>
        <v>Contracted Services</v>
      </c>
      <c r="D86" s="119"/>
      <c r="E86" s="54"/>
      <c r="F86" s="54"/>
      <c r="G86" s="54"/>
      <c r="H86" s="54"/>
      <c r="I86" s="54"/>
      <c r="J86" s="120">
        <f t="shared" si="10"/>
        <v>0</v>
      </c>
    </row>
    <row r="87" spans="2:10">
      <c r="B87" t="str">
        <f t="shared" si="9"/>
        <v>Materials</v>
      </c>
      <c r="D87" s="119"/>
      <c r="E87" s="54"/>
      <c r="F87" s="54"/>
      <c r="G87" s="54"/>
      <c r="H87" s="54"/>
      <c r="I87" s="54"/>
      <c r="J87" s="120">
        <f t="shared" si="10"/>
        <v>0</v>
      </c>
    </row>
    <row r="88" spans="2:10" ht="15.75" thickBot="1">
      <c r="D88" s="119"/>
      <c r="E88" s="123">
        <f>SUM(E84:E87)</f>
        <v>0</v>
      </c>
      <c r="F88" s="123">
        <f t="shared" ref="F88:J88" si="11">SUM(F84:F87)</f>
        <v>0</v>
      </c>
      <c r="G88" s="123">
        <f t="shared" si="11"/>
        <v>0</v>
      </c>
      <c r="H88" s="123">
        <f t="shared" si="11"/>
        <v>0</v>
      </c>
      <c r="I88" s="123">
        <f t="shared" si="11"/>
        <v>0</v>
      </c>
      <c r="J88" s="124">
        <f t="shared" si="11"/>
        <v>0</v>
      </c>
    </row>
    <row r="89" spans="2:10" ht="15.75" thickTop="1"/>
  </sheetData>
  <pageMargins left="0.70866141732283472" right="0.70866141732283472" top="0.74803149606299213" bottom="0.74803149606299213" header="0.31496062992125984" footer="0.31496062992125984"/>
  <pageSetup paperSize="9" scale="46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AER Summary</vt:lpstr>
      <vt:lpstr>Comparisons</vt:lpstr>
      <vt:lpstr>Service Description</vt:lpstr>
      <vt:lpstr>Historical</vt:lpstr>
      <vt:lpstr>Projected</vt:lpstr>
      <vt:lpstr>Historical!Print_Titles</vt:lpstr>
      <vt:lpstr>Projected!Print_Titles</vt:lpstr>
    </vt:vector>
  </TitlesOfParts>
  <Company>Ausgrid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t53572</dc:creator>
  <cp:lastModifiedBy>T46481</cp:lastModifiedBy>
  <cp:lastPrinted>2013-07-05T06:41:41Z</cp:lastPrinted>
  <dcterms:created xsi:type="dcterms:W3CDTF">2013-06-17T01:25:32Z</dcterms:created>
  <dcterms:modified xsi:type="dcterms:W3CDTF">2015-01-12T02:53:10Z</dcterms:modified>
</cp:coreProperties>
</file>