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0610" windowHeight="11640" tabRatio="648"/>
  </bookViews>
  <sheets>
    <sheet name="AER Summary" sheetId="12" r:id="rId1"/>
    <sheet name="Comparison" sheetId="11" r:id="rId2"/>
    <sheet name="Service Description" sheetId="10" r:id="rId3"/>
    <sheet name="Projected" sheetId="13" r:id="rId4"/>
  </sheets>
  <externalReferences>
    <externalReference r:id="rId5"/>
  </externalReferences>
  <definedNames>
    <definedName name="AWI">[1]Control!$D$6</definedName>
    <definedName name="AWILY">[1]Control!$D$7</definedName>
  </definedNames>
  <calcPr calcId="125725"/>
</workbook>
</file>

<file path=xl/calcChain.xml><?xml version="1.0" encoding="utf-8"?>
<calcChain xmlns="http://schemas.openxmlformats.org/spreadsheetml/2006/main">
  <c r="F77" i="13"/>
  <c r="J76"/>
  <c r="J75"/>
  <c r="J74"/>
  <c r="I73"/>
  <c r="I77" s="1"/>
  <c r="H73"/>
  <c r="H77" s="1"/>
  <c r="G73"/>
  <c r="G77" s="1"/>
  <c r="F73"/>
  <c r="D84" s="1"/>
  <c r="E73"/>
  <c r="E77" s="1"/>
  <c r="J68"/>
  <c r="I67"/>
  <c r="H67"/>
  <c r="G67"/>
  <c r="F67"/>
  <c r="E67"/>
  <c r="J66"/>
  <c r="I65"/>
  <c r="I83" s="1"/>
  <c r="H65"/>
  <c r="H69" s="1"/>
  <c r="G65"/>
  <c r="G69" s="1"/>
  <c r="F65"/>
  <c r="F69" s="1"/>
  <c r="E65"/>
  <c r="I69" l="1"/>
  <c r="E83"/>
  <c r="I84"/>
  <c r="I86" s="1"/>
  <c r="G98" s="1"/>
  <c r="D83"/>
  <c r="D85" s="1"/>
  <c r="G84"/>
  <c r="J65"/>
  <c r="C83"/>
  <c r="E84"/>
  <c r="G83"/>
  <c r="J67"/>
  <c r="C84"/>
  <c r="E69"/>
  <c r="J73"/>
  <c r="J77" s="1"/>
  <c r="G86" l="1"/>
  <c r="F98" s="1"/>
  <c r="K84"/>
  <c r="E86"/>
  <c r="E98" s="1"/>
  <c r="C85"/>
  <c r="C86" s="1"/>
  <c r="C98" s="1"/>
  <c r="K83"/>
  <c r="J69"/>
  <c r="D86"/>
  <c r="D98" s="1"/>
  <c r="K85" l="1"/>
  <c r="K86" s="1"/>
  <c r="H98" s="1"/>
  <c r="D88" l="1"/>
  <c r="D89" s="1"/>
  <c r="D25" i="12"/>
  <c r="E25"/>
  <c r="F25"/>
  <c r="G25"/>
  <c r="D26"/>
  <c r="E26"/>
  <c r="F26"/>
  <c r="G26"/>
  <c r="C26"/>
  <c r="C25"/>
  <c r="H26" l="1"/>
  <c r="C27"/>
  <c r="E27"/>
  <c r="E28" s="1"/>
  <c r="E42" s="1"/>
  <c r="F27"/>
  <c r="F28" s="1"/>
  <c r="F42" s="1"/>
  <c r="G27"/>
  <c r="G28" s="1"/>
  <c r="G42" s="1"/>
  <c r="H25"/>
  <c r="D27"/>
  <c r="D28" s="1"/>
  <c r="D42" s="1"/>
  <c r="C6" s="1"/>
  <c r="B4" i="11" s="1"/>
  <c r="B11" s="1"/>
  <c r="H27" i="12" l="1"/>
  <c r="H28" s="1"/>
  <c r="H42" s="1"/>
  <c r="C28"/>
  <c r="C42" s="1"/>
</calcChain>
</file>

<file path=xl/sharedStrings.xml><?xml version="1.0" encoding="utf-8"?>
<sst xmlns="http://schemas.openxmlformats.org/spreadsheetml/2006/main" count="187" uniqueCount="63">
  <si>
    <t>Alternative Control Service Summary</t>
  </si>
  <si>
    <t>Service:</t>
  </si>
  <si>
    <t>Detailed Service Description</t>
  </si>
  <si>
    <t>Total</t>
  </si>
  <si>
    <t>Notes:</t>
  </si>
  <si>
    <t>Workload</t>
  </si>
  <si>
    <t>Unit Prices</t>
  </si>
  <si>
    <t>Average cost per unit</t>
  </si>
  <si>
    <t>FY2015</t>
  </si>
  <si>
    <t>FY2016</t>
  </si>
  <si>
    <t>FY2017</t>
  </si>
  <si>
    <t>FY2018</t>
  </si>
  <si>
    <t>FY2019</t>
  </si>
  <si>
    <t>Projected volumes</t>
  </si>
  <si>
    <t>YOY CPI of 2.5% factored</t>
  </si>
  <si>
    <t>Reconnection/Disconnection Outside Normal Business Hours</t>
  </si>
  <si>
    <t>Costs</t>
  </si>
  <si>
    <t>Direct Costs</t>
  </si>
  <si>
    <t>Estimated Costs</t>
  </si>
  <si>
    <t>Indirect Costs</t>
  </si>
  <si>
    <t>Total Costs</t>
  </si>
  <si>
    <t>Projected Costs for FY2014-19 Regulatory Period</t>
  </si>
  <si>
    <t>Projected Volumes for FY2014-19 Regulatory Period</t>
  </si>
  <si>
    <t>NOTE: 4d: Disconnection Pole Top Pillar Box is not included as these are not performed outside of business hours</t>
  </si>
  <si>
    <t>NOTE: 4c: Technical Disconnection applies same rate as "4b" as reconnection related costs are similar</t>
  </si>
  <si>
    <t>Pricing mechanism</t>
  </si>
  <si>
    <t>Fee Based</t>
  </si>
  <si>
    <t>Current Fee</t>
  </si>
  <si>
    <t>Proposed Fee (FY14/15)</t>
  </si>
  <si>
    <t>Available on "Service Description" sheet.</t>
  </si>
  <si>
    <t>2014-2019 Pricing Methodology for Service (Summary)</t>
  </si>
  <si>
    <t>Alternative Control Service - Service Description</t>
  </si>
  <si>
    <r>
      <t>Existing Service Description (2009 - 14) (</t>
    </r>
    <r>
      <rPr>
        <b/>
        <i/>
        <sz val="11"/>
        <color theme="0"/>
        <rFont val="Calibri"/>
        <family val="2"/>
        <scheme val="minor"/>
      </rPr>
      <t>AER Final Decision April 2009)</t>
    </r>
  </si>
  <si>
    <t>1. The provision of the reconnection component of the service described in Disconnection at meter box and disconnection at pole top/pillar box outside the hours of 7.30 am and 4.00 pm on a working day, at the request of a customer or
2. The connection of electricity to a new customer outside the hours of 7.30 am and 4.00 pm on a working day at the request of the customer.</t>
  </si>
  <si>
    <t>AER Framework and Approach paper March 2013</t>
  </si>
  <si>
    <t>Reconnections/Disconnections
Disconnection or reconnection visits (acceptable payment received); Disconnections or reconnections at the meter box (technical/hard disconnect); Disconnections or reconnections at the meter box (non-technical/soft disconnect); Disconnections or reconnections at the pole top/pillar box; Disconnections or reconnections outside of business hours.</t>
  </si>
  <si>
    <t>At the request of the Retailer:
1. The provision of the re-connection component of either a ‘De-energisation' sub type 'Remove Fuse (Non-Payment) or Pillar-Box Pit or Pole-Top (Non-Payment)' B2B service order’, carried out, outside the hours of 7.30am and 4.00pm on a working day, or
2. the connection of electricity to a new customer outside the hours of 7:30am and 4:00pm on a working day.
Ausgrid may be notified to conduct this service via the use of the 'Re-energisation' B2B service order.</t>
  </si>
  <si>
    <t>Alternative Control Service - Benchmarking workings</t>
  </si>
  <si>
    <t>No direct comparison with other jurisdictions.</t>
  </si>
  <si>
    <t>Comparisons</t>
  </si>
  <si>
    <t>Comparisons within NSW</t>
  </si>
  <si>
    <t>Ausgrid</t>
  </si>
  <si>
    <t>Endeavour Energy</t>
  </si>
  <si>
    <t>Essential Energy</t>
  </si>
  <si>
    <t xml:space="preserve">Method: 3. Bottom up costs </t>
  </si>
  <si>
    <t>Detail</t>
  </si>
  <si>
    <t>Reconnection charged at a premium of 150% incremental to the reconnection cost component of a disconnection within business hours. Determining an actual price will result in a similar pricing to a reconnection within business hours, this potentially will inflate reconnections volumes outside business hours and cause an inefficient cost blowout in (e.g. emergency overtime). Therefore the 150% premium is applied as a deterrent to ensure these volumes remain low and on an as needs basis.</t>
  </si>
  <si>
    <t>Projected Costs/Volumes for FY2014-19 Regulatory Period</t>
  </si>
  <si>
    <t xml:space="preserve">4b: Disconnection Completed: </t>
  </si>
  <si>
    <t>Avg Unit Cost</t>
  </si>
  <si>
    <t>Total Cost</t>
  </si>
  <si>
    <t>Projected Costs for FY2014-19 Regulatory Period (Before applying real escalators)</t>
  </si>
  <si>
    <t>Indirect Costs %</t>
  </si>
  <si>
    <t>Real Escalators by Type</t>
  </si>
  <si>
    <t>% YOY (Compound)</t>
  </si>
  <si>
    <t>Labour EGW</t>
  </si>
  <si>
    <t>Labour Hire</t>
  </si>
  <si>
    <t>Contracted Services</t>
  </si>
  <si>
    <t>Materials</t>
  </si>
  <si>
    <t>Cost Incorporating Real Escalators</t>
  </si>
  <si>
    <t>Projected Costs for FY2014-19 Regulatory Period (After applying real escalators)</t>
  </si>
  <si>
    <t>The following service order volumes were completed:</t>
  </si>
  <si>
    <t>Proposed Fee (FY15/16)</t>
  </si>
</sst>
</file>

<file path=xl/styles.xml><?xml version="1.0" encoding="utf-8"?>
<styleSheet xmlns="http://schemas.openxmlformats.org/spreadsheetml/2006/main">
  <numFmts count="13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-&quot;$&quot;* #,##0_-;\-&quot;$&quot;* #,##0_-;_-&quot;$&quot;* &quot;-&quot;??_-;_-@_-"/>
    <numFmt numFmtId="166" formatCode="_-* #,##0_-;\-* #,##0_-;_-* &quot;-&quot;??_-;_-@_-"/>
    <numFmt numFmtId="167" formatCode="_(* #,##0.00_);_(* \(#,##0.00\);_(* &quot;-&quot;??_);_(@_)"/>
    <numFmt numFmtId="168" formatCode="&quot;$&quot;#,##0.00"/>
    <numFmt numFmtId="169" formatCode="_(* #,##0_);_(* \(#,##0\);_(* &quot;-&quot;??_);_(@_)"/>
    <numFmt numFmtId="170" formatCode="#,##0_ ;\-#,##0\ "/>
    <numFmt numFmtId="171" formatCode="_(&quot;$&quot;* #,##0_);_(&quot;$&quot;* \(#,##0\);_(&quot;$&quot;* &quot;-&quot;??_);_(@_)"/>
    <numFmt numFmtId="172" formatCode="0.0%"/>
    <numFmt numFmtId="173" formatCode="0.0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65A6"/>
      <name val="Calibri"/>
      <family val="2"/>
      <scheme val="minor"/>
    </font>
    <font>
      <b/>
      <sz val="11"/>
      <color rgb="FF0065A6"/>
      <name val="Calibri"/>
      <family val="2"/>
      <scheme val="minor"/>
    </font>
    <font>
      <sz val="10"/>
      <name val="Arial"/>
      <family val="2"/>
    </font>
    <font>
      <sz val="11"/>
      <color rgb="FF3F3F76"/>
      <name val="Calibri"/>
      <family val="2"/>
      <scheme val="minor"/>
    </font>
    <font>
      <sz val="8"/>
      <color rgb="FF3F3F76"/>
      <name val="Tahoma"/>
      <family val="2"/>
    </font>
    <font>
      <sz val="10"/>
      <color theme="1"/>
      <name val="Arial"/>
      <family val="2"/>
    </font>
    <font>
      <b/>
      <i/>
      <sz val="11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i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13294B"/>
        <bgColor indexed="64"/>
      </patternFill>
    </fill>
    <fill>
      <patternFill patternType="solid">
        <fgColor rgb="FF0065A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209AD2"/>
        <bgColor indexed="64"/>
      </patternFill>
    </fill>
    <fill>
      <patternFill patternType="solid">
        <fgColor theme="5"/>
      </patternFill>
    </fill>
    <fill>
      <patternFill patternType="solid">
        <fgColor rgb="FFFFCC99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rgb="FF0070C0"/>
      </top>
      <bottom style="double">
        <color rgb="FF0070C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6" borderId="0" applyNumberFormat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8" fillId="0" borderId="0"/>
    <xf numFmtId="0" fontId="10" fillId="7" borderId="9" applyNumberFormat="0" applyAlignment="0" applyProtection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/>
    <xf numFmtId="0" fontId="2" fillId="3" borderId="5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1" fillId="0" borderId="0" xfId="0" applyFont="1" applyAlignment="1">
      <alignment horizontal="left" indent="15"/>
    </xf>
    <xf numFmtId="0" fontId="13" fillId="0" borderId="0" xfId="0" applyFont="1" applyAlignment="1">
      <alignment horizontal="left" indent="15"/>
    </xf>
    <xf numFmtId="0" fontId="0" fillId="0" borderId="0" xfId="0" applyNumberFormat="1" applyAlignment="1">
      <alignment horizontal="left"/>
    </xf>
    <xf numFmtId="0" fontId="0" fillId="0" borderId="0" xfId="0"/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2" fillId="3" borderId="1" xfId="0" applyFont="1" applyFill="1" applyBorder="1"/>
    <xf numFmtId="0" fontId="2" fillId="3" borderId="0" xfId="0" applyFont="1" applyFill="1" applyBorder="1"/>
    <xf numFmtId="0" fontId="2" fillId="2" borderId="0" xfId="0" applyFont="1" applyFill="1"/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center" wrapText="1"/>
    </xf>
    <xf numFmtId="0" fontId="0" fillId="0" borderId="8" xfId="0" applyBorder="1" applyAlignment="1">
      <alignment wrapText="1"/>
    </xf>
    <xf numFmtId="8" fontId="0" fillId="0" borderId="8" xfId="0" applyNumberFormat="1" applyBorder="1" applyAlignment="1">
      <alignment horizontal="right"/>
    </xf>
    <xf numFmtId="8" fontId="9" fillId="7" borderId="9" xfId="8" applyNumberFormat="1" applyFont="1" applyAlignment="1">
      <alignment horizontal="right"/>
    </xf>
    <xf numFmtId="0" fontId="0" fillId="0" borderId="0" xfId="0"/>
    <xf numFmtId="0" fontId="0" fillId="0" borderId="0" xfId="0"/>
    <xf numFmtId="0" fontId="4" fillId="2" borderId="0" xfId="0" applyFont="1" applyFill="1"/>
    <xf numFmtId="0" fontId="2" fillId="3" borderId="6" xfId="0" applyFont="1" applyFill="1" applyBorder="1" applyAlignment="1">
      <alignment horizontal="center"/>
    </xf>
    <xf numFmtId="0" fontId="3" fillId="0" borderId="0" xfId="0" applyFont="1"/>
    <xf numFmtId="0" fontId="0" fillId="4" borderId="4" xfId="0" applyFill="1" applyBorder="1" applyAlignment="1"/>
    <xf numFmtId="0" fontId="0" fillId="4" borderId="0" xfId="0" applyFill="1" applyAlignment="1"/>
    <xf numFmtId="165" fontId="5" fillId="0" borderId="0" xfId="2" applyNumberFormat="1" applyFont="1"/>
    <xf numFmtId="165" fontId="3" fillId="0" borderId="0" xfId="2" applyNumberFormat="1" applyFont="1"/>
    <xf numFmtId="0" fontId="2" fillId="5" borderId="5" xfId="0" applyFont="1" applyFill="1" applyBorder="1"/>
    <xf numFmtId="165" fontId="2" fillId="5" borderId="6" xfId="2" applyNumberFormat="1" applyFont="1" applyFill="1" applyBorder="1"/>
    <xf numFmtId="0" fontId="0" fillId="4" borderId="0" xfId="0" applyFill="1" applyBorder="1" applyAlignment="1">
      <alignment horizontal="center"/>
    </xf>
    <xf numFmtId="166" fontId="6" fillId="0" borderId="0" xfId="1" applyNumberFormat="1" applyFont="1"/>
    <xf numFmtId="166" fontId="3" fillId="0" borderId="0" xfId="1" applyNumberFormat="1" applyFont="1"/>
    <xf numFmtId="0" fontId="0" fillId="4" borderId="4" xfId="0" applyFont="1" applyFill="1" applyBorder="1" applyAlignment="1">
      <alignment vertical="top"/>
    </xf>
    <xf numFmtId="0" fontId="0" fillId="4" borderId="0" xfId="0" applyFont="1" applyFill="1" applyBorder="1" applyAlignment="1">
      <alignment vertical="top"/>
    </xf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2" fillId="3" borderId="1" xfId="0" applyFont="1" applyFill="1" applyBorder="1"/>
    <xf numFmtId="0" fontId="2" fillId="3" borderId="0" xfId="0" applyFont="1" applyFill="1" applyBorder="1"/>
    <xf numFmtId="0" fontId="3" fillId="4" borderId="0" xfId="0" applyFont="1" applyFill="1" applyBorder="1" applyAlignment="1">
      <alignment horizontal="left"/>
    </xf>
    <xf numFmtId="164" fontId="3" fillId="4" borderId="0" xfId="5" applyFont="1" applyFill="1" applyBorder="1" applyAlignment="1">
      <alignment horizontal="left"/>
    </xf>
    <xf numFmtId="164" fontId="2" fillId="6" borderId="0" xfId="4" applyNumberFormat="1" applyFont="1" applyBorder="1" applyAlignment="1">
      <alignment horizontal="left"/>
    </xf>
    <xf numFmtId="0" fontId="0" fillId="4" borderId="4" xfId="0" applyFill="1" applyBorder="1" applyAlignment="1">
      <alignment horizontal="left" vertical="top" wrapText="1"/>
    </xf>
    <xf numFmtId="0" fontId="2" fillId="2" borderId="0" xfId="0" applyFont="1" applyFill="1"/>
    <xf numFmtId="0" fontId="2" fillId="3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left"/>
    </xf>
    <xf numFmtId="0" fontId="0" fillId="4" borderId="10" xfId="0" applyFill="1" applyBorder="1" applyAlignment="1"/>
    <xf numFmtId="0" fontId="0" fillId="0" borderId="0" xfId="0" applyAlignment="1"/>
    <xf numFmtId="0" fontId="0" fillId="0" borderId="0" xfId="0" applyFill="1"/>
    <xf numFmtId="0" fontId="0" fillId="0" borderId="0" xfId="0" applyFill="1" applyAlignment="1"/>
    <xf numFmtId="10" fontId="0" fillId="0" borderId="0" xfId="3" applyNumberFormat="1" applyFont="1"/>
    <xf numFmtId="10" fontId="0" fillId="0" borderId="0" xfId="0" applyNumberFormat="1"/>
    <xf numFmtId="165" fontId="5" fillId="0" borderId="0" xfId="2" applyNumberFormat="1" applyFont="1"/>
    <xf numFmtId="165" fontId="3" fillId="0" borderId="0" xfId="2" applyNumberFormat="1" applyFont="1"/>
    <xf numFmtId="165" fontId="2" fillId="5" borderId="6" xfId="2" applyNumberFormat="1" applyFont="1" applyFill="1" applyBorder="1"/>
    <xf numFmtId="0" fontId="3" fillId="4" borderId="0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0" fillId="4" borderId="4" xfId="0" applyFill="1" applyBorder="1" applyAlignment="1">
      <alignment horizontal="left" vertical="top" wrapText="1"/>
    </xf>
    <xf numFmtId="0" fontId="0" fillId="4" borderId="4" xfId="0" applyFill="1" applyBorder="1" applyAlignment="1">
      <alignment vertical="center" wrapText="1"/>
    </xf>
    <xf numFmtId="0" fontId="0" fillId="4" borderId="0" xfId="0" applyFill="1" applyBorder="1" applyAlignment="1">
      <alignment vertical="center" wrapText="1"/>
    </xf>
    <xf numFmtId="0" fontId="14" fillId="0" borderId="0" xfId="0" applyFont="1"/>
    <xf numFmtId="169" fontId="6" fillId="0" borderId="0" xfId="1" applyNumberFormat="1" applyFont="1"/>
    <xf numFmtId="43" fontId="6" fillId="0" borderId="0" xfId="1" applyFont="1"/>
    <xf numFmtId="43" fontId="0" fillId="0" borderId="0" xfId="1" applyFont="1"/>
    <xf numFmtId="171" fontId="6" fillId="0" borderId="0" xfId="2" applyNumberFormat="1" applyFont="1"/>
    <xf numFmtId="165" fontId="5" fillId="0" borderId="0" xfId="2" applyNumberFormat="1" applyFont="1" applyBorder="1" applyAlignment="1"/>
    <xf numFmtId="165" fontId="6" fillId="0" borderId="0" xfId="2" applyNumberFormat="1" applyFont="1" applyAlignment="1"/>
    <xf numFmtId="172" fontId="2" fillId="5" borderId="6" xfId="3" applyNumberFormat="1" applyFont="1" applyFill="1" applyBorder="1"/>
    <xf numFmtId="0" fontId="2" fillId="5" borderId="11" xfId="0" applyFont="1" applyFill="1" applyBorder="1"/>
    <xf numFmtId="0" fontId="2" fillId="5" borderId="12" xfId="0" applyFont="1" applyFill="1" applyBorder="1"/>
    <xf numFmtId="0" fontId="2" fillId="5" borderId="11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173" fontId="0" fillId="0" borderId="0" xfId="0" applyNumberFormat="1"/>
    <xf numFmtId="171" fontId="5" fillId="0" borderId="1" xfId="9" applyNumberFormat="1" applyFont="1" applyFill="1" applyBorder="1"/>
    <xf numFmtId="171" fontId="15" fillId="0" borderId="1" xfId="9" applyNumberFormat="1" applyFont="1" applyFill="1" applyBorder="1"/>
    <xf numFmtId="171" fontId="5" fillId="0" borderId="13" xfId="9" applyNumberFormat="1" applyFont="1" applyFill="1" applyBorder="1"/>
    <xf numFmtId="171" fontId="15" fillId="0" borderId="13" xfId="9" applyNumberFormat="1" applyFont="1" applyFill="1" applyBorder="1"/>
    <xf numFmtId="171" fontId="5" fillId="0" borderId="14" xfId="9" applyNumberFormat="1" applyFont="1" applyFill="1" applyBorder="1"/>
    <xf numFmtId="171" fontId="15" fillId="0" borderId="14" xfId="9" applyNumberFormat="1" applyFont="1" applyFill="1" applyBorder="1"/>
    <xf numFmtId="0" fontId="0" fillId="0" borderId="0" xfId="0" applyFont="1"/>
    <xf numFmtId="166" fontId="6" fillId="0" borderId="0" xfId="6" applyNumberFormat="1" applyFont="1"/>
    <xf numFmtId="166" fontId="3" fillId="0" borderId="0" xfId="6" applyNumberFormat="1" applyFont="1"/>
    <xf numFmtId="164" fontId="6" fillId="0" borderId="0" xfId="5" applyFont="1"/>
    <xf numFmtId="164" fontId="7" fillId="0" borderId="0" xfId="5" applyFont="1"/>
    <xf numFmtId="165" fontId="0" fillId="0" borderId="0" xfId="0" applyNumberFormat="1"/>
    <xf numFmtId="173" fontId="16" fillId="8" borderId="0" xfId="0" applyNumberFormat="1" applyFont="1" applyFill="1"/>
    <xf numFmtId="173" fontId="16" fillId="8" borderId="15" xfId="0" applyNumberFormat="1" applyFont="1" applyFill="1" applyBorder="1"/>
    <xf numFmtId="173" fontId="16" fillId="8" borderId="16" xfId="0" applyNumberFormat="1" applyFont="1" applyFill="1" applyBorder="1"/>
    <xf numFmtId="173" fontId="16" fillId="8" borderId="17" xfId="0" applyNumberFormat="1" applyFont="1" applyFill="1" applyBorder="1"/>
    <xf numFmtId="173" fontId="16" fillId="8" borderId="18" xfId="0" applyNumberFormat="1" applyFont="1" applyFill="1" applyBorder="1"/>
    <xf numFmtId="0" fontId="0" fillId="4" borderId="0" xfId="0" applyFill="1" applyAlignment="1">
      <alignment horizontal="left"/>
    </xf>
    <xf numFmtId="0" fontId="0" fillId="4" borderId="4" xfId="0" applyFill="1" applyBorder="1" applyAlignment="1">
      <alignment horizontal="left"/>
    </xf>
    <xf numFmtId="0" fontId="0" fillId="4" borderId="0" xfId="0" applyNumberFormat="1" applyFill="1" applyAlignment="1">
      <alignment horizontal="left" vertical="center" wrapText="1"/>
    </xf>
    <xf numFmtId="0" fontId="2" fillId="2" borderId="0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168" fontId="4" fillId="6" borderId="0" xfId="4" applyNumberFormat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16" fillId="4" borderId="4" xfId="0" applyFont="1" applyFill="1" applyBorder="1" applyAlignment="1">
      <alignment horizontal="left" vertical="top" wrapText="1"/>
    </xf>
    <xf numFmtId="0" fontId="16" fillId="4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0" fillId="4" borderId="4" xfId="0" applyFill="1" applyBorder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4" borderId="0" xfId="0" applyFill="1" applyBorder="1" applyAlignment="1">
      <alignment horizontal="left" vertical="top" wrapText="1"/>
    </xf>
    <xf numFmtId="172" fontId="2" fillId="5" borderId="7" xfId="3" applyNumberFormat="1" applyFont="1" applyFill="1" applyBorder="1" applyAlignment="1">
      <alignment horizontal="right"/>
    </xf>
    <xf numFmtId="172" fontId="2" fillId="5" borderId="5" xfId="3" applyNumberFormat="1" applyFont="1" applyFill="1" applyBorder="1" applyAlignment="1">
      <alignment horizontal="right"/>
    </xf>
    <xf numFmtId="172" fontId="2" fillId="5" borderId="7" xfId="3" applyNumberFormat="1" applyFont="1" applyFill="1" applyBorder="1" applyAlignment="1">
      <alignment horizontal="center"/>
    </xf>
    <xf numFmtId="172" fontId="2" fillId="5" borderId="5" xfId="3" applyNumberFormat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165" fontId="5" fillId="0" borderId="0" xfId="2" applyNumberFormat="1" applyFont="1" applyAlignment="1">
      <alignment horizontal="center"/>
    </xf>
    <xf numFmtId="165" fontId="3" fillId="0" borderId="0" xfId="2" applyNumberFormat="1" applyFont="1" applyAlignment="1">
      <alignment horizontal="center"/>
    </xf>
    <xf numFmtId="165" fontId="2" fillId="5" borderId="7" xfId="2" applyNumberFormat="1" applyFont="1" applyFill="1" applyBorder="1" applyAlignment="1">
      <alignment horizontal="center"/>
    </xf>
    <xf numFmtId="165" fontId="2" fillId="5" borderId="5" xfId="2" applyNumberFormat="1" applyFont="1" applyFill="1" applyBorder="1" applyAlignment="1">
      <alignment horizontal="center"/>
    </xf>
    <xf numFmtId="165" fontId="2" fillId="5" borderId="0" xfId="2" applyNumberFormat="1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165" fontId="6" fillId="0" borderId="0" xfId="2" applyNumberFormat="1" applyFont="1" applyAlignment="1">
      <alignment horizontal="center"/>
    </xf>
    <xf numFmtId="43" fontId="6" fillId="0" borderId="0" xfId="1" applyFont="1" applyAlignment="1">
      <alignment horizontal="center"/>
    </xf>
    <xf numFmtId="170" fontId="6" fillId="0" borderId="0" xfId="2" applyNumberFormat="1" applyFont="1" applyAlignment="1">
      <alignment horizontal="right"/>
    </xf>
    <xf numFmtId="169" fontId="6" fillId="0" borderId="0" xfId="1" applyNumberFormat="1" applyFont="1" applyAlignment="1">
      <alignment horizontal="center"/>
    </xf>
  </cellXfs>
  <cellStyles count="10">
    <cellStyle name="Accent2" xfId="4" builtinId="33"/>
    <cellStyle name="Comma" xfId="1" builtinId="3"/>
    <cellStyle name="Comma 2" xfId="6"/>
    <cellStyle name="Currency" xfId="2" builtinId="4"/>
    <cellStyle name="Currency 2" xfId="5"/>
    <cellStyle name="Currency 4" xfId="9"/>
    <cellStyle name="Input 2" xfId="8"/>
    <cellStyle name="Normal" xfId="0" builtinId="0"/>
    <cellStyle name="Percent" xfId="3" builtinId="5"/>
    <cellStyle name="Style 1" xfId="7"/>
  </cellStyles>
  <dxfs count="0"/>
  <tableStyles count="0" defaultTableStyle="TableStyleMedium9" defaultPivotStyle="PivotStyleLight16"/>
  <colors>
    <mruColors>
      <color rgb="FF0065A6"/>
      <color rgb="FF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s\BUD1213\Labour%20Budget%20Templates\Network%20Revenue%20&amp;%20Services%20v3%20updated%20(new%20oncost%20rates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rol"/>
      <sheetName val="FY2012 Labour Budget"/>
      <sheetName val="Summary"/>
      <sheetName val="Head Count"/>
      <sheetName val="Category Split"/>
      <sheetName val="Cost Split"/>
      <sheetName val="4520"/>
      <sheetName val="4520 LH"/>
      <sheetName val="4521"/>
      <sheetName val="4521 LH"/>
      <sheetName val="4909"/>
      <sheetName val="4909 LH"/>
      <sheetName val="Sheet1"/>
    </sheetNames>
    <sheetDataSet>
      <sheetData sheetId="0">
        <row r="6">
          <cell r="D6">
            <v>4.0399999999999991E-2</v>
          </cell>
        </row>
        <row r="7">
          <cell r="D7">
            <v>0.02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47"/>
  <sheetViews>
    <sheetView showGridLines="0" tabSelected="1" topLeftCell="A28" workbookViewId="0">
      <selection activeCell="C6" sqref="C6"/>
    </sheetView>
  </sheetViews>
  <sheetFormatPr defaultRowHeight="15"/>
  <cols>
    <col min="1" max="1" width="2.42578125" customWidth="1"/>
    <col min="2" max="2" width="40.42578125" customWidth="1"/>
    <col min="3" max="8" width="15.28515625" customWidth="1"/>
  </cols>
  <sheetData>
    <row r="1" spans="1:3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</row>
    <row r="2" spans="1:33">
      <c r="A2" s="18"/>
      <c r="B2" s="42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</row>
    <row r="3" spans="1:33">
      <c r="A3" s="18"/>
      <c r="B3" s="36" t="s">
        <v>1</v>
      </c>
      <c r="C3" s="34" t="s">
        <v>15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>
      <c r="A4" s="18"/>
      <c r="B4" s="36" t="s">
        <v>25</v>
      </c>
      <c r="C4" s="38" t="s">
        <v>26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</row>
    <row r="5" spans="1:33">
      <c r="A5" s="18"/>
      <c r="B5" s="36" t="s">
        <v>27</v>
      </c>
      <c r="C5" s="39">
        <v>95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</row>
    <row r="6" spans="1:33">
      <c r="A6" s="18"/>
      <c r="B6" s="37" t="s">
        <v>62</v>
      </c>
      <c r="C6" s="40">
        <f>D42</f>
        <v>98.769765389966778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</row>
    <row r="7" spans="1:3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</row>
    <row r="8" spans="1:3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3">
      <c r="A9" s="18"/>
      <c r="B9" s="42" t="s">
        <v>2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33">
      <c r="A10" s="18"/>
      <c r="B10" s="41" t="s">
        <v>29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</row>
    <row r="11" spans="1:33">
      <c r="A11" s="18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</row>
    <row r="12" spans="1:33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3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</row>
    <row r="14" spans="1:33">
      <c r="A14" s="18"/>
      <c r="B14" s="42" t="s">
        <v>30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</row>
    <row r="15" spans="1:33">
      <c r="A15" s="18"/>
      <c r="B15" s="46" t="s">
        <v>44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</row>
    <row r="16" spans="1:33">
      <c r="A16" s="18"/>
      <c r="B16" s="24" t="s">
        <v>45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</row>
    <row r="17" spans="1:33">
      <c r="A17" s="18"/>
      <c r="B17" s="92" t="s">
        <v>46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</row>
    <row r="18" spans="1:33">
      <c r="A18" s="18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</row>
    <row r="19" spans="1:33">
      <c r="A19" s="18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</row>
    <row r="20" spans="1:33">
      <c r="A20" s="18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19"/>
      <c r="R20" s="48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</row>
    <row r="21" spans="1:33">
      <c r="A21" s="18"/>
      <c r="B21" s="19"/>
      <c r="C21" s="50"/>
      <c r="D21" s="51"/>
      <c r="E21" s="50"/>
      <c r="F21" s="50"/>
      <c r="G21" s="50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</row>
    <row r="22" spans="1:33">
      <c r="A22" s="18"/>
      <c r="B22" s="42" t="s">
        <v>21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</row>
    <row r="23" spans="1:3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</row>
    <row r="24" spans="1:33">
      <c r="A24" s="18"/>
      <c r="B24" s="43" t="s">
        <v>16</v>
      </c>
      <c r="C24" s="21" t="s">
        <v>8</v>
      </c>
      <c r="D24" s="21" t="s">
        <v>9</v>
      </c>
      <c r="E24" s="21" t="s">
        <v>10</v>
      </c>
      <c r="F24" s="21" t="s">
        <v>11</v>
      </c>
      <c r="G24" s="21" t="s">
        <v>12</v>
      </c>
      <c r="H24" s="44" t="s">
        <v>3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</row>
    <row r="25" spans="1:33">
      <c r="A25" s="18"/>
      <c r="B25" s="19" t="s">
        <v>17</v>
      </c>
      <c r="C25" s="25">
        <f>Projected!E65</f>
        <v>36638.116320379821</v>
      </c>
      <c r="D25" s="52">
        <f>Projected!F65</f>
        <v>37880.7896306763</v>
      </c>
      <c r="E25" s="52">
        <f>Projected!G65</f>
        <v>39371.398702643404</v>
      </c>
      <c r="F25" s="52">
        <f>Projected!H65</f>
        <v>41009.445745666882</v>
      </c>
      <c r="G25" s="52">
        <f>Projected!I65</f>
        <v>42639.981308514587</v>
      </c>
      <c r="H25" s="26">
        <f>SUM(C25:G25)</f>
        <v>197539.73170788097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</row>
    <row r="26" spans="1:33">
      <c r="A26" s="18"/>
      <c r="B26" s="19" t="s">
        <v>18</v>
      </c>
      <c r="C26" s="52">
        <f>Projected!E73</f>
        <v>55485.623800860136</v>
      </c>
      <c r="D26" s="52">
        <f>Projected!F73</f>
        <v>57367.557446125786</v>
      </c>
      <c r="E26" s="52">
        <f>Projected!G73</f>
        <v>59624.970831630832</v>
      </c>
      <c r="F26" s="52">
        <f>Projected!H73</f>
        <v>62105.667743080834</v>
      </c>
      <c r="G26" s="52">
        <f>Projected!I73</f>
        <v>64574.989092545715</v>
      </c>
      <c r="H26" s="53">
        <f t="shared" ref="H26:H27" si="0">SUM(C26:G26)</f>
        <v>299158.8089142433</v>
      </c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</row>
    <row r="27" spans="1:33">
      <c r="A27" s="18"/>
      <c r="B27" s="19" t="s">
        <v>19</v>
      </c>
      <c r="C27" s="52">
        <f>(C25+C26)*C29</f>
        <v>3405.8987425637879</v>
      </c>
      <c r="D27" s="52">
        <f t="shared" ref="D27:G27" si="1">(D25+D26)*D29</f>
        <v>3521.4183131646937</v>
      </c>
      <c r="E27" s="52">
        <f t="shared" si="1"/>
        <v>3659.9861237877249</v>
      </c>
      <c r="F27" s="52">
        <f t="shared" si="1"/>
        <v>3812.2598464679127</v>
      </c>
      <c r="G27" s="52">
        <f t="shared" si="1"/>
        <v>3963.835297963476</v>
      </c>
      <c r="H27" s="53">
        <f t="shared" si="0"/>
        <v>18363.398323947593</v>
      </c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</row>
    <row r="28" spans="1:33">
      <c r="A28" s="18"/>
      <c r="B28" s="27" t="s">
        <v>20</v>
      </c>
      <c r="C28" s="28">
        <f>SUM(C25:C27)</f>
        <v>95529.638863803746</v>
      </c>
      <c r="D28" s="54">
        <f t="shared" ref="D28:G28" si="2">SUM(D25:D27)</f>
        <v>98769.765389966778</v>
      </c>
      <c r="E28" s="54">
        <f t="shared" si="2"/>
        <v>102656.35565806196</v>
      </c>
      <c r="F28" s="54">
        <f t="shared" si="2"/>
        <v>106927.37333521563</v>
      </c>
      <c r="G28" s="54">
        <f t="shared" si="2"/>
        <v>111178.80569902378</v>
      </c>
      <c r="H28" s="54">
        <f>SUM(H25:H27)</f>
        <v>515061.9389460719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</row>
    <row r="29" spans="1:33" s="19" customFormat="1">
      <c r="B29" s="27" t="s">
        <v>52</v>
      </c>
      <c r="C29" s="67">
        <v>3.6970912579986831E-2</v>
      </c>
      <c r="D29" s="67">
        <v>3.6970912579986831E-2</v>
      </c>
      <c r="E29" s="67">
        <v>3.6970912579986831E-2</v>
      </c>
      <c r="F29" s="67">
        <v>3.6970912579986831E-2</v>
      </c>
      <c r="G29" s="67">
        <v>3.6970912579986831E-2</v>
      </c>
    </row>
    <row r="30" spans="1:33" s="19" customFormat="1"/>
    <row r="31" spans="1:33">
      <c r="A31" s="18"/>
      <c r="B31" s="19"/>
      <c r="C31" s="50"/>
      <c r="D31" s="50"/>
      <c r="E31" s="50"/>
      <c r="F31" s="50"/>
      <c r="G31" s="50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</row>
    <row r="32" spans="1:33">
      <c r="A32" s="18"/>
      <c r="B32" s="43" t="s">
        <v>4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</row>
    <row r="33" spans="1:33">
      <c r="A33" s="18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</row>
    <row r="34" spans="1:33">
      <c r="A34" s="18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</row>
    <row r="35" spans="1:3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</row>
    <row r="36" spans="1:33">
      <c r="A36" s="18"/>
      <c r="B36" s="42" t="s">
        <v>22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</row>
    <row r="37" spans="1:33">
      <c r="A37" s="18"/>
      <c r="B37" s="22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3">
      <c r="A38" s="18"/>
      <c r="B38" s="43" t="s">
        <v>5</v>
      </c>
      <c r="C38" s="21" t="s">
        <v>8</v>
      </c>
      <c r="D38" s="21" t="s">
        <v>9</v>
      </c>
      <c r="E38" s="21" t="s">
        <v>10</v>
      </c>
      <c r="F38" s="21" t="s">
        <v>11</v>
      </c>
      <c r="G38" s="21" t="s">
        <v>12</v>
      </c>
      <c r="H38" s="44" t="s">
        <v>3</v>
      </c>
      <c r="I38" s="19"/>
      <c r="J38" s="19"/>
      <c r="K38" s="19"/>
      <c r="L38" s="19"/>
      <c r="M38" s="19"/>
      <c r="N38" s="19"/>
      <c r="O38" s="19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>
      <c r="A39" s="18"/>
      <c r="B39" s="19" t="s">
        <v>13</v>
      </c>
      <c r="C39" s="30">
        <v>1000</v>
      </c>
      <c r="D39" s="30">
        <v>1000</v>
      </c>
      <c r="E39" s="30">
        <v>1000</v>
      </c>
      <c r="F39" s="30">
        <v>1000</v>
      </c>
      <c r="G39" s="30">
        <v>1000</v>
      </c>
      <c r="H39" s="31">
        <v>5000</v>
      </c>
      <c r="I39" s="19"/>
      <c r="J39" s="19"/>
      <c r="K39" s="19"/>
      <c r="L39" s="19"/>
      <c r="M39" s="19"/>
      <c r="N39" s="19"/>
      <c r="O39" s="19"/>
      <c r="P39" s="19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>
      <c r="A41" s="18"/>
      <c r="B41" s="43" t="s">
        <v>6</v>
      </c>
      <c r="C41" s="21" t="s">
        <v>8</v>
      </c>
      <c r="D41" s="21" t="s">
        <v>9</v>
      </c>
      <c r="E41" s="21" t="s">
        <v>10</v>
      </c>
      <c r="F41" s="21" t="s">
        <v>11</v>
      </c>
      <c r="G41" s="21" t="s">
        <v>12</v>
      </c>
      <c r="H41" s="44" t="s">
        <v>3</v>
      </c>
      <c r="I41" s="19"/>
      <c r="J41" s="19"/>
      <c r="K41" s="19"/>
      <c r="L41" s="19"/>
      <c r="M41" s="19"/>
      <c r="N41" s="19"/>
      <c r="O41" s="19"/>
      <c r="P41" s="19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3">
      <c r="A42" s="18"/>
      <c r="B42" s="19" t="s">
        <v>7</v>
      </c>
      <c r="C42" s="82">
        <f>C28/C39</f>
        <v>95.52963886380374</v>
      </c>
      <c r="D42" s="82">
        <f>D28/D39</f>
        <v>98.769765389966778</v>
      </c>
      <c r="E42" s="82">
        <f t="shared" ref="E42:H42" si="3">E28/E39</f>
        <v>102.65635565806197</v>
      </c>
      <c r="F42" s="82">
        <f t="shared" si="3"/>
        <v>106.92737333521562</v>
      </c>
      <c r="G42" s="82">
        <f t="shared" si="3"/>
        <v>111.17880569902378</v>
      </c>
      <c r="H42" s="82">
        <f t="shared" si="3"/>
        <v>103.01238778921437</v>
      </c>
      <c r="I42" s="19"/>
      <c r="J42" s="19"/>
      <c r="K42" s="19"/>
      <c r="L42" s="19"/>
      <c r="M42" s="19"/>
      <c r="N42" s="19"/>
      <c r="O42" s="19"/>
      <c r="P42" s="19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>
      <c r="A44" s="18"/>
      <c r="B44" s="43" t="s">
        <v>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>
      <c r="A45" s="18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>
      <c r="A46" s="18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</row>
    <row r="47" spans="1:33"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</row>
  </sheetData>
  <mergeCells count="5">
    <mergeCell ref="B47:P47"/>
    <mergeCell ref="B45:P45"/>
    <mergeCell ref="B46:P46"/>
    <mergeCell ref="B17:P18"/>
    <mergeCell ref="B33:P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showGridLines="0" workbookViewId="0"/>
  </sheetViews>
  <sheetFormatPr defaultRowHeight="15"/>
  <cols>
    <col min="1" max="1" width="42.5703125" bestFit="1" customWidth="1"/>
    <col min="2" max="7" width="12.85546875" customWidth="1"/>
  </cols>
  <sheetData>
    <row r="1" spans="1:7">
      <c r="A1" s="93" t="s">
        <v>37</v>
      </c>
      <c r="B1" s="93"/>
      <c r="C1" s="93"/>
      <c r="D1" s="93"/>
      <c r="E1" s="93"/>
      <c r="F1" s="93"/>
      <c r="G1" s="93"/>
    </row>
    <row r="2" spans="1:7">
      <c r="A2" s="10" t="s">
        <v>1</v>
      </c>
      <c r="B2" s="8" t="s">
        <v>15</v>
      </c>
      <c r="C2" s="9"/>
      <c r="D2" s="9"/>
      <c r="E2" s="9"/>
      <c r="F2" s="9"/>
      <c r="G2" s="9"/>
    </row>
    <row r="3" spans="1:7">
      <c r="A3" s="10" t="s">
        <v>25</v>
      </c>
      <c r="B3" s="94" t="s">
        <v>26</v>
      </c>
      <c r="C3" s="95"/>
      <c r="D3" s="95"/>
      <c r="E3" s="95"/>
      <c r="F3" s="95"/>
      <c r="G3" s="95"/>
    </row>
    <row r="4" spans="1:7">
      <c r="A4" s="37" t="s">
        <v>62</v>
      </c>
      <c r="B4" s="96">
        <f>'AER Summary'!C6</f>
        <v>98.769765389966778</v>
      </c>
      <c r="C4" s="96"/>
      <c r="D4" s="96"/>
      <c r="E4" s="96"/>
      <c r="F4" s="96"/>
      <c r="G4" s="96"/>
    </row>
    <row r="6" spans="1:7">
      <c r="A6" s="11" t="s">
        <v>38</v>
      </c>
      <c r="B6" s="7"/>
      <c r="C6" s="7"/>
      <c r="D6" s="7"/>
      <c r="E6" s="7"/>
      <c r="F6" s="7"/>
      <c r="G6" s="7"/>
    </row>
    <row r="9" spans="1:7">
      <c r="A9" s="12" t="s">
        <v>39</v>
      </c>
      <c r="B9" s="7"/>
      <c r="C9" s="7"/>
      <c r="D9" s="7"/>
      <c r="E9" s="7"/>
      <c r="F9" s="7"/>
      <c r="G9" s="7"/>
    </row>
    <row r="10" spans="1:7" ht="30">
      <c r="A10" s="13" t="s">
        <v>40</v>
      </c>
      <c r="B10" s="14" t="s">
        <v>41</v>
      </c>
      <c r="C10" s="14" t="s">
        <v>42</v>
      </c>
      <c r="D10" s="14" t="s">
        <v>43</v>
      </c>
      <c r="E10" s="7"/>
      <c r="F10" s="7"/>
      <c r="G10" s="7"/>
    </row>
    <row r="11" spans="1:7" ht="30">
      <c r="A11" s="15" t="s">
        <v>15</v>
      </c>
      <c r="B11" s="16">
        <f>B4</f>
        <v>98.769765389966778</v>
      </c>
      <c r="C11" s="17"/>
      <c r="D11" s="17"/>
      <c r="E11" s="7"/>
      <c r="F11" s="7"/>
      <c r="G11" s="7"/>
    </row>
  </sheetData>
  <mergeCells count="3">
    <mergeCell ref="A1:G1"/>
    <mergeCell ref="B3:G3"/>
    <mergeCell ref="B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8"/>
  <sheetViews>
    <sheetView showGridLines="0" workbookViewId="0"/>
  </sheetViews>
  <sheetFormatPr defaultRowHeight="15"/>
  <sheetData>
    <row r="1" spans="1:18">
      <c r="A1" s="100" t="s">
        <v>31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"/>
      <c r="M1" s="1"/>
      <c r="N1" s="1"/>
      <c r="O1" s="1"/>
      <c r="P1" s="1"/>
      <c r="Q1" s="1"/>
      <c r="R1" s="1"/>
    </row>
    <row r="2" spans="1:18">
      <c r="A2" s="3" t="s">
        <v>1</v>
      </c>
      <c r="B2" s="2"/>
      <c r="C2" s="101" t="s">
        <v>15</v>
      </c>
      <c r="D2" s="102"/>
      <c r="E2" s="102"/>
      <c r="F2" s="102"/>
      <c r="G2" s="102"/>
      <c r="H2" s="102"/>
      <c r="I2" s="102"/>
      <c r="J2" s="102"/>
      <c r="K2" s="102"/>
      <c r="L2" s="1"/>
      <c r="M2" s="1"/>
      <c r="N2" s="1"/>
      <c r="O2" s="1"/>
      <c r="P2" s="1"/>
      <c r="Q2" s="1"/>
      <c r="R2" s="4"/>
    </row>
    <row r="3" spans="1:18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4"/>
    </row>
    <row r="4" spans="1:18">
      <c r="A4" s="97" t="s">
        <v>32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1"/>
      <c r="Q4" s="1"/>
      <c r="R4" s="5"/>
    </row>
    <row r="5" spans="1:18">
      <c r="A5" s="103" t="s">
        <v>33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"/>
      <c r="Q5" s="1"/>
      <c r="R5" s="5"/>
    </row>
    <row r="6" spans="1:18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"/>
      <c r="Q6" s="1"/>
      <c r="R6" s="1"/>
    </row>
    <row r="7" spans="1:18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"/>
      <c r="Q7" s="1"/>
      <c r="R7" s="1"/>
    </row>
    <row r="8" spans="1:18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"/>
      <c r="Q8" s="1"/>
      <c r="R8" s="1"/>
    </row>
    <row r="11" spans="1:18">
      <c r="A11" s="97" t="s">
        <v>34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1"/>
      <c r="Q11" s="1"/>
      <c r="R11" s="1"/>
    </row>
    <row r="12" spans="1:18">
      <c r="A12" s="103" t="s">
        <v>35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"/>
      <c r="Q12" s="1"/>
      <c r="R12" s="1"/>
    </row>
    <row r="13" spans="1:18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"/>
      <c r="Q13" s="1"/>
      <c r="R13" s="1"/>
    </row>
    <row r="14" spans="1:18">
      <c r="A14" s="105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"/>
      <c r="Q14" s="1"/>
      <c r="R14" s="1"/>
    </row>
    <row r="17" spans="1:15">
      <c r="A17" s="97" t="s">
        <v>2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</row>
    <row r="18" spans="1:15">
      <c r="A18" s="98" t="s">
        <v>36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</row>
    <row r="19" spans="1:15">
      <c r="A19" s="99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</row>
    <row r="20" spans="1:15">
      <c r="A20" s="99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</row>
    <row r="21" spans="1:15">
      <c r="A21" s="99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</row>
    <row r="22" spans="1:15" ht="23.25" customHeight="1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</row>
    <row r="28" spans="1:15">
      <c r="A28" s="1"/>
      <c r="B28" s="6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</sheetData>
  <mergeCells count="8">
    <mergeCell ref="A17:O17"/>
    <mergeCell ref="A18:O22"/>
    <mergeCell ref="A1:K1"/>
    <mergeCell ref="C2:K2"/>
    <mergeCell ref="A4:O4"/>
    <mergeCell ref="A5:O8"/>
    <mergeCell ref="A11:O11"/>
    <mergeCell ref="A12:O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P102"/>
  <sheetViews>
    <sheetView showGridLines="0" topLeftCell="A43" workbookViewId="0">
      <selection activeCell="E57" sqref="E57:I60"/>
    </sheetView>
  </sheetViews>
  <sheetFormatPr defaultRowHeight="15"/>
  <cols>
    <col min="1" max="1" width="2.42578125" style="19" customWidth="1"/>
    <col min="2" max="2" width="39" style="19" customWidth="1"/>
    <col min="3" max="3" width="22.28515625" style="19" customWidth="1"/>
    <col min="4" max="4" width="21.85546875" style="19" customWidth="1"/>
    <col min="5" max="12" width="12.5703125" style="19" customWidth="1"/>
    <col min="13" max="14" width="5.42578125" style="19" customWidth="1"/>
    <col min="15" max="15" width="3.28515625" style="19" customWidth="1"/>
    <col min="16" max="16" width="24.140625" style="19" customWidth="1"/>
    <col min="17" max="17" width="2.42578125" style="19" customWidth="1"/>
    <col min="18" max="16384" width="9.140625" style="19"/>
  </cols>
  <sheetData>
    <row r="2" spans="2:16">
      <c r="B2" s="42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2:16">
      <c r="B3" s="36" t="s">
        <v>1</v>
      </c>
      <c r="C3" s="34" t="s">
        <v>15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2:16">
      <c r="B4" s="36" t="s">
        <v>25</v>
      </c>
      <c r="C4" s="55" t="s">
        <v>26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2:16">
      <c r="B5" s="36" t="s">
        <v>27</v>
      </c>
      <c r="C5" s="39">
        <v>95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2:16">
      <c r="B6" s="37" t="s">
        <v>28</v>
      </c>
      <c r="C6" s="40">
        <v>96.789735879189578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9" spans="2:16">
      <c r="B9" s="42" t="s">
        <v>2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2:16">
      <c r="B10" s="57" t="s">
        <v>29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</row>
    <row r="11" spans="2:16"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4" spans="2:16">
      <c r="B14" s="42" t="s">
        <v>30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2:16" ht="19.5" customHeight="1"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</row>
    <row r="16" spans="2:16"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23" spans="2:16">
      <c r="B23" s="42" t="s">
        <v>47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2:16">
      <c r="B24" s="60"/>
    </row>
    <row r="26" spans="2:16">
      <c r="B26" s="43" t="s">
        <v>5</v>
      </c>
      <c r="C26" s="21" t="s">
        <v>8</v>
      </c>
      <c r="D26" s="21" t="s">
        <v>9</v>
      </c>
      <c r="E26" s="118" t="s">
        <v>10</v>
      </c>
      <c r="F26" s="119"/>
      <c r="G26" s="118" t="s">
        <v>11</v>
      </c>
      <c r="H26" s="120"/>
      <c r="I26" s="118" t="s">
        <v>12</v>
      </c>
      <c r="J26" s="120"/>
      <c r="K26" s="118" t="s">
        <v>3</v>
      </c>
      <c r="L26" s="120"/>
    </row>
    <row r="27" spans="2:16">
      <c r="B27" s="19" t="s">
        <v>13</v>
      </c>
      <c r="C27" s="61">
        <v>1000</v>
      </c>
      <c r="D27" s="61">
        <v>1000</v>
      </c>
      <c r="E27" s="124">
        <v>1000</v>
      </c>
      <c r="F27" s="124"/>
      <c r="G27" s="124">
        <v>1000</v>
      </c>
      <c r="H27" s="124"/>
      <c r="I27" s="124">
        <v>1000</v>
      </c>
      <c r="J27" s="124"/>
      <c r="K27" s="124">
        <v>5000</v>
      </c>
      <c r="L27" s="124"/>
    </row>
    <row r="28" spans="2:16">
      <c r="B28" s="19" t="s">
        <v>48</v>
      </c>
      <c r="C28" s="61"/>
      <c r="D28" s="61"/>
      <c r="E28" s="123"/>
      <c r="F28" s="123"/>
      <c r="G28" s="123"/>
      <c r="H28" s="123"/>
      <c r="I28" s="123"/>
      <c r="J28" s="123"/>
      <c r="K28" s="124"/>
      <c r="L28" s="124"/>
    </row>
    <row r="29" spans="2:16">
      <c r="C29" s="61"/>
      <c r="D29" s="61"/>
      <c r="E29" s="123"/>
      <c r="F29" s="123"/>
      <c r="G29" s="123"/>
      <c r="H29" s="123"/>
      <c r="I29" s="123"/>
      <c r="J29" s="123"/>
      <c r="K29" s="124"/>
      <c r="L29" s="124"/>
    </row>
    <row r="31" spans="2:16">
      <c r="B31" s="43" t="s">
        <v>6</v>
      </c>
      <c r="C31" s="21" t="s">
        <v>8</v>
      </c>
      <c r="D31" s="21" t="s">
        <v>9</v>
      </c>
      <c r="E31" s="118" t="s">
        <v>10</v>
      </c>
      <c r="F31" s="119"/>
      <c r="G31" s="118" t="s">
        <v>11</v>
      </c>
      <c r="H31" s="120"/>
      <c r="I31" s="118" t="s">
        <v>12</v>
      </c>
      <c r="J31" s="120"/>
      <c r="K31" s="118" t="s">
        <v>49</v>
      </c>
      <c r="L31" s="120"/>
    </row>
    <row r="32" spans="2:16">
      <c r="B32" s="19" t="s">
        <v>48</v>
      </c>
      <c r="C32" s="62">
        <v>96.789735879189578</v>
      </c>
      <c r="D32" s="62">
        <v>99.20947927616929</v>
      </c>
      <c r="E32" s="122">
        <v>101.68971625807352</v>
      </c>
      <c r="F32" s="122"/>
      <c r="G32" s="122">
        <v>104.23195916452535</v>
      </c>
      <c r="H32" s="122"/>
      <c r="I32" s="122">
        <v>106.83775814363847</v>
      </c>
      <c r="J32" s="122"/>
      <c r="K32" s="122">
        <v>101.75172974431925</v>
      </c>
      <c r="L32" s="122"/>
    </row>
    <row r="33" spans="2:16">
      <c r="C33" s="63"/>
      <c r="D33" s="63"/>
      <c r="E33" s="63"/>
      <c r="F33" s="63"/>
      <c r="G33" s="63"/>
      <c r="H33" s="63"/>
      <c r="I33" s="63"/>
      <c r="J33" s="63"/>
      <c r="K33" s="63"/>
      <c r="L33" s="63"/>
    </row>
    <row r="34" spans="2:16">
      <c r="B34" s="43" t="s">
        <v>50</v>
      </c>
      <c r="C34" s="21" t="s">
        <v>8</v>
      </c>
      <c r="D34" s="21" t="s">
        <v>9</v>
      </c>
      <c r="E34" s="118" t="s">
        <v>10</v>
      </c>
      <c r="F34" s="119"/>
      <c r="G34" s="118" t="s">
        <v>11</v>
      </c>
      <c r="H34" s="120"/>
      <c r="I34" s="118" t="s">
        <v>12</v>
      </c>
      <c r="J34" s="120"/>
      <c r="K34" s="118" t="s">
        <v>3</v>
      </c>
      <c r="L34" s="120"/>
    </row>
    <row r="35" spans="2:16">
      <c r="B35" s="19" t="s">
        <v>48</v>
      </c>
      <c r="C35" s="64">
        <v>96789.735879189582</v>
      </c>
      <c r="D35" s="64">
        <v>99209.479276169295</v>
      </c>
      <c r="E35" s="121">
        <v>101689.71625807352</v>
      </c>
      <c r="F35" s="121"/>
      <c r="G35" s="121">
        <v>104231.95916452535</v>
      </c>
      <c r="H35" s="121"/>
      <c r="I35" s="121">
        <v>106837.75814363846</v>
      </c>
      <c r="J35" s="121"/>
      <c r="K35" s="111">
        <v>508758.64872159623</v>
      </c>
      <c r="L35" s="111"/>
    </row>
    <row r="36" spans="2:16">
      <c r="C36" s="64"/>
      <c r="D36" s="64"/>
      <c r="E36" s="121"/>
      <c r="F36" s="121"/>
      <c r="G36" s="121"/>
      <c r="H36" s="121"/>
      <c r="I36" s="121"/>
      <c r="J36" s="121"/>
      <c r="K36" s="65"/>
      <c r="L36" s="65"/>
    </row>
    <row r="37" spans="2:16">
      <c r="C37" s="64"/>
      <c r="D37" s="64"/>
      <c r="E37" s="66"/>
      <c r="F37" s="66"/>
      <c r="G37" s="66"/>
      <c r="H37" s="66"/>
      <c r="I37" s="66"/>
      <c r="J37" s="66"/>
      <c r="K37" s="65"/>
      <c r="L37" s="65"/>
    </row>
    <row r="39" spans="2:16">
      <c r="B39" s="43" t="s">
        <v>4</v>
      </c>
    </row>
    <row r="40" spans="2:16">
      <c r="B40" s="91" t="s">
        <v>14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</row>
    <row r="41" spans="2:16">
      <c r="B41" s="90" t="s">
        <v>24</v>
      </c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</row>
    <row r="42" spans="2:16">
      <c r="B42" s="90" t="s">
        <v>23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</row>
    <row r="45" spans="2:16">
      <c r="B45" s="42" t="s">
        <v>51</v>
      </c>
      <c r="C45" s="20"/>
      <c r="D45" s="20"/>
      <c r="E45" s="20"/>
      <c r="F45" s="20"/>
      <c r="G45" s="20"/>
      <c r="H45" s="20"/>
    </row>
    <row r="47" spans="2:16">
      <c r="B47" s="43" t="s">
        <v>16</v>
      </c>
      <c r="C47" s="21" t="s">
        <v>8</v>
      </c>
      <c r="D47" s="21" t="s">
        <v>9</v>
      </c>
      <c r="E47" s="116" t="s">
        <v>10</v>
      </c>
      <c r="F47" s="117"/>
      <c r="G47" s="118" t="s">
        <v>11</v>
      </c>
      <c r="H47" s="119"/>
      <c r="I47" s="118" t="s">
        <v>12</v>
      </c>
      <c r="J47" s="119"/>
      <c r="K47" s="118" t="s">
        <v>3</v>
      </c>
      <c r="L47" s="120"/>
    </row>
    <row r="48" spans="2:16">
      <c r="B48" s="19" t="s">
        <v>17</v>
      </c>
      <c r="C48" s="52">
        <v>36314.913589433861</v>
      </c>
      <c r="D48" s="52">
        <v>37222.786429169711</v>
      </c>
      <c r="E48" s="111">
        <v>38153.356089898945</v>
      </c>
      <c r="F48" s="111"/>
      <c r="G48" s="111">
        <v>39107.189992146421</v>
      </c>
      <c r="H48" s="111"/>
      <c r="I48" s="111">
        <v>40084.869741950068</v>
      </c>
      <c r="J48" s="111"/>
      <c r="K48" s="112">
        <v>190883.11584259901</v>
      </c>
      <c r="L48" s="112"/>
    </row>
    <row r="49" spans="2:12">
      <c r="B49" s="19" t="s">
        <v>18</v>
      </c>
      <c r="C49" s="52">
        <v>54996.157994707246</v>
      </c>
      <c r="D49" s="52">
        <v>56371.061944574911</v>
      </c>
      <c r="E49" s="111">
        <v>57780.33849318928</v>
      </c>
      <c r="F49" s="111"/>
      <c r="G49" s="111">
        <v>59224.846955519009</v>
      </c>
      <c r="H49" s="111"/>
      <c r="I49" s="111">
        <v>60705.468129406974</v>
      </c>
      <c r="J49" s="111"/>
      <c r="K49" s="112">
        <v>289077.87351739744</v>
      </c>
      <c r="L49" s="112"/>
    </row>
    <row r="50" spans="2:12">
      <c r="B50" s="19" t="s">
        <v>19</v>
      </c>
      <c r="C50" s="52">
        <v>3375.8536451222008</v>
      </c>
      <c r="D50" s="52">
        <v>3460.249986250255</v>
      </c>
      <c r="E50" s="111">
        <v>3546.7562359065105</v>
      </c>
      <c r="F50" s="111"/>
      <c r="G50" s="111">
        <v>3635.4251418041736</v>
      </c>
      <c r="H50" s="111"/>
      <c r="I50" s="111">
        <v>3726.3107703492774</v>
      </c>
      <c r="J50" s="111"/>
      <c r="K50" s="112">
        <v>17744.595779432417</v>
      </c>
      <c r="L50" s="112"/>
    </row>
    <row r="51" spans="2:12">
      <c r="B51" s="27" t="s">
        <v>20</v>
      </c>
      <c r="C51" s="54">
        <v>94686.925229263317</v>
      </c>
      <c r="D51" s="54">
        <v>97054.098359994881</v>
      </c>
      <c r="E51" s="113">
        <v>99480.450818994723</v>
      </c>
      <c r="F51" s="114"/>
      <c r="G51" s="113">
        <v>101967.4620894696</v>
      </c>
      <c r="H51" s="114"/>
      <c r="I51" s="113">
        <v>104516.64864170631</v>
      </c>
      <c r="J51" s="114"/>
      <c r="K51" s="113">
        <v>497705.58513942885</v>
      </c>
      <c r="L51" s="115"/>
    </row>
    <row r="52" spans="2:12">
      <c r="B52" s="27" t="s">
        <v>52</v>
      </c>
      <c r="C52" s="67">
        <v>3.6970912579986831E-2</v>
      </c>
      <c r="D52" s="67">
        <v>3.6970912579986831E-2</v>
      </c>
      <c r="E52" s="106">
        <v>3.6970912579986831E-2</v>
      </c>
      <c r="F52" s="107"/>
      <c r="G52" s="108">
        <v>3.6970912579986831E-2</v>
      </c>
      <c r="H52" s="109"/>
      <c r="I52" s="106">
        <v>3.6970912579986831E-2</v>
      </c>
      <c r="J52" s="107"/>
    </row>
    <row r="55" spans="2:12">
      <c r="B55" s="68" t="s">
        <v>53</v>
      </c>
      <c r="C55" s="69"/>
      <c r="D55" s="70"/>
      <c r="E55" s="70" t="s">
        <v>8</v>
      </c>
      <c r="F55" s="70" t="s">
        <v>9</v>
      </c>
      <c r="G55" s="70" t="s">
        <v>10</v>
      </c>
      <c r="H55" s="70" t="s">
        <v>11</v>
      </c>
      <c r="I55" s="70" t="s">
        <v>12</v>
      </c>
      <c r="J55" s="71"/>
    </row>
    <row r="56" spans="2:12">
      <c r="B56" s="19" t="s">
        <v>54</v>
      </c>
    </row>
    <row r="57" spans="2:12">
      <c r="B57" s="19" t="s">
        <v>55</v>
      </c>
      <c r="D57" s="72"/>
      <c r="E57" s="85">
        <v>1.0088999999999999</v>
      </c>
      <c r="F57" s="85">
        <v>1.0176774299999998</v>
      </c>
      <c r="G57" s="85">
        <v>1.0319249140199998</v>
      </c>
      <c r="H57" s="85">
        <v>1.0486420976271238</v>
      </c>
      <c r="I57" s="86">
        <v>1.0637425438329544</v>
      </c>
    </row>
    <row r="58" spans="2:12">
      <c r="B58" s="19" t="s">
        <v>56</v>
      </c>
      <c r="D58" s="72"/>
      <c r="E58" s="85">
        <v>1.0068089696657949</v>
      </c>
      <c r="F58" s="85">
        <v>1.0201853463488124</v>
      </c>
      <c r="G58" s="85">
        <v>1.0331468206955503</v>
      </c>
      <c r="H58" s="85">
        <v>1.045194706841702</v>
      </c>
      <c r="I58" s="87">
        <v>1.0577832377708929</v>
      </c>
    </row>
    <row r="59" spans="2:12">
      <c r="B59" s="19" t="s">
        <v>57</v>
      </c>
      <c r="D59" s="72"/>
      <c r="E59" s="85">
        <v>1.0068089696657949</v>
      </c>
      <c r="F59" s="85">
        <v>1.0201853463488124</v>
      </c>
      <c r="G59" s="85">
        <v>1.0331468206955503</v>
      </c>
      <c r="H59" s="85">
        <v>1.045194706841702</v>
      </c>
      <c r="I59" s="87">
        <v>1.0577832377708929</v>
      </c>
    </row>
    <row r="60" spans="2:12">
      <c r="B60" s="19" t="s">
        <v>58</v>
      </c>
      <c r="D60" s="72"/>
      <c r="E60" s="88">
        <v>1</v>
      </c>
      <c r="F60" s="88">
        <v>1</v>
      </c>
      <c r="G60" s="88">
        <v>1</v>
      </c>
      <c r="H60" s="88">
        <v>1</v>
      </c>
      <c r="I60" s="89">
        <v>1</v>
      </c>
    </row>
    <row r="61" spans="2:12">
      <c r="D61" s="72"/>
      <c r="E61" s="72"/>
      <c r="F61" s="72"/>
      <c r="G61" s="72"/>
      <c r="H61" s="72"/>
      <c r="I61" s="72"/>
    </row>
    <row r="63" spans="2:12">
      <c r="B63" s="68" t="s">
        <v>59</v>
      </c>
      <c r="C63" s="69"/>
      <c r="D63" s="70"/>
      <c r="E63" s="70" t="s">
        <v>8</v>
      </c>
      <c r="F63" s="70" t="s">
        <v>9</v>
      </c>
      <c r="G63" s="70" t="s">
        <v>10</v>
      </c>
      <c r="H63" s="70" t="s">
        <v>11</v>
      </c>
      <c r="I63" s="70" t="s">
        <v>12</v>
      </c>
      <c r="J63" s="71" t="s">
        <v>3</v>
      </c>
    </row>
    <row r="64" spans="2:12">
      <c r="B64" s="22" t="s">
        <v>17</v>
      </c>
    </row>
    <row r="65" spans="2:10">
      <c r="B65" s="19" t="s">
        <v>55</v>
      </c>
      <c r="D65" s="72"/>
      <c r="E65" s="73">
        <f>C48*E57</f>
        <v>36638.116320379821</v>
      </c>
      <c r="F65" s="73">
        <f>D48*F57</f>
        <v>37880.7896306763</v>
      </c>
      <c r="G65" s="73">
        <f>E48*G57</f>
        <v>39371.398702643404</v>
      </c>
      <c r="H65" s="73">
        <f>G48*H57</f>
        <v>41009.445745666882</v>
      </c>
      <c r="I65" s="73">
        <f>I48*I57</f>
        <v>42639.981308514587</v>
      </c>
      <c r="J65" s="74">
        <f t="shared" ref="J65:J68" si="0">SUM(E65:I65)</f>
        <v>197539.73170788097</v>
      </c>
    </row>
    <row r="66" spans="2:10">
      <c r="B66" s="19" t="s">
        <v>56</v>
      </c>
      <c r="D66" s="72"/>
      <c r="E66" s="73"/>
      <c r="F66" s="73"/>
      <c r="G66" s="73"/>
      <c r="H66" s="73"/>
      <c r="I66" s="73"/>
      <c r="J66" s="74">
        <f t="shared" si="0"/>
        <v>0</v>
      </c>
    </row>
    <row r="67" spans="2:10">
      <c r="B67" s="19" t="s">
        <v>57</v>
      </c>
      <c r="D67" s="72"/>
      <c r="E67" s="73">
        <f>(E29)*E59</f>
        <v>0</v>
      </c>
      <c r="F67" s="73">
        <f t="shared" ref="F67:I67" si="1">(F29)*F59</f>
        <v>0</v>
      </c>
      <c r="G67" s="73">
        <f t="shared" si="1"/>
        <v>0</v>
      </c>
      <c r="H67" s="73">
        <f t="shared" si="1"/>
        <v>0</v>
      </c>
      <c r="I67" s="73">
        <f t="shared" si="1"/>
        <v>0</v>
      </c>
      <c r="J67" s="74">
        <f t="shared" si="0"/>
        <v>0</v>
      </c>
    </row>
    <row r="68" spans="2:10">
      <c r="B68" s="19" t="s">
        <v>58</v>
      </c>
      <c r="D68" s="72"/>
      <c r="E68" s="75"/>
      <c r="F68" s="75"/>
      <c r="G68" s="75"/>
      <c r="H68" s="75"/>
      <c r="I68" s="75"/>
      <c r="J68" s="76">
        <f t="shared" si="0"/>
        <v>0</v>
      </c>
    </row>
    <row r="69" spans="2:10" ht="15.75" thickBot="1">
      <c r="D69" s="72"/>
      <c r="E69" s="77">
        <f>SUM(E65:E68)</f>
        <v>36638.116320379821</v>
      </c>
      <c r="F69" s="77">
        <f t="shared" ref="F69:J69" si="2">SUM(F65:F68)</f>
        <v>37880.7896306763</v>
      </c>
      <c r="G69" s="77">
        <f t="shared" si="2"/>
        <v>39371.398702643404</v>
      </c>
      <c r="H69" s="77">
        <f t="shared" si="2"/>
        <v>41009.445745666882</v>
      </c>
      <c r="I69" s="77">
        <f t="shared" si="2"/>
        <v>42639.981308514587</v>
      </c>
      <c r="J69" s="78">
        <f t="shared" si="2"/>
        <v>197539.73170788097</v>
      </c>
    </row>
    <row r="70" spans="2:10" ht="15.75" thickTop="1"/>
    <row r="71" spans="2:10">
      <c r="B71" s="68" t="s">
        <v>59</v>
      </c>
      <c r="C71" s="69"/>
      <c r="D71" s="70"/>
      <c r="E71" s="70" t="s">
        <v>8</v>
      </c>
      <c r="F71" s="70" t="s">
        <v>9</v>
      </c>
      <c r="G71" s="70" t="s">
        <v>10</v>
      </c>
      <c r="H71" s="70" t="s">
        <v>11</v>
      </c>
      <c r="I71" s="70" t="s">
        <v>12</v>
      </c>
      <c r="J71" s="71" t="s">
        <v>3</v>
      </c>
    </row>
    <row r="72" spans="2:10">
      <c r="B72" s="22" t="s">
        <v>18</v>
      </c>
    </row>
    <row r="73" spans="2:10">
      <c r="B73" s="19" t="s">
        <v>55</v>
      </c>
      <c r="D73" s="72"/>
      <c r="E73" s="73">
        <f>C49*E57</f>
        <v>55485.623800860136</v>
      </c>
      <c r="F73" s="73">
        <f t="shared" ref="F73" si="3">D49*F57</f>
        <v>57367.557446125786</v>
      </c>
      <c r="G73" s="73">
        <f>E49*G57</f>
        <v>59624.970831630832</v>
      </c>
      <c r="H73" s="73">
        <f>G49*H57</f>
        <v>62105.667743080834</v>
      </c>
      <c r="I73" s="73">
        <f>I49*I57</f>
        <v>64574.989092545715</v>
      </c>
      <c r="J73" s="74">
        <f>SUM(E73:I73)</f>
        <v>299158.8089142433</v>
      </c>
    </row>
    <row r="74" spans="2:10">
      <c r="B74" s="19" t="s">
        <v>56</v>
      </c>
      <c r="D74" s="72"/>
      <c r="E74" s="73"/>
      <c r="F74" s="73"/>
      <c r="G74" s="73"/>
      <c r="H74" s="73"/>
      <c r="I74" s="73"/>
      <c r="J74" s="74">
        <f t="shared" ref="J74:J76" si="4">SUM(E74:I74)</f>
        <v>0</v>
      </c>
    </row>
    <row r="75" spans="2:10">
      <c r="B75" s="19" t="s">
        <v>57</v>
      </c>
      <c r="D75" s="72"/>
      <c r="E75" s="73"/>
      <c r="F75" s="73"/>
      <c r="G75" s="73"/>
      <c r="H75" s="73"/>
      <c r="I75" s="73"/>
      <c r="J75" s="74">
        <f t="shared" si="4"/>
        <v>0</v>
      </c>
    </row>
    <row r="76" spans="2:10">
      <c r="B76" s="19" t="s">
        <v>58</v>
      </c>
      <c r="D76" s="72"/>
      <c r="E76" s="73"/>
      <c r="F76" s="73"/>
      <c r="G76" s="73"/>
      <c r="H76" s="73"/>
      <c r="I76" s="73"/>
      <c r="J76" s="74">
        <f t="shared" si="4"/>
        <v>0</v>
      </c>
    </row>
    <row r="77" spans="2:10" ht="15.75" thickBot="1">
      <c r="D77" s="72"/>
      <c r="E77" s="77">
        <f>SUM(E73:E76)</f>
        <v>55485.623800860136</v>
      </c>
      <c r="F77" s="77">
        <f t="shared" ref="F77:J77" si="5">SUM(F73:F76)</f>
        <v>57367.557446125786</v>
      </c>
      <c r="G77" s="77">
        <f t="shared" si="5"/>
        <v>59624.970831630832</v>
      </c>
      <c r="H77" s="77">
        <f t="shared" si="5"/>
        <v>62105.667743080834</v>
      </c>
      <c r="I77" s="77">
        <f t="shared" si="5"/>
        <v>64574.989092545715</v>
      </c>
      <c r="J77" s="78">
        <f t="shared" si="5"/>
        <v>299158.8089142433</v>
      </c>
    </row>
    <row r="78" spans="2:10" ht="15.75" thickTop="1"/>
    <row r="80" spans="2:10">
      <c r="B80" s="42" t="s">
        <v>60</v>
      </c>
      <c r="C80" s="20"/>
      <c r="D80" s="20"/>
      <c r="E80" s="20"/>
      <c r="F80" s="20"/>
      <c r="G80" s="20"/>
      <c r="H80" s="20"/>
    </row>
    <row r="82" spans="2:16">
      <c r="B82" s="43" t="s">
        <v>16</v>
      </c>
      <c r="C82" s="21" t="s">
        <v>8</v>
      </c>
      <c r="D82" s="21" t="s">
        <v>9</v>
      </c>
      <c r="E82" s="116" t="s">
        <v>10</v>
      </c>
      <c r="F82" s="117"/>
      <c r="G82" s="118" t="s">
        <v>11</v>
      </c>
      <c r="H82" s="119"/>
      <c r="I82" s="118" t="s">
        <v>12</v>
      </c>
      <c r="J82" s="119"/>
      <c r="K82" s="118" t="s">
        <v>3</v>
      </c>
      <c r="L82" s="120"/>
    </row>
    <row r="83" spans="2:16">
      <c r="B83" s="19" t="s">
        <v>17</v>
      </c>
      <c r="C83" s="52">
        <f>E65</f>
        <v>36638.116320379821</v>
      </c>
      <c r="D83" s="52">
        <f>F65</f>
        <v>37880.7896306763</v>
      </c>
      <c r="E83" s="111">
        <f>G65</f>
        <v>39371.398702643404</v>
      </c>
      <c r="F83" s="111"/>
      <c r="G83" s="111">
        <f>H65</f>
        <v>41009.445745666882</v>
      </c>
      <c r="H83" s="111"/>
      <c r="I83" s="111">
        <f>I65</f>
        <v>42639.981308514587</v>
      </c>
      <c r="J83" s="111"/>
      <c r="K83" s="112">
        <f>SUM(C83:I83)</f>
        <v>197539.73170788097</v>
      </c>
      <c r="L83" s="112"/>
    </row>
    <row r="84" spans="2:16">
      <c r="B84" s="19" t="s">
        <v>18</v>
      </c>
      <c r="C84" s="52">
        <f>E73</f>
        <v>55485.623800860136</v>
      </c>
      <c r="D84" s="52">
        <f>F73</f>
        <v>57367.557446125786</v>
      </c>
      <c r="E84" s="111">
        <f>G73</f>
        <v>59624.970831630832</v>
      </c>
      <c r="F84" s="111"/>
      <c r="G84" s="111">
        <f>H73</f>
        <v>62105.667743080834</v>
      </c>
      <c r="H84" s="111"/>
      <c r="I84" s="111">
        <f>I73</f>
        <v>64574.989092545715</v>
      </c>
      <c r="J84" s="111"/>
      <c r="K84" s="112">
        <f>SUM(C84:I84)</f>
        <v>299158.8089142433</v>
      </c>
      <c r="L84" s="112"/>
    </row>
    <row r="85" spans="2:16">
      <c r="B85" s="19" t="s">
        <v>19</v>
      </c>
      <c r="C85" s="52">
        <f>(C83+C84)*C87</f>
        <v>3405.8987425637879</v>
      </c>
      <c r="D85" s="52">
        <f>(D83+D84)*D87</f>
        <v>3521.4183131646937</v>
      </c>
      <c r="E85" s="111">
        <v>3417.9935106307616</v>
      </c>
      <c r="F85" s="111"/>
      <c r="G85" s="111">
        <v>3417.9935106307616</v>
      </c>
      <c r="H85" s="111"/>
      <c r="I85" s="111">
        <v>3417.9935106307616</v>
      </c>
      <c r="J85" s="111"/>
      <c r="K85" s="112">
        <f>SUM(C85:I85)</f>
        <v>17181.297587620767</v>
      </c>
      <c r="L85" s="112"/>
    </row>
    <row r="86" spans="2:16">
      <c r="B86" s="27" t="s">
        <v>20</v>
      </c>
      <c r="C86" s="54">
        <f t="shared" ref="C86:E86" si="6">SUM(C83:C85)</f>
        <v>95529.638863803746</v>
      </c>
      <c r="D86" s="54">
        <f t="shared" si="6"/>
        <v>98769.765389966778</v>
      </c>
      <c r="E86" s="113">
        <f t="shared" si="6"/>
        <v>102414.36304490501</v>
      </c>
      <c r="F86" s="114"/>
      <c r="G86" s="113">
        <f t="shared" ref="G86" si="7">SUM(G83:G85)</f>
        <v>106533.10699937848</v>
      </c>
      <c r="H86" s="114"/>
      <c r="I86" s="113">
        <f t="shared" ref="I86" si="8">SUM(I83:I85)</f>
        <v>110632.96391169107</v>
      </c>
      <c r="J86" s="114"/>
      <c r="K86" s="113">
        <f t="shared" ref="K86" si="9">SUM(K83:K85)</f>
        <v>513879.83820974507</v>
      </c>
      <c r="L86" s="115"/>
    </row>
    <row r="87" spans="2:16">
      <c r="B87" s="27" t="s">
        <v>52</v>
      </c>
      <c r="C87" s="67">
        <v>3.6970912579986831E-2</v>
      </c>
      <c r="D87" s="67">
        <v>3.6970912579986831E-2</v>
      </c>
      <c r="E87" s="106">
        <v>3.6970912579986831E-2</v>
      </c>
      <c r="F87" s="107"/>
      <c r="G87" s="108">
        <v>3.6970912579986831E-2</v>
      </c>
      <c r="H87" s="109"/>
      <c r="I87" s="106">
        <v>3.6970912579986831E-2</v>
      </c>
      <c r="J87" s="107"/>
    </row>
    <row r="88" spans="2:16">
      <c r="D88" s="84">
        <f>D84+D83</f>
        <v>95248.347076802078</v>
      </c>
    </row>
    <row r="89" spans="2:16">
      <c r="D89" s="19">
        <f>D88*D87</f>
        <v>3521.4183131646937</v>
      </c>
    </row>
    <row r="90" spans="2:16">
      <c r="B90" s="42" t="s">
        <v>22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2:16">
      <c r="B91" s="22"/>
    </row>
    <row r="92" spans="2:16">
      <c r="B92" s="79" t="s">
        <v>61</v>
      </c>
    </row>
    <row r="94" spans="2:16">
      <c r="B94" s="43" t="s">
        <v>5</v>
      </c>
      <c r="C94" s="21" t="s">
        <v>8</v>
      </c>
      <c r="D94" s="21" t="s">
        <v>9</v>
      </c>
      <c r="E94" s="21" t="s">
        <v>10</v>
      </c>
      <c r="F94" s="21" t="s">
        <v>11</v>
      </c>
      <c r="G94" s="21" t="s">
        <v>12</v>
      </c>
      <c r="H94" s="44" t="s">
        <v>3</v>
      </c>
    </row>
    <row r="95" spans="2:16">
      <c r="B95" s="19" t="s">
        <v>13</v>
      </c>
      <c r="C95" s="80">
        <v>1000</v>
      </c>
      <c r="D95" s="80">
        <v>1000</v>
      </c>
      <c r="E95" s="80">
        <v>1000</v>
      </c>
      <c r="F95" s="80">
        <v>1000</v>
      </c>
      <c r="G95" s="80">
        <v>1000</v>
      </c>
      <c r="H95" s="81">
        <v>5000</v>
      </c>
    </row>
    <row r="97" spans="2:16">
      <c r="B97" s="43" t="s">
        <v>6</v>
      </c>
      <c r="C97" s="21" t="s">
        <v>8</v>
      </c>
      <c r="D97" s="21" t="s">
        <v>9</v>
      </c>
      <c r="E97" s="21" t="s">
        <v>10</v>
      </c>
      <c r="F97" s="21" t="s">
        <v>11</v>
      </c>
      <c r="G97" s="21" t="s">
        <v>12</v>
      </c>
      <c r="H97" s="44" t="s">
        <v>3</v>
      </c>
    </row>
    <row r="98" spans="2:16">
      <c r="B98" s="19" t="s">
        <v>7</v>
      </c>
      <c r="C98" s="82">
        <f>C86/C95</f>
        <v>95.52963886380374</v>
      </c>
      <c r="D98" s="82">
        <f>+D86/D95</f>
        <v>98.769765389966778</v>
      </c>
      <c r="E98" s="82">
        <f>+E86/E95</f>
        <v>102.41436304490502</v>
      </c>
      <c r="F98" s="82">
        <f>+G86/F95</f>
        <v>106.53310699937848</v>
      </c>
      <c r="G98" s="82">
        <f>I86/G95</f>
        <v>110.63296391169106</v>
      </c>
      <c r="H98" s="83">
        <f>K86/H95</f>
        <v>102.77596764194901</v>
      </c>
    </row>
    <row r="100" spans="2:16">
      <c r="B100" s="43" t="s">
        <v>4</v>
      </c>
    </row>
    <row r="101" spans="2:16"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</row>
    <row r="102" spans="2:16"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</row>
  </sheetData>
  <mergeCells count="86">
    <mergeCell ref="E26:F26"/>
    <mergeCell ref="G26:H26"/>
    <mergeCell ref="I26:J26"/>
    <mergeCell ref="K26:L26"/>
    <mergeCell ref="E27:F27"/>
    <mergeCell ref="G27:H27"/>
    <mergeCell ref="I27:J27"/>
    <mergeCell ref="K27:L27"/>
    <mergeCell ref="E28:F28"/>
    <mergeCell ref="G28:H28"/>
    <mergeCell ref="I28:J28"/>
    <mergeCell ref="K28:L28"/>
    <mergeCell ref="E29:F29"/>
    <mergeCell ref="G29:H29"/>
    <mergeCell ref="I29:J29"/>
    <mergeCell ref="K29:L29"/>
    <mergeCell ref="E31:F31"/>
    <mergeCell ref="G31:H31"/>
    <mergeCell ref="I31:J31"/>
    <mergeCell ref="K31:L31"/>
    <mergeCell ref="E32:F32"/>
    <mergeCell ref="G32:H32"/>
    <mergeCell ref="I32:J32"/>
    <mergeCell ref="K32:L32"/>
    <mergeCell ref="E34:F34"/>
    <mergeCell ref="G34:H34"/>
    <mergeCell ref="I34:J34"/>
    <mergeCell ref="K34:L34"/>
    <mergeCell ref="E35:F35"/>
    <mergeCell ref="G35:H35"/>
    <mergeCell ref="I35:J35"/>
    <mergeCell ref="K35:L35"/>
    <mergeCell ref="E36:F36"/>
    <mergeCell ref="G36:H36"/>
    <mergeCell ref="I36:J36"/>
    <mergeCell ref="B40:P40"/>
    <mergeCell ref="B41:P41"/>
    <mergeCell ref="B42:P42"/>
    <mergeCell ref="E47:F47"/>
    <mergeCell ref="G47:H47"/>
    <mergeCell ref="I47:J47"/>
    <mergeCell ref="K47:L47"/>
    <mergeCell ref="E48:F48"/>
    <mergeCell ref="G48:H48"/>
    <mergeCell ref="I48:J48"/>
    <mergeCell ref="K48:L48"/>
    <mergeCell ref="E49:F49"/>
    <mergeCell ref="G49:H49"/>
    <mergeCell ref="I49:J49"/>
    <mergeCell ref="K49:L49"/>
    <mergeCell ref="E50:F50"/>
    <mergeCell ref="G50:H50"/>
    <mergeCell ref="I50:J50"/>
    <mergeCell ref="K50:L50"/>
    <mergeCell ref="E51:F51"/>
    <mergeCell ref="G51:H51"/>
    <mergeCell ref="I51:J51"/>
    <mergeCell ref="K51:L51"/>
    <mergeCell ref="E84:F84"/>
    <mergeCell ref="G84:H84"/>
    <mergeCell ref="I84:J84"/>
    <mergeCell ref="K84:L84"/>
    <mergeCell ref="E52:F52"/>
    <mergeCell ref="G52:H52"/>
    <mergeCell ref="I52:J52"/>
    <mergeCell ref="E82:F82"/>
    <mergeCell ref="G82:H82"/>
    <mergeCell ref="I82:J82"/>
    <mergeCell ref="K82:L82"/>
    <mergeCell ref="E83:F83"/>
    <mergeCell ref="G83:H83"/>
    <mergeCell ref="I83:J83"/>
    <mergeCell ref="K83:L83"/>
    <mergeCell ref="E85:F85"/>
    <mergeCell ref="G85:H85"/>
    <mergeCell ref="I85:J85"/>
    <mergeCell ref="K85:L85"/>
    <mergeCell ref="E86:F86"/>
    <mergeCell ref="G86:H86"/>
    <mergeCell ref="I86:J86"/>
    <mergeCell ref="K86:L86"/>
    <mergeCell ref="E87:F87"/>
    <mergeCell ref="G87:H87"/>
    <mergeCell ref="I87:J87"/>
    <mergeCell ref="B101:P101"/>
    <mergeCell ref="B102:P10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AER Summary</vt:lpstr>
      <vt:lpstr>Comparison</vt:lpstr>
      <vt:lpstr>Service Description</vt:lpstr>
      <vt:lpstr>Projected</vt:lpstr>
    </vt:vector>
  </TitlesOfParts>
  <Company>Ausgrid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t52274</dc:creator>
  <cp:lastModifiedBy>T46481</cp:lastModifiedBy>
  <dcterms:created xsi:type="dcterms:W3CDTF">2013-08-05T22:37:54Z</dcterms:created>
  <dcterms:modified xsi:type="dcterms:W3CDTF">2015-01-12T02:56:09Z</dcterms:modified>
</cp:coreProperties>
</file>